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28B010A-8689-4F78-BF9F-147021763EA2}" xr6:coauthVersionLast="47" xr6:coauthVersionMax="47" xr10:uidLastSave="{00000000-0000-0000-0000-000000000000}"/>
  <bookViews>
    <workbookView xWindow="28680" yWindow="-120" windowWidth="29040" windowHeight="15720" activeTab="1" xr2:uid="{21334031-9C56-4CFD-9E2A-8BA98E462807}"/>
  </bookViews>
  <sheets>
    <sheet name="SubSector Analysis" sheetId="3" r:id="rId1"/>
    <sheet name="Nifty 750 Analysis" sheetId="2" r:id="rId2"/>
    <sheet name="Price_Filter_01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5" i="3"/>
  <c r="E35" i="3" s="1"/>
  <c r="B4" i="3"/>
  <c r="G4" i="3" s="1"/>
  <c r="B57" i="3"/>
  <c r="G57" i="3" s="1"/>
  <c r="B10" i="3"/>
  <c r="B78" i="3"/>
  <c r="B47" i="3"/>
  <c r="B27" i="3"/>
  <c r="B41" i="3"/>
  <c r="G41" i="3" s="1"/>
  <c r="B48" i="3"/>
  <c r="G48" i="3" s="1"/>
  <c r="B56" i="3"/>
  <c r="G56" i="3" s="1"/>
  <c r="B21" i="3"/>
  <c r="B16" i="3"/>
  <c r="B58" i="3"/>
  <c r="B105" i="3"/>
  <c r="G105" i="3" s="1"/>
  <c r="B112" i="3"/>
  <c r="G112" i="3" s="1"/>
  <c r="B33" i="3"/>
  <c r="B24" i="3"/>
  <c r="B38" i="3"/>
  <c r="B76" i="3"/>
  <c r="B25" i="3"/>
  <c r="B22" i="3"/>
  <c r="G22" i="3" s="1"/>
  <c r="B54" i="3"/>
  <c r="B23" i="3"/>
  <c r="B88" i="3"/>
  <c r="B63" i="3"/>
  <c r="D63" i="3" s="1"/>
  <c r="B68" i="3"/>
  <c r="G68" i="3" s="1"/>
  <c r="B96" i="3"/>
  <c r="B42" i="3"/>
  <c r="B64" i="3"/>
  <c r="G64" i="3" s="1"/>
  <c r="B32" i="3"/>
  <c r="B9" i="3"/>
  <c r="B43" i="3"/>
  <c r="I43" i="3" s="1"/>
  <c r="B89" i="3"/>
  <c r="I89" i="3" s="1"/>
  <c r="B5" i="3"/>
  <c r="B20" i="3"/>
  <c r="B26" i="3"/>
  <c r="B90" i="3"/>
  <c r="B85" i="3"/>
  <c r="G85" i="3" s="1"/>
  <c r="B7" i="3"/>
  <c r="B72" i="3"/>
  <c r="G72" i="3" s="1"/>
  <c r="B3" i="3"/>
  <c r="B66" i="3"/>
  <c r="B49" i="3"/>
  <c r="B40" i="3"/>
  <c r="B83" i="3"/>
  <c r="H83" i="3" s="1"/>
  <c r="B71" i="3"/>
  <c r="B50" i="3"/>
  <c r="B30" i="3"/>
  <c r="B59" i="3"/>
  <c r="B80" i="3"/>
  <c r="G80" i="3" s="1"/>
  <c r="B70" i="3"/>
  <c r="G70" i="3" s="1"/>
  <c r="B65" i="3"/>
  <c r="G65" i="3" s="1"/>
  <c r="B2" i="3"/>
  <c r="G2" i="3" s="1"/>
  <c r="B74" i="3"/>
  <c r="B69" i="3"/>
  <c r="B36" i="3"/>
  <c r="I36" i="3" s="1"/>
  <c r="B46" i="3"/>
  <c r="P46" i="3" s="1"/>
  <c r="B44" i="3"/>
  <c r="B31" i="3"/>
  <c r="B109" i="3"/>
  <c r="B60" i="3"/>
  <c r="B8" i="3"/>
  <c r="G8" i="3" s="1"/>
  <c r="B28" i="3"/>
  <c r="Q28" i="3" s="1"/>
  <c r="B67" i="3"/>
  <c r="G67" i="3" s="1"/>
  <c r="B52" i="3"/>
  <c r="G52" i="3" s="1"/>
  <c r="B75" i="3"/>
  <c r="B17" i="3"/>
  <c r="B106" i="3"/>
  <c r="H106" i="3" s="1"/>
  <c r="B45" i="3"/>
  <c r="H45" i="3" s="1"/>
  <c r="B6" i="3"/>
  <c r="F6" i="3" s="1"/>
  <c r="B19" i="3"/>
  <c r="H19" i="3" s="1"/>
  <c r="B79" i="3"/>
  <c r="B11" i="3"/>
  <c r="E11" i="3" s="1"/>
  <c r="B61" i="3"/>
  <c r="G61" i="3" s="1"/>
  <c r="B53" i="3"/>
  <c r="G53" i="3" s="1"/>
  <c r="B95" i="3"/>
  <c r="G95" i="3" s="1"/>
  <c r="B12" i="3"/>
  <c r="G12" i="3" s="1"/>
  <c r="B107" i="3"/>
  <c r="B39" i="3"/>
  <c r="B103" i="3"/>
  <c r="I103" i="3" s="1"/>
  <c r="B111" i="3"/>
  <c r="I111" i="3" s="1"/>
  <c r="B94" i="3"/>
  <c r="B82" i="3"/>
  <c r="G82" i="3" s="1"/>
  <c r="B92" i="3"/>
  <c r="B62" i="3"/>
  <c r="B34" i="3"/>
  <c r="B13" i="3"/>
  <c r="B14" i="3"/>
  <c r="Q14" i="3" s="1"/>
  <c r="B15" i="3"/>
  <c r="B97" i="3"/>
  <c r="B29" i="3"/>
  <c r="B18" i="3"/>
  <c r="H18" i="3" s="1"/>
  <c r="B104" i="3"/>
  <c r="H104" i="3" s="1"/>
  <c r="B81" i="3"/>
  <c r="H81" i="3" s="1"/>
  <c r="B87" i="3"/>
  <c r="B98" i="3"/>
  <c r="B99" i="3"/>
  <c r="G99" i="3" s="1"/>
  <c r="B55" i="3"/>
  <c r="H55" i="3" s="1"/>
  <c r="B84" i="3"/>
  <c r="H84" i="3" s="1"/>
  <c r="B73" i="3"/>
  <c r="B86" i="3"/>
  <c r="B93" i="3"/>
  <c r="B101" i="3"/>
  <c r="B114" i="3"/>
  <c r="I114" i="3" s="1"/>
  <c r="B113" i="3"/>
  <c r="I113" i="3" s="1"/>
  <c r="B51" i="3"/>
  <c r="H51" i="3" s="1"/>
  <c r="B115" i="3"/>
  <c r="B116" i="3"/>
  <c r="B117" i="3"/>
  <c r="B100" i="3"/>
  <c r="H100" i="3" s="1"/>
  <c r="B91" i="3"/>
  <c r="B118" i="3"/>
  <c r="B119" i="3"/>
  <c r="B120" i="3"/>
  <c r="B77" i="3"/>
  <c r="B108" i="3"/>
  <c r="B121" i="3"/>
  <c r="B102" i="3"/>
  <c r="B110" i="3"/>
  <c r="AQ623" i="2"/>
  <c r="AQ608" i="2"/>
  <c r="AQ610" i="2"/>
  <c r="AQ92" i="2"/>
  <c r="AQ347" i="2"/>
  <c r="AQ468" i="2"/>
  <c r="AQ439" i="2"/>
  <c r="AQ533" i="2"/>
  <c r="AQ358" i="2"/>
  <c r="AQ555" i="2"/>
  <c r="AQ451" i="2"/>
  <c r="AQ414" i="2"/>
  <c r="AQ673" i="2"/>
  <c r="AQ221" i="2"/>
  <c r="AQ117" i="2"/>
  <c r="AQ464" i="2"/>
  <c r="AQ471" i="2"/>
  <c r="AQ37" i="2"/>
  <c r="AQ662" i="2"/>
  <c r="AQ397" i="2"/>
  <c r="AQ456" i="2"/>
  <c r="AQ368" i="2"/>
  <c r="AQ381" i="2"/>
  <c r="AQ66" i="2"/>
  <c r="AQ546" i="2"/>
  <c r="AQ188" i="2"/>
  <c r="AQ539" i="2"/>
  <c r="AQ352" i="2"/>
  <c r="AQ531" i="2"/>
  <c r="AQ639" i="2"/>
  <c r="AQ252" i="2"/>
  <c r="AQ366" i="2"/>
  <c r="AQ78" i="2"/>
  <c r="AQ584" i="2"/>
  <c r="AQ4" i="2"/>
  <c r="AQ71" i="2"/>
  <c r="AQ568" i="2"/>
  <c r="AQ308" i="2"/>
  <c r="AQ220" i="2"/>
  <c r="AQ426" i="2"/>
  <c r="AQ105" i="2"/>
  <c r="AQ345" i="2"/>
  <c r="AQ526" i="2"/>
  <c r="AQ196" i="2"/>
  <c r="AQ552" i="2"/>
  <c r="AQ87" i="2"/>
  <c r="AQ206" i="2"/>
  <c r="AQ112" i="2"/>
  <c r="AQ231" i="2"/>
  <c r="AQ109" i="2"/>
  <c r="AQ329" i="2"/>
  <c r="AQ513" i="2"/>
  <c r="AQ372" i="2"/>
  <c r="AQ94" i="2"/>
  <c r="AQ284" i="2"/>
  <c r="AQ488" i="2"/>
  <c r="AQ127" i="2"/>
  <c r="AQ271" i="2"/>
  <c r="AQ431" i="2"/>
  <c r="AQ154" i="2"/>
  <c r="AQ461" i="2"/>
  <c r="AQ323" i="2"/>
  <c r="AQ209" i="2"/>
  <c r="AQ625" i="2"/>
  <c r="AQ121" i="2"/>
  <c r="AQ137" i="2"/>
  <c r="AQ364" i="2"/>
  <c r="AQ441" i="2"/>
  <c r="AQ316" i="2"/>
  <c r="AQ84" i="2"/>
  <c r="AQ410" i="2"/>
  <c r="AQ99" i="2"/>
  <c r="AQ255" i="2"/>
  <c r="AQ473" i="2"/>
  <c r="AQ254" i="2"/>
  <c r="AQ361" i="2"/>
  <c r="AQ627" i="2"/>
  <c r="AQ390" i="2"/>
  <c r="AQ476" i="2"/>
  <c r="AQ477" i="2"/>
  <c r="AQ272" i="2"/>
  <c r="AQ239" i="2"/>
  <c r="AQ207" i="2"/>
  <c r="AQ77" i="2"/>
  <c r="AQ201" i="2"/>
  <c r="AQ536" i="2"/>
  <c r="AQ163" i="2"/>
  <c r="AQ467" i="2"/>
  <c r="AQ199" i="2"/>
  <c r="AQ614" i="2"/>
  <c r="AQ686" i="2"/>
  <c r="AQ8" i="2"/>
  <c r="AQ12" i="2"/>
  <c r="AQ523" i="2"/>
  <c r="AQ334" i="2"/>
  <c r="AQ67" i="2"/>
  <c r="AQ339" i="2"/>
  <c r="AQ229" i="2"/>
  <c r="AQ309" i="2"/>
  <c r="AQ73" i="2"/>
  <c r="AQ120" i="2"/>
  <c r="AQ508" i="2"/>
  <c r="AQ430" i="2"/>
  <c r="AQ285" i="2"/>
  <c r="AQ378" i="2"/>
  <c r="AQ143" i="2"/>
  <c r="AQ313" i="2"/>
  <c r="AQ126" i="2"/>
  <c r="AQ181" i="2"/>
  <c r="AQ227" i="2"/>
  <c r="AQ682" i="2"/>
  <c r="AQ281" i="2"/>
  <c r="AQ116" i="2"/>
  <c r="AQ263" i="2"/>
  <c r="AQ487" i="2"/>
  <c r="AQ371" i="2"/>
  <c r="AQ522" i="2"/>
  <c r="AQ76" i="2"/>
  <c r="AQ243" i="2"/>
  <c r="AQ440" i="2"/>
  <c r="AQ91" i="2"/>
  <c r="AQ643" i="2"/>
  <c r="AQ43" i="2"/>
  <c r="AQ27" i="2"/>
  <c r="AQ295" i="2"/>
  <c r="AQ113" i="2"/>
  <c r="AQ260" i="2"/>
  <c r="AQ400" i="2"/>
  <c r="AQ170" i="2"/>
  <c r="AQ57" i="2"/>
  <c r="AQ10" i="2"/>
  <c r="AQ638" i="2"/>
  <c r="AQ680" i="2"/>
  <c r="AQ317" i="2"/>
  <c r="AQ679" i="2"/>
  <c r="AQ647" i="2"/>
  <c r="AQ407" i="2"/>
  <c r="AQ296" i="2"/>
  <c r="AQ276" i="2"/>
  <c r="AQ253" i="2"/>
  <c r="AQ274" i="2"/>
  <c r="AQ415" i="2"/>
  <c r="AQ714" i="2"/>
  <c r="AQ537" i="2"/>
  <c r="AQ322" i="2"/>
  <c r="AQ245" i="2"/>
  <c r="AQ304" i="2"/>
  <c r="AQ279" i="2"/>
  <c r="AQ282" i="2"/>
  <c r="AQ95" i="2"/>
  <c r="AQ343" i="2"/>
  <c r="AQ140" i="2"/>
  <c r="AQ160" i="2"/>
  <c r="AQ102" i="2"/>
  <c r="AQ550" i="2"/>
  <c r="AQ566" i="2"/>
  <c r="AQ387" i="2"/>
  <c r="AQ333" i="2"/>
  <c r="AQ161" i="2"/>
  <c r="AQ11" i="2"/>
  <c r="AQ505" i="2"/>
  <c r="AQ462" i="2"/>
  <c r="AQ520" i="2"/>
  <c r="AQ250" i="2"/>
  <c r="AQ225" i="2"/>
  <c r="AQ543" i="2"/>
  <c r="AQ458" i="2"/>
  <c r="AQ534" i="2"/>
  <c r="AQ650" i="2"/>
  <c r="AQ542" i="2"/>
  <c r="AQ548" i="2"/>
  <c r="AQ651" i="2"/>
  <c r="AQ558" i="2"/>
  <c r="AQ671" i="2"/>
  <c r="AQ663" i="2"/>
  <c r="AQ39" i="2"/>
  <c r="AQ359" i="2"/>
  <c r="AQ266" i="2"/>
  <c r="AQ517" i="2"/>
  <c r="AQ183" i="2"/>
  <c r="AQ622" i="2"/>
  <c r="AQ634" i="2"/>
  <c r="AQ287" i="2"/>
  <c r="AQ571" i="2"/>
  <c r="AQ395" i="2"/>
  <c r="AQ258" i="2"/>
  <c r="AQ118" i="2"/>
  <c r="AQ632" i="2"/>
  <c r="AQ55" i="2"/>
  <c r="AQ367" i="2"/>
  <c r="AQ507" i="2"/>
  <c r="AQ593" i="2"/>
  <c r="AQ135" i="2"/>
  <c r="AQ212" i="2"/>
  <c r="AQ195" i="2"/>
  <c r="AQ574" i="2"/>
  <c r="AQ278" i="2"/>
  <c r="AQ656" i="2"/>
  <c r="AQ563" i="2"/>
  <c r="AQ17" i="2"/>
  <c r="AQ36" i="2"/>
  <c r="AQ418" i="2"/>
  <c r="AQ661" i="2"/>
  <c r="AQ519" i="2"/>
  <c r="AQ61" i="2"/>
  <c r="AQ193" i="2"/>
  <c r="AQ463" i="2"/>
  <c r="AQ6" i="2"/>
  <c r="AQ33" i="2"/>
  <c r="AQ246" i="2"/>
  <c r="AQ516" i="2"/>
  <c r="AQ446" i="2"/>
  <c r="AQ85" i="2"/>
  <c r="AQ119" i="2"/>
  <c r="AQ512" i="2"/>
  <c r="AQ503" i="2"/>
  <c r="AQ155" i="2"/>
  <c r="AQ419" i="2"/>
  <c r="AQ425" i="2"/>
  <c r="AQ123" i="2"/>
  <c r="AQ106" i="2"/>
  <c r="AQ64" i="2"/>
  <c r="AQ514" i="2"/>
  <c r="AQ168" i="2"/>
  <c r="AQ69" i="2"/>
  <c r="AQ545" i="2"/>
  <c r="AQ444" i="2"/>
  <c r="AQ416" i="2"/>
  <c r="AQ268" i="2"/>
  <c r="AQ310" i="2"/>
  <c r="AQ88" i="2"/>
  <c r="AQ710" i="2"/>
  <c r="AQ453" i="2"/>
  <c r="AQ490" i="2"/>
  <c r="AQ469" i="2"/>
  <c r="AQ669" i="2"/>
  <c r="AQ18" i="2"/>
  <c r="AQ156" i="2"/>
  <c r="AQ293" i="2"/>
  <c r="AQ45" i="2"/>
  <c r="AQ429" i="2"/>
  <c r="AQ241" i="2"/>
  <c r="AQ51" i="2"/>
  <c r="AQ581" i="2"/>
  <c r="AQ218" i="2"/>
  <c r="AQ351" i="2"/>
  <c r="AQ331" i="2"/>
  <c r="AQ427" i="2"/>
  <c r="AQ9" i="2"/>
  <c r="AQ286" i="2"/>
  <c r="AQ421" i="2"/>
  <c r="AQ58" i="2"/>
  <c r="AQ40" i="2"/>
  <c r="AQ362" i="2"/>
  <c r="AQ716" i="2"/>
  <c r="AQ7" i="2"/>
  <c r="AQ573" i="2"/>
  <c r="AQ709" i="2"/>
  <c r="AQ580" i="2"/>
  <c r="AQ79" i="2"/>
  <c r="AQ511" i="2"/>
  <c r="AQ182" i="2"/>
  <c r="AQ104" i="2"/>
  <c r="AQ42" i="2"/>
  <c r="AQ685" i="2"/>
  <c r="AQ527" i="2"/>
  <c r="AQ445" i="2"/>
  <c r="AQ373" i="2"/>
  <c r="AQ620" i="2"/>
  <c r="AQ437" i="2"/>
  <c r="AQ344" i="2"/>
  <c r="AQ438" i="2"/>
  <c r="AQ398" i="2"/>
  <c r="AQ324" i="2"/>
  <c r="AQ452" i="2"/>
  <c r="AQ211" i="2"/>
  <c r="AQ383" i="2"/>
  <c r="AQ256" i="2"/>
  <c r="AQ380" i="2"/>
  <c r="AQ475" i="2"/>
  <c r="AQ616" i="2"/>
  <c r="AQ52" i="2"/>
  <c r="AQ450" i="2"/>
  <c r="AQ80" i="2"/>
  <c r="AQ98" i="2"/>
  <c r="AQ261" i="2"/>
  <c r="AQ479" i="2"/>
  <c r="AQ460" i="2"/>
  <c r="AQ615" i="2"/>
  <c r="AQ335" i="2"/>
  <c r="AQ670" i="2"/>
  <c r="AQ100" i="2"/>
  <c r="AQ506" i="2"/>
  <c r="AQ275" i="2"/>
  <c r="AQ3" i="2"/>
  <c r="AQ587" i="2"/>
  <c r="AQ405" i="2"/>
  <c r="AQ332" i="2"/>
  <c r="AQ585" i="2"/>
  <c r="AQ393" i="2"/>
  <c r="AQ149" i="2"/>
  <c r="AQ200" i="2"/>
  <c r="AQ579" i="2"/>
  <c r="AQ540" i="2"/>
  <c r="AQ499" i="2"/>
  <c r="AQ385" i="2"/>
  <c r="AQ50" i="2"/>
  <c r="AQ226" i="2"/>
  <c r="AQ497" i="2"/>
  <c r="AQ294" i="2"/>
  <c r="AQ159" i="2"/>
  <c r="AQ233" i="2"/>
  <c r="AQ321" i="2"/>
  <c r="AQ235" i="2"/>
  <c r="AQ493" i="2"/>
  <c r="AQ202" i="2"/>
  <c r="AQ122" i="2"/>
  <c r="AQ111" i="2"/>
  <c r="AQ224" i="2"/>
  <c r="AQ327" i="2"/>
  <c r="AQ299" i="2"/>
  <c r="AQ391" i="2"/>
  <c r="AQ20" i="2"/>
  <c r="AQ186" i="2"/>
  <c r="AQ348" i="2"/>
  <c r="AQ147" i="2"/>
  <c r="AQ702" i="2"/>
  <c r="AQ173" i="2"/>
  <c r="AQ337" i="2"/>
  <c r="AQ578" i="2"/>
  <c r="AQ153" i="2"/>
  <c r="AQ435" i="2"/>
  <c r="AQ303" i="2"/>
  <c r="AQ688" i="2"/>
  <c r="AQ376" i="2"/>
  <c r="AQ236" i="2"/>
  <c r="AQ89" i="2"/>
  <c r="AQ65" i="2"/>
  <c r="AQ237" i="2"/>
  <c r="AQ562" i="2"/>
  <c r="AQ289" i="2"/>
  <c r="AQ434" i="2"/>
  <c r="AQ553" i="2"/>
  <c r="AQ31" i="2"/>
  <c r="AQ401" i="2"/>
  <c r="AQ165" i="2"/>
  <c r="AQ194" i="2"/>
  <c r="AQ107" i="2"/>
  <c r="AQ131" i="2"/>
  <c r="AQ320" i="2"/>
  <c r="AQ185" i="2"/>
  <c r="AQ636" i="2"/>
  <c r="AQ223" i="2"/>
  <c r="AQ330" i="2"/>
  <c r="AQ319" i="2"/>
  <c r="AQ657" i="2"/>
  <c r="AQ356" i="2"/>
  <c r="AQ81" i="2"/>
  <c r="AQ32" i="2"/>
  <c r="AQ707" i="2"/>
  <c r="AQ14" i="2"/>
  <c r="AQ124" i="2"/>
  <c r="AQ249" i="2"/>
  <c r="AQ644" i="2"/>
  <c r="AQ549" i="2"/>
  <c r="AQ653" i="2"/>
  <c r="AQ318" i="2"/>
  <c r="AQ561" i="2"/>
  <c r="AQ613" i="2"/>
  <c r="AQ54" i="2"/>
  <c r="AQ598" i="2"/>
  <c r="AQ72" i="2"/>
  <c r="AQ215" i="2"/>
  <c r="AQ529" i="2"/>
  <c r="AQ270" i="2"/>
  <c r="AQ588" i="2"/>
  <c r="AQ49" i="2"/>
  <c r="AQ447" i="2"/>
  <c r="AQ5" i="2"/>
  <c r="AQ570" i="2"/>
  <c r="AQ470" i="2"/>
  <c r="AQ572" i="2"/>
  <c r="AQ265" i="2"/>
  <c r="AQ2" i="2"/>
  <c r="AQ624" i="2"/>
  <c r="AQ162" i="2"/>
  <c r="AQ325" i="2"/>
  <c r="AQ292" i="2"/>
  <c r="AQ449" i="2"/>
  <c r="AQ629" i="2"/>
  <c r="AQ626" i="2"/>
  <c r="AQ125" i="2"/>
  <c r="AQ433" i="2"/>
  <c r="AQ15" i="2"/>
  <c r="AQ13" i="2"/>
  <c r="AQ164" i="2"/>
  <c r="AQ30" i="2"/>
  <c r="AQ664" i="2"/>
  <c r="AQ93" i="2"/>
  <c r="AQ267" i="2"/>
  <c r="AQ307" i="2"/>
  <c r="AQ74" i="2"/>
  <c r="AQ151" i="2"/>
  <c r="AQ178" i="2"/>
  <c r="AQ280" i="2"/>
  <c r="AQ491" i="2"/>
  <c r="AQ26" i="2"/>
  <c r="AQ300" i="2"/>
  <c r="AQ75" i="2"/>
  <c r="AQ515" i="2"/>
  <c r="AQ346" i="2"/>
  <c r="AQ141" i="2"/>
  <c r="AQ590" i="2"/>
  <c r="AQ204" i="2"/>
  <c r="AQ633" i="2"/>
  <c r="AQ46" i="2"/>
  <c r="AQ242" i="2"/>
  <c r="AQ70" i="2"/>
  <c r="AQ404" i="2"/>
  <c r="AQ262" i="2"/>
  <c r="AQ134" i="2"/>
  <c r="AQ363" i="2"/>
  <c r="AQ179" i="2"/>
  <c r="AQ567" i="2"/>
  <c r="AQ277" i="2"/>
  <c r="AQ103" i="2"/>
  <c r="AQ392" i="2"/>
  <c r="AQ244" i="2"/>
  <c r="AQ19" i="2"/>
  <c r="AQ217" i="2"/>
  <c r="AQ190" i="2"/>
  <c r="AQ23" i="2"/>
  <c r="AQ544" i="2"/>
  <c r="AQ524" i="2"/>
  <c r="AQ326" i="2"/>
  <c r="AQ731" i="2"/>
  <c r="AQ97" i="2"/>
  <c r="AQ290" i="2"/>
  <c r="AQ62" i="2"/>
  <c r="AQ240" i="2"/>
  <c r="AQ228" i="2"/>
  <c r="AQ48" i="2"/>
  <c r="AQ139" i="2"/>
  <c r="AQ305" i="2"/>
  <c r="AQ541" i="2"/>
  <c r="AQ59" i="2"/>
  <c r="AQ672" i="2"/>
  <c r="AQ596" i="2"/>
  <c r="AQ591" i="2"/>
  <c r="AQ44" i="2"/>
  <c r="AQ617" i="2"/>
  <c r="AQ518" i="2"/>
  <c r="AQ689" i="2"/>
  <c r="AQ607" i="2"/>
  <c r="AQ302" i="2"/>
  <c r="AQ560" i="2"/>
  <c r="AQ665" i="2"/>
  <c r="AQ238" i="2"/>
  <c r="AQ713" i="2"/>
  <c r="AQ525" i="2"/>
  <c r="AQ535" i="2"/>
  <c r="AQ251" i="2"/>
  <c r="AQ704" i="2"/>
  <c r="AQ412" i="2"/>
  <c r="AQ642" i="2"/>
  <c r="AQ374" i="2"/>
  <c r="AQ22" i="2"/>
  <c r="AQ576" i="2"/>
  <c r="AQ86" i="2"/>
  <c r="AQ424" i="2"/>
  <c r="AQ575" i="2"/>
  <c r="AQ167" i="2"/>
  <c r="AQ338" i="2"/>
  <c r="AQ457" i="2"/>
  <c r="AQ443" i="2"/>
  <c r="AQ494" i="2"/>
  <c r="AQ169" i="2"/>
  <c r="AQ198" i="2"/>
  <c r="AQ420" i="2"/>
  <c r="AQ691" i="2"/>
  <c r="AQ60" i="2"/>
  <c r="AQ68" i="2"/>
  <c r="AQ408" i="2"/>
  <c r="AQ21" i="2"/>
  <c r="AQ142" i="2"/>
  <c r="AQ340" i="2"/>
  <c r="AQ377" i="2"/>
  <c r="AQ482" i="2"/>
  <c r="AQ269" i="2"/>
  <c r="AQ547" i="2"/>
  <c r="AQ465" i="2"/>
  <c r="AQ551" i="2"/>
  <c r="AQ264" i="2"/>
  <c r="AQ150" i="2"/>
  <c r="AQ454" i="2"/>
  <c r="AQ180" i="2"/>
  <c r="AQ595" i="2"/>
  <c r="AQ724" i="2"/>
  <c r="AQ700" i="2"/>
  <c r="AQ705" i="2"/>
  <c r="AQ349" i="2"/>
  <c r="AQ690" i="2"/>
  <c r="AQ197" i="2"/>
  <c r="AQ394" i="2"/>
  <c r="AQ128" i="2"/>
  <c r="AQ582" i="2"/>
  <c r="AQ189" i="2"/>
  <c r="AQ16" i="2"/>
  <c r="AQ82" i="2"/>
  <c r="AQ25" i="2"/>
  <c r="AQ247" i="2"/>
  <c r="AQ486" i="2"/>
  <c r="AQ257" i="2"/>
  <c r="AQ480" i="2"/>
  <c r="AQ129" i="2"/>
  <c r="AQ53" i="2"/>
  <c r="AQ492" i="2"/>
  <c r="AQ628" i="2"/>
  <c r="AQ29" i="2"/>
  <c r="AQ619" i="2"/>
  <c r="AQ24" i="2"/>
  <c r="AQ47" i="2"/>
  <c r="AQ500" i="2"/>
  <c r="AQ589" i="2"/>
  <c r="AQ132" i="2"/>
  <c r="AQ481" i="2"/>
  <c r="AQ504" i="2"/>
  <c r="AQ417" i="2"/>
  <c r="AQ496" i="2"/>
  <c r="AQ586" i="2"/>
  <c r="AQ41" i="2"/>
  <c r="AQ711" i="2"/>
  <c r="AQ399" i="2"/>
  <c r="AQ176" i="2"/>
  <c r="AQ528" i="2"/>
  <c r="AQ501" i="2"/>
  <c r="AQ474" i="2"/>
  <c r="AQ336" i="2"/>
  <c r="AQ600" i="2"/>
  <c r="AQ191" i="2"/>
  <c r="AQ723" i="2"/>
  <c r="AQ389" i="2"/>
  <c r="AQ466" i="2"/>
  <c r="AQ396" i="2"/>
  <c r="AQ721" i="2"/>
  <c r="AQ174" i="2"/>
  <c r="AQ612" i="2"/>
  <c r="AQ83" i="2"/>
  <c r="AQ172" i="2"/>
  <c r="AQ510" i="2"/>
  <c r="AQ641" i="2"/>
  <c r="AQ144" i="2"/>
  <c r="AQ654" i="2"/>
  <c r="AQ472" i="2"/>
  <c r="AQ630" i="2"/>
  <c r="AQ538" i="2"/>
  <c r="AQ609" i="2"/>
  <c r="AQ230" i="2"/>
  <c r="AQ306" i="2"/>
  <c r="AQ727" i="2"/>
  <c r="AQ259" i="2"/>
  <c r="AQ341" i="2"/>
  <c r="AQ110" i="2"/>
  <c r="AQ114" i="2"/>
  <c r="AQ34" i="2"/>
  <c r="AQ442" i="2"/>
  <c r="AQ648" i="2"/>
  <c r="AQ660" i="2"/>
  <c r="AQ379" i="2"/>
  <c r="AQ28" i="2"/>
  <c r="AQ483" i="2"/>
  <c r="AQ692" i="2"/>
  <c r="AQ658" i="2"/>
  <c r="AQ675" i="2"/>
  <c r="AQ402" i="2"/>
  <c r="AQ157" i="2"/>
  <c r="AQ312" i="2"/>
  <c r="AQ406" i="2"/>
  <c r="AQ115" i="2"/>
  <c r="AQ602" i="2"/>
  <c r="AQ283" i="2"/>
  <c r="AQ133" i="2"/>
  <c r="AQ603" i="2"/>
  <c r="AQ621" i="2"/>
  <c r="AQ375" i="2"/>
  <c r="AQ219" i="2"/>
  <c r="AQ175" i="2"/>
  <c r="AQ667" i="2"/>
  <c r="AQ489" i="2"/>
  <c r="AQ478" i="2"/>
  <c r="AQ403" i="2"/>
  <c r="AQ158" i="2"/>
  <c r="AQ203" i="2"/>
  <c r="AQ301" i="2"/>
  <c r="AQ725" i="2"/>
  <c r="AQ101" i="2"/>
  <c r="AQ699" i="2"/>
  <c r="AQ311" i="2"/>
  <c r="AQ611" i="2"/>
  <c r="AQ532" i="2"/>
  <c r="AQ38" i="2"/>
  <c r="AQ297" i="2"/>
  <c r="AQ273" i="2"/>
  <c r="AQ108" i="2"/>
  <c r="AQ148" i="2"/>
  <c r="AQ459" i="2"/>
  <c r="AQ152" i="2"/>
  <c r="AQ184" i="2"/>
  <c r="AQ63" i="2"/>
  <c r="AQ232" i="2"/>
  <c r="AQ354" i="2"/>
  <c r="AQ386" i="2"/>
  <c r="AQ659" i="2"/>
  <c r="AQ136" i="2"/>
  <c r="AQ187" i="2"/>
  <c r="AQ583" i="2"/>
  <c r="AQ684" i="2"/>
  <c r="AQ604" i="2"/>
  <c r="AQ428" i="2"/>
  <c r="AQ569" i="2"/>
  <c r="AQ353" i="2"/>
  <c r="AQ214" i="2"/>
  <c r="AQ411" i="2"/>
  <c r="AQ728" i="2"/>
  <c r="AQ635" i="2"/>
  <c r="AQ717" i="2"/>
  <c r="AQ597" i="2"/>
  <c r="AQ56" i="2"/>
  <c r="AQ729" i="2"/>
  <c r="AQ171" i="2"/>
  <c r="AQ288" i="2"/>
  <c r="AQ436" i="2"/>
  <c r="AQ674" i="2"/>
  <c r="AQ248" i="2"/>
  <c r="AQ291" i="2"/>
  <c r="AQ146" i="2"/>
  <c r="AQ388" i="2"/>
  <c r="AQ631" i="2"/>
  <c r="AQ455" i="2"/>
  <c r="AQ138" i="2"/>
  <c r="AQ130" i="2"/>
  <c r="AQ205" i="2"/>
  <c r="AQ328" i="2"/>
  <c r="AQ694" i="2"/>
  <c r="AQ432" i="2"/>
  <c r="AQ708" i="2"/>
  <c r="AQ234" i="2"/>
  <c r="AQ722" i="2"/>
  <c r="AQ35" i="2"/>
  <c r="AQ646" i="2"/>
  <c r="AQ652" i="2"/>
  <c r="AQ422" i="2"/>
  <c r="AQ732" i="2"/>
  <c r="AQ683" i="2"/>
  <c r="AQ640" i="2"/>
  <c r="AQ208" i="2"/>
  <c r="AQ599" i="2"/>
  <c r="AQ145" i="2"/>
  <c r="AQ423" i="2"/>
  <c r="AQ577" i="2"/>
  <c r="AQ384" i="2"/>
  <c r="AQ556" i="2"/>
  <c r="AQ360" i="2"/>
  <c r="AQ484" i="2"/>
  <c r="AQ502" i="2"/>
  <c r="AQ666" i="2"/>
  <c r="AQ655" i="2"/>
  <c r="AQ314" i="2"/>
  <c r="AQ96" i="2"/>
  <c r="AQ192" i="2"/>
  <c r="AQ498" i="2"/>
  <c r="AQ350" i="2"/>
  <c r="AQ213" i="2"/>
  <c r="AQ370" i="2"/>
  <c r="AQ678" i="2"/>
  <c r="AQ298" i="2"/>
  <c r="AQ554" i="2"/>
  <c r="AQ495" i="2"/>
  <c r="AQ90" i="2"/>
  <c r="AQ557" i="2"/>
  <c r="AQ509" i="2"/>
  <c r="AQ365" i="2"/>
  <c r="AQ592" i="2"/>
  <c r="AQ166" i="2"/>
  <c r="AQ210" i="2"/>
  <c r="AQ177" i="2"/>
  <c r="AQ382" i="2"/>
  <c r="AQ719" i="2"/>
  <c r="AQ726" i="2"/>
  <c r="AQ559" i="2"/>
  <c r="AQ222" i="2"/>
  <c r="AQ687" i="2"/>
  <c r="AQ601" i="2"/>
  <c r="AQ216" i="2"/>
  <c r="AQ357" i="2"/>
  <c r="AQ315" i="2"/>
  <c r="AQ645" i="2"/>
  <c r="AQ413" i="2"/>
  <c r="AQ342" i="2"/>
  <c r="AQ696" i="2"/>
  <c r="AQ564" i="2"/>
  <c r="AQ606" i="2"/>
  <c r="AQ695" i="2"/>
  <c r="AQ565" i="2"/>
  <c r="AQ369" i="2"/>
  <c r="AQ649" i="2"/>
  <c r="AQ605" i="2"/>
  <c r="AQ594" i="2"/>
  <c r="AQ697" i="2"/>
  <c r="AQ485" i="2"/>
  <c r="AQ355" i="2"/>
  <c r="AQ676" i="2"/>
  <c r="AQ448" i="2"/>
  <c r="AQ409" i="2"/>
  <c r="AQ521" i="2"/>
  <c r="AQ681" i="2"/>
  <c r="AQ668" i="2"/>
  <c r="AQ530" i="2"/>
  <c r="AQ693" i="2"/>
  <c r="AQ618" i="2"/>
  <c r="AQ706" i="2"/>
  <c r="AQ720" i="2"/>
  <c r="AQ701" i="2"/>
  <c r="AQ698" i="2"/>
  <c r="AQ637" i="2"/>
  <c r="AQ715" i="2"/>
  <c r="AQ703" i="2"/>
  <c r="AQ718" i="2"/>
  <c r="AQ730" i="2"/>
  <c r="AQ712" i="2"/>
  <c r="AQ677" i="2"/>
  <c r="AK623" i="2"/>
  <c r="AR623" i="2" s="1"/>
  <c r="AK608" i="2"/>
  <c r="AK610" i="2"/>
  <c r="AK92" i="2"/>
  <c r="AK347" i="2"/>
  <c r="AK468" i="2"/>
  <c r="AK439" i="2"/>
  <c r="AR439" i="2" s="1"/>
  <c r="AK533" i="2"/>
  <c r="AK358" i="2"/>
  <c r="AK555" i="2"/>
  <c r="AR555" i="2" s="1"/>
  <c r="AK451" i="2"/>
  <c r="AK414" i="2"/>
  <c r="AK673" i="2"/>
  <c r="AK221" i="2"/>
  <c r="AK117" i="2"/>
  <c r="AK464" i="2"/>
  <c r="AK471" i="2"/>
  <c r="AK37" i="2"/>
  <c r="AK662" i="2"/>
  <c r="AK397" i="2"/>
  <c r="AR397" i="2" s="1"/>
  <c r="AK456" i="2"/>
  <c r="AR456" i="2" s="1"/>
  <c r="AK368" i="2"/>
  <c r="AR368" i="2" s="1"/>
  <c r="AK381" i="2"/>
  <c r="AK66" i="2"/>
  <c r="AK546" i="2"/>
  <c r="AK188" i="2"/>
  <c r="AK539" i="2"/>
  <c r="AK352" i="2"/>
  <c r="AR352" i="2" s="1"/>
  <c r="AK531" i="2"/>
  <c r="AK639" i="2"/>
  <c r="AK252" i="2"/>
  <c r="AK366" i="2"/>
  <c r="AK78" i="2"/>
  <c r="AR78" i="2" s="1"/>
  <c r="AK584" i="2"/>
  <c r="AK4" i="2"/>
  <c r="AK71" i="2"/>
  <c r="AK568" i="2"/>
  <c r="AK308" i="2"/>
  <c r="AK220" i="2"/>
  <c r="AR220" i="2" s="1"/>
  <c r="AK426" i="2"/>
  <c r="AK105" i="2"/>
  <c r="AK345" i="2"/>
  <c r="AK526" i="2"/>
  <c r="AK196" i="2"/>
  <c r="AR196" i="2" s="1"/>
  <c r="AK552" i="2"/>
  <c r="AK87" i="2"/>
  <c r="AR87" i="2" s="1"/>
  <c r="AK206" i="2"/>
  <c r="AR206" i="2" s="1"/>
  <c r="AK112" i="2"/>
  <c r="AK231" i="2"/>
  <c r="AK109" i="2"/>
  <c r="AK329" i="2"/>
  <c r="AK513" i="2"/>
  <c r="AK372" i="2"/>
  <c r="AK94" i="2"/>
  <c r="AK284" i="2"/>
  <c r="AK488" i="2"/>
  <c r="AK127" i="2"/>
  <c r="AR127" i="2" s="1"/>
  <c r="AK271" i="2"/>
  <c r="AK431" i="2"/>
  <c r="AK154" i="2"/>
  <c r="AK461" i="2"/>
  <c r="AR461" i="2" s="1"/>
  <c r="AK323" i="2"/>
  <c r="AK209" i="2"/>
  <c r="AK625" i="2"/>
  <c r="AK121" i="2"/>
  <c r="AK137" i="2"/>
  <c r="AR137" i="2" s="1"/>
  <c r="AK364" i="2"/>
  <c r="AK441" i="2"/>
  <c r="AK316" i="2"/>
  <c r="AK84" i="2"/>
  <c r="AK410" i="2"/>
  <c r="AK99" i="2"/>
  <c r="AK255" i="2"/>
  <c r="AK473" i="2"/>
  <c r="AR473" i="2" s="1"/>
  <c r="AK254" i="2"/>
  <c r="AK361" i="2"/>
  <c r="AK627" i="2"/>
  <c r="AR627" i="2" s="1"/>
  <c r="AK390" i="2"/>
  <c r="AR390" i="2" s="1"/>
  <c r="AK476" i="2"/>
  <c r="AR476" i="2" s="1"/>
  <c r="AK477" i="2"/>
  <c r="AK272" i="2"/>
  <c r="AK239" i="2"/>
  <c r="AK207" i="2"/>
  <c r="AK77" i="2"/>
  <c r="AK201" i="2"/>
  <c r="AK536" i="2"/>
  <c r="AK163" i="2"/>
  <c r="AK467" i="2"/>
  <c r="AK199" i="2"/>
  <c r="AK614" i="2"/>
  <c r="AK686" i="2"/>
  <c r="AR686" i="2" s="1"/>
  <c r="AK8" i="2"/>
  <c r="AK12" i="2"/>
  <c r="AK523" i="2"/>
  <c r="AR523" i="2" s="1"/>
  <c r="AK334" i="2"/>
  <c r="AR334" i="2" s="1"/>
  <c r="AK67" i="2"/>
  <c r="AK339" i="2"/>
  <c r="AK229" i="2"/>
  <c r="AK309" i="2"/>
  <c r="AK73" i="2"/>
  <c r="AK120" i="2"/>
  <c r="AK508" i="2"/>
  <c r="AK430" i="2"/>
  <c r="AK285" i="2"/>
  <c r="AR285" i="2" s="1"/>
  <c r="AK378" i="2"/>
  <c r="AR378" i="2" s="1"/>
  <c r="AK143" i="2"/>
  <c r="AK313" i="2"/>
  <c r="AK126" i="2"/>
  <c r="AK181" i="2"/>
  <c r="AR181" i="2" s="1"/>
  <c r="AK227" i="2"/>
  <c r="AK682" i="2"/>
  <c r="AR682" i="2" s="1"/>
  <c r="AK281" i="2"/>
  <c r="AR281" i="2" s="1"/>
  <c r="AK116" i="2"/>
  <c r="AK263" i="2"/>
  <c r="AK487" i="2"/>
  <c r="AR487" i="2" s="1"/>
  <c r="AK371" i="2"/>
  <c r="AK522" i="2"/>
  <c r="AR522" i="2" s="1"/>
  <c r="AK76" i="2"/>
  <c r="AR76" i="2" s="1"/>
  <c r="AK243" i="2"/>
  <c r="AK440" i="2"/>
  <c r="AK91" i="2"/>
  <c r="AK643" i="2"/>
  <c r="AR643" i="2" s="1"/>
  <c r="AK43" i="2"/>
  <c r="AK27" i="2"/>
  <c r="AR27" i="2" s="1"/>
  <c r="AK295" i="2"/>
  <c r="AK113" i="2"/>
  <c r="AK260" i="2"/>
  <c r="AK400" i="2"/>
  <c r="AK170" i="2"/>
  <c r="AK57" i="2"/>
  <c r="AK10" i="2"/>
  <c r="AK638" i="2"/>
  <c r="AR638" i="2" s="1"/>
  <c r="AK680" i="2"/>
  <c r="AR680" i="2" s="1"/>
  <c r="AK317" i="2"/>
  <c r="AK679" i="2"/>
  <c r="AK647" i="2"/>
  <c r="AK407" i="2"/>
  <c r="AK296" i="2"/>
  <c r="AR296" i="2" s="1"/>
  <c r="AK276" i="2"/>
  <c r="AK253" i="2"/>
  <c r="AK274" i="2"/>
  <c r="AR274" i="2" s="1"/>
  <c r="AK415" i="2"/>
  <c r="AR415" i="2" s="1"/>
  <c r="AK714" i="2"/>
  <c r="AR714" i="2" s="1"/>
  <c r="AK537" i="2"/>
  <c r="AR537" i="2" s="1"/>
  <c r="AK322" i="2"/>
  <c r="AR322" i="2" s="1"/>
  <c r="AK245" i="2"/>
  <c r="AK304" i="2"/>
  <c r="AR304" i="2" s="1"/>
  <c r="AK279" i="2"/>
  <c r="AK282" i="2"/>
  <c r="AK95" i="2"/>
  <c r="AK343" i="2"/>
  <c r="AK140" i="2"/>
  <c r="AK160" i="2"/>
  <c r="AR160" i="2" s="1"/>
  <c r="AK102" i="2"/>
  <c r="AK550" i="2"/>
  <c r="AK566" i="2"/>
  <c r="AK387" i="2"/>
  <c r="AK333" i="2"/>
  <c r="AR333" i="2" s="1"/>
  <c r="AK161" i="2"/>
  <c r="AK11" i="2"/>
  <c r="AK505" i="2"/>
  <c r="AK462" i="2"/>
  <c r="AK520" i="2"/>
  <c r="AR520" i="2" s="1"/>
  <c r="AK250" i="2"/>
  <c r="AK225" i="2"/>
  <c r="AK543" i="2"/>
  <c r="AR543" i="2" s="1"/>
  <c r="AK458" i="2"/>
  <c r="AK534" i="2"/>
  <c r="AK650" i="2"/>
  <c r="AK542" i="2"/>
  <c r="AK548" i="2"/>
  <c r="AR548" i="2" s="1"/>
  <c r="AK651" i="2"/>
  <c r="AR651" i="2" s="1"/>
  <c r="AK558" i="2"/>
  <c r="AK671" i="2"/>
  <c r="AR671" i="2" s="1"/>
  <c r="AK663" i="2"/>
  <c r="AR663" i="2" s="1"/>
  <c r="AK39" i="2"/>
  <c r="AK359" i="2"/>
  <c r="AR359" i="2" s="1"/>
  <c r="AK266" i="2"/>
  <c r="AR266" i="2" s="1"/>
  <c r="AK517" i="2"/>
  <c r="AR517" i="2" s="1"/>
  <c r="AK183" i="2"/>
  <c r="AK622" i="2"/>
  <c r="AR622" i="2" s="1"/>
  <c r="AK634" i="2"/>
  <c r="AK287" i="2"/>
  <c r="AK571" i="2"/>
  <c r="AK395" i="2"/>
  <c r="AK258" i="2"/>
  <c r="AK118" i="2"/>
  <c r="AR118" i="2" s="1"/>
  <c r="AK632" i="2"/>
  <c r="AK55" i="2"/>
  <c r="AK367" i="2"/>
  <c r="AK507" i="2"/>
  <c r="AK593" i="2"/>
  <c r="AK135" i="2"/>
  <c r="AK212" i="2"/>
  <c r="AK195" i="2"/>
  <c r="AK574" i="2"/>
  <c r="AK278" i="2"/>
  <c r="AR278" i="2" s="1"/>
  <c r="AK656" i="2"/>
  <c r="AR656" i="2" s="1"/>
  <c r="AK563" i="2"/>
  <c r="AR563" i="2" s="1"/>
  <c r="AK17" i="2"/>
  <c r="AR17" i="2" s="1"/>
  <c r="AK36" i="2"/>
  <c r="AK418" i="2"/>
  <c r="AK661" i="2"/>
  <c r="AR661" i="2" s="1"/>
  <c r="AK519" i="2"/>
  <c r="AR519" i="2" s="1"/>
  <c r="AK61" i="2"/>
  <c r="AR61" i="2" s="1"/>
  <c r="AK193" i="2"/>
  <c r="AK463" i="2"/>
  <c r="AK6" i="2"/>
  <c r="AK33" i="2"/>
  <c r="AK246" i="2"/>
  <c r="AK516" i="2"/>
  <c r="AR516" i="2" s="1"/>
  <c r="AK446" i="2"/>
  <c r="AR446" i="2" s="1"/>
  <c r="AK85" i="2"/>
  <c r="AR85" i="2" s="1"/>
  <c r="AK119" i="2"/>
  <c r="AK512" i="2"/>
  <c r="AK503" i="2"/>
  <c r="AK155" i="2"/>
  <c r="AK419" i="2"/>
  <c r="AK425" i="2"/>
  <c r="AK123" i="2"/>
  <c r="AK106" i="2"/>
  <c r="AK64" i="2"/>
  <c r="AK514" i="2"/>
  <c r="AK168" i="2"/>
  <c r="AR168" i="2" s="1"/>
  <c r="AK69" i="2"/>
  <c r="AK545" i="2"/>
  <c r="AR545" i="2" s="1"/>
  <c r="AK444" i="2"/>
  <c r="AR444" i="2" s="1"/>
  <c r="AK416" i="2"/>
  <c r="AK268" i="2"/>
  <c r="AK310" i="2"/>
  <c r="AR310" i="2" s="1"/>
  <c r="AK88" i="2"/>
  <c r="AK710" i="2"/>
  <c r="AR710" i="2" s="1"/>
  <c r="AK453" i="2"/>
  <c r="AK490" i="2"/>
  <c r="AR490" i="2" s="1"/>
  <c r="AK469" i="2"/>
  <c r="AK669" i="2"/>
  <c r="AK18" i="2"/>
  <c r="AK156" i="2"/>
  <c r="AK293" i="2"/>
  <c r="AK45" i="2"/>
  <c r="AK429" i="2"/>
  <c r="AR429" i="2" s="1"/>
  <c r="AK241" i="2"/>
  <c r="AK51" i="2"/>
  <c r="AK581" i="2"/>
  <c r="AK218" i="2"/>
  <c r="AK351" i="2"/>
  <c r="AR351" i="2" s="1"/>
  <c r="AK331" i="2"/>
  <c r="AK427" i="2"/>
  <c r="AK9" i="2"/>
  <c r="AK286" i="2"/>
  <c r="AR286" i="2" s="1"/>
  <c r="AK421" i="2"/>
  <c r="AK58" i="2"/>
  <c r="AK40" i="2"/>
  <c r="AK362" i="2"/>
  <c r="AR362" i="2" s="1"/>
  <c r="AK716" i="2"/>
  <c r="AR716" i="2" s="1"/>
  <c r="AK7" i="2"/>
  <c r="AK573" i="2"/>
  <c r="AR573" i="2" s="1"/>
  <c r="AK709" i="2"/>
  <c r="AK580" i="2"/>
  <c r="AR580" i="2" s="1"/>
  <c r="AK79" i="2"/>
  <c r="AK511" i="2"/>
  <c r="AK182" i="2"/>
  <c r="AK104" i="2"/>
  <c r="AK42" i="2"/>
  <c r="AK685" i="2"/>
  <c r="AR685" i="2" s="1"/>
  <c r="AK527" i="2"/>
  <c r="AK445" i="2"/>
  <c r="AK373" i="2"/>
  <c r="AK620" i="2"/>
  <c r="AR620" i="2" s="1"/>
  <c r="AK437" i="2"/>
  <c r="AK344" i="2"/>
  <c r="AR344" i="2" s="1"/>
  <c r="AK438" i="2"/>
  <c r="AK398" i="2"/>
  <c r="AK324" i="2"/>
  <c r="AK452" i="2"/>
  <c r="AR452" i="2" s="1"/>
  <c r="AK211" i="2"/>
  <c r="AK383" i="2"/>
  <c r="AK256" i="2"/>
  <c r="AK380" i="2"/>
  <c r="AK475" i="2"/>
  <c r="AR475" i="2" s="1"/>
  <c r="AK616" i="2"/>
  <c r="AR616" i="2" s="1"/>
  <c r="AK52" i="2"/>
  <c r="AR52" i="2" s="1"/>
  <c r="AK450" i="2"/>
  <c r="AR450" i="2" s="1"/>
  <c r="AK80" i="2"/>
  <c r="AK98" i="2"/>
  <c r="AR98" i="2" s="1"/>
  <c r="AK261" i="2"/>
  <c r="AK479" i="2"/>
  <c r="AR479" i="2" s="1"/>
  <c r="AK460" i="2"/>
  <c r="AK615" i="2"/>
  <c r="AK335" i="2"/>
  <c r="AK670" i="2"/>
  <c r="AK100" i="2"/>
  <c r="AK506" i="2"/>
  <c r="AK275" i="2"/>
  <c r="AK3" i="2"/>
  <c r="AK587" i="2"/>
  <c r="AK405" i="2"/>
  <c r="AK332" i="2"/>
  <c r="AK585" i="2"/>
  <c r="AK393" i="2"/>
  <c r="AR393" i="2" s="1"/>
  <c r="AK149" i="2"/>
  <c r="AK200" i="2"/>
  <c r="AK579" i="2"/>
  <c r="AK540" i="2"/>
  <c r="AK499" i="2"/>
  <c r="AR499" i="2" s="1"/>
  <c r="AK385" i="2"/>
  <c r="AK50" i="2"/>
  <c r="AK226" i="2"/>
  <c r="AK497" i="2"/>
  <c r="AK294" i="2"/>
  <c r="AK159" i="2"/>
  <c r="AK233" i="2"/>
  <c r="AK321" i="2"/>
  <c r="AK235" i="2"/>
  <c r="AK493" i="2"/>
  <c r="AK202" i="2"/>
  <c r="AK122" i="2"/>
  <c r="AK111" i="2"/>
  <c r="AR111" i="2" s="1"/>
  <c r="AK224" i="2"/>
  <c r="AR224" i="2" s="1"/>
  <c r="AK327" i="2"/>
  <c r="AR327" i="2" s="1"/>
  <c r="AK299" i="2"/>
  <c r="AK391" i="2"/>
  <c r="AK20" i="2"/>
  <c r="AK186" i="2"/>
  <c r="AK348" i="2"/>
  <c r="AK147" i="2"/>
  <c r="AK702" i="2"/>
  <c r="AR702" i="2" s="1"/>
  <c r="AK173" i="2"/>
  <c r="AK337" i="2"/>
  <c r="AR337" i="2" s="1"/>
  <c r="AK578" i="2"/>
  <c r="AK153" i="2"/>
  <c r="AK435" i="2"/>
  <c r="AK303" i="2"/>
  <c r="AK688" i="2"/>
  <c r="AR688" i="2" s="1"/>
  <c r="AK376" i="2"/>
  <c r="AK236" i="2"/>
  <c r="AR236" i="2" s="1"/>
  <c r="AK89" i="2"/>
  <c r="AK65" i="2"/>
  <c r="AK237" i="2"/>
  <c r="AK562" i="2"/>
  <c r="AR562" i="2" s="1"/>
  <c r="AK289" i="2"/>
  <c r="AK434" i="2"/>
  <c r="AR434" i="2" s="1"/>
  <c r="AK553" i="2"/>
  <c r="AK31" i="2"/>
  <c r="AR31" i="2" s="1"/>
  <c r="AK401" i="2"/>
  <c r="AR401" i="2" s="1"/>
  <c r="AK165" i="2"/>
  <c r="AK194" i="2"/>
  <c r="AK107" i="2"/>
  <c r="AK131" i="2"/>
  <c r="AK320" i="2"/>
  <c r="AR320" i="2" s="1"/>
  <c r="AK185" i="2"/>
  <c r="AR185" i="2" s="1"/>
  <c r="AK636" i="2"/>
  <c r="AR636" i="2" s="1"/>
  <c r="AK223" i="2"/>
  <c r="AK330" i="2"/>
  <c r="AK319" i="2"/>
  <c r="AK657" i="2"/>
  <c r="AR657" i="2" s="1"/>
  <c r="AK356" i="2"/>
  <c r="AK81" i="2"/>
  <c r="AK32" i="2"/>
  <c r="AK707" i="2"/>
  <c r="AR707" i="2" s="1"/>
  <c r="AK14" i="2"/>
  <c r="AK124" i="2"/>
  <c r="AK249" i="2"/>
  <c r="AK644" i="2"/>
  <c r="AK549" i="2"/>
  <c r="AR549" i="2" s="1"/>
  <c r="AK653" i="2"/>
  <c r="AR653" i="2" s="1"/>
  <c r="AK318" i="2"/>
  <c r="AR318" i="2" s="1"/>
  <c r="AK561" i="2"/>
  <c r="AK613" i="2"/>
  <c r="AK54" i="2"/>
  <c r="AK598" i="2"/>
  <c r="AK72" i="2"/>
  <c r="AR72" i="2" s="1"/>
  <c r="AK215" i="2"/>
  <c r="AK529" i="2"/>
  <c r="AR529" i="2" s="1"/>
  <c r="AK270" i="2"/>
  <c r="AR270" i="2" s="1"/>
  <c r="AK588" i="2"/>
  <c r="AR588" i="2" s="1"/>
  <c r="AK49" i="2"/>
  <c r="AR49" i="2" s="1"/>
  <c r="AK447" i="2"/>
  <c r="AK5" i="2"/>
  <c r="AK570" i="2"/>
  <c r="AR570" i="2" s="1"/>
  <c r="AK470" i="2"/>
  <c r="AR470" i="2" s="1"/>
  <c r="AK572" i="2"/>
  <c r="AR572" i="2" s="1"/>
  <c r="AK265" i="2"/>
  <c r="AK2" i="2"/>
  <c r="AK624" i="2"/>
  <c r="AR624" i="2" s="1"/>
  <c r="AK162" i="2"/>
  <c r="AK325" i="2"/>
  <c r="AK292" i="2"/>
  <c r="AK449" i="2"/>
  <c r="AK629" i="2"/>
  <c r="AR629" i="2" s="1"/>
  <c r="AK626" i="2"/>
  <c r="AK125" i="2"/>
  <c r="AK433" i="2"/>
  <c r="AK15" i="2"/>
  <c r="AK13" i="2"/>
  <c r="AK164" i="2"/>
  <c r="AR164" i="2" s="1"/>
  <c r="AK30" i="2"/>
  <c r="AK664" i="2"/>
  <c r="AR664" i="2" s="1"/>
  <c r="AK93" i="2"/>
  <c r="AK267" i="2"/>
  <c r="AR267" i="2" s="1"/>
  <c r="AK307" i="2"/>
  <c r="AK74" i="2"/>
  <c r="AK151" i="2"/>
  <c r="AK178" i="2"/>
  <c r="AK280" i="2"/>
  <c r="AK491" i="2"/>
  <c r="AR491" i="2" s="1"/>
  <c r="AK26" i="2"/>
  <c r="AK300" i="2"/>
  <c r="AR300" i="2" s="1"/>
  <c r="AK75" i="2"/>
  <c r="AK515" i="2"/>
  <c r="AK346" i="2"/>
  <c r="AK141" i="2"/>
  <c r="AK590" i="2"/>
  <c r="AK204" i="2"/>
  <c r="AR204" i="2" s="1"/>
  <c r="AK633" i="2"/>
  <c r="AR633" i="2" s="1"/>
  <c r="AK46" i="2"/>
  <c r="AR46" i="2" s="1"/>
  <c r="AK242" i="2"/>
  <c r="AK70" i="2"/>
  <c r="AK404" i="2"/>
  <c r="AR404" i="2" s="1"/>
  <c r="AK262" i="2"/>
  <c r="AK134" i="2"/>
  <c r="AK363" i="2"/>
  <c r="AK179" i="2"/>
  <c r="AK567" i="2"/>
  <c r="AK277" i="2"/>
  <c r="AR277" i="2" s="1"/>
  <c r="AK103" i="2"/>
  <c r="AK392" i="2"/>
  <c r="AR392" i="2" s="1"/>
  <c r="AK244" i="2"/>
  <c r="AR244" i="2" s="1"/>
  <c r="AK19" i="2"/>
  <c r="AK217" i="2"/>
  <c r="AK190" i="2"/>
  <c r="AK23" i="2"/>
  <c r="AK544" i="2"/>
  <c r="AR544" i="2" s="1"/>
  <c r="AK524" i="2"/>
  <c r="AR524" i="2" s="1"/>
  <c r="AK326" i="2"/>
  <c r="AR326" i="2" s="1"/>
  <c r="AK731" i="2"/>
  <c r="AR731" i="2" s="1"/>
  <c r="AK97" i="2"/>
  <c r="AK290" i="2"/>
  <c r="AR290" i="2" s="1"/>
  <c r="AK62" i="2"/>
  <c r="AK240" i="2"/>
  <c r="AK228" i="2"/>
  <c r="AR228" i="2" s="1"/>
  <c r="AK48" i="2"/>
  <c r="AK139" i="2"/>
  <c r="AK305" i="2"/>
  <c r="AK541" i="2"/>
  <c r="AR541" i="2" s="1"/>
  <c r="AK59" i="2"/>
  <c r="AK672" i="2"/>
  <c r="AK596" i="2"/>
  <c r="AR596" i="2" s="1"/>
  <c r="AK591" i="2"/>
  <c r="AR591" i="2" s="1"/>
  <c r="AK44" i="2"/>
  <c r="AK617" i="2"/>
  <c r="AK518" i="2"/>
  <c r="AR518" i="2" s="1"/>
  <c r="AK689" i="2"/>
  <c r="AR689" i="2" s="1"/>
  <c r="AK607" i="2"/>
  <c r="AK302" i="2"/>
  <c r="AK560" i="2"/>
  <c r="AK665" i="2"/>
  <c r="AR665" i="2" s="1"/>
  <c r="AK238" i="2"/>
  <c r="AR238" i="2" s="1"/>
  <c r="AK713" i="2"/>
  <c r="AR713" i="2" s="1"/>
  <c r="AK525" i="2"/>
  <c r="AK535" i="2"/>
  <c r="AR535" i="2" s="1"/>
  <c r="AK251" i="2"/>
  <c r="AK704" i="2"/>
  <c r="AR704" i="2" s="1"/>
  <c r="AK412" i="2"/>
  <c r="AR412" i="2" s="1"/>
  <c r="AK642" i="2"/>
  <c r="AK374" i="2"/>
  <c r="AK22" i="2"/>
  <c r="AK576" i="2"/>
  <c r="AR576" i="2" s="1"/>
  <c r="AK86" i="2"/>
  <c r="AR86" i="2" s="1"/>
  <c r="AK424" i="2"/>
  <c r="AK575" i="2"/>
  <c r="AR575" i="2" s="1"/>
  <c r="AK167" i="2"/>
  <c r="AK338" i="2"/>
  <c r="AK457" i="2"/>
  <c r="AK443" i="2"/>
  <c r="AK494" i="2"/>
  <c r="AR494" i="2" s="1"/>
  <c r="AK169" i="2"/>
  <c r="AK198" i="2"/>
  <c r="AK420" i="2"/>
  <c r="AR420" i="2" s="1"/>
  <c r="AK691" i="2"/>
  <c r="AR691" i="2" s="1"/>
  <c r="AK60" i="2"/>
  <c r="AK68" i="2"/>
  <c r="AK408" i="2"/>
  <c r="AK21" i="2"/>
  <c r="AK142" i="2"/>
  <c r="AK340" i="2"/>
  <c r="AK377" i="2"/>
  <c r="AR377" i="2" s="1"/>
  <c r="AK482" i="2"/>
  <c r="AR482" i="2" s="1"/>
  <c r="AK269" i="2"/>
  <c r="AK547" i="2"/>
  <c r="AR547" i="2" s="1"/>
  <c r="AK465" i="2"/>
  <c r="AK551" i="2"/>
  <c r="AR551" i="2" s="1"/>
  <c r="AK264" i="2"/>
  <c r="AR264" i="2" s="1"/>
  <c r="AK150" i="2"/>
  <c r="AK454" i="2"/>
  <c r="AR454" i="2" s="1"/>
  <c r="AK180" i="2"/>
  <c r="AR180" i="2" s="1"/>
  <c r="AK595" i="2"/>
  <c r="AK724" i="2"/>
  <c r="AR724" i="2" s="1"/>
  <c r="AK700" i="2"/>
  <c r="AR700" i="2" s="1"/>
  <c r="AK705" i="2"/>
  <c r="AR705" i="2" s="1"/>
  <c r="AK349" i="2"/>
  <c r="AK690" i="2"/>
  <c r="AR690" i="2" s="1"/>
  <c r="AK197" i="2"/>
  <c r="AK394" i="2"/>
  <c r="AK128" i="2"/>
  <c r="AK582" i="2"/>
  <c r="AR582" i="2" s="1"/>
  <c r="AK189" i="2"/>
  <c r="AK16" i="2"/>
  <c r="AK82" i="2"/>
  <c r="AK25" i="2"/>
  <c r="AK247" i="2"/>
  <c r="AR247" i="2" s="1"/>
  <c r="AK486" i="2"/>
  <c r="AR486" i="2" s="1"/>
  <c r="AK257" i="2"/>
  <c r="AR257" i="2" s="1"/>
  <c r="AK480" i="2"/>
  <c r="AK129" i="2"/>
  <c r="AK53" i="2"/>
  <c r="AR53" i="2" s="1"/>
  <c r="AK492" i="2"/>
  <c r="AK628" i="2"/>
  <c r="AR628" i="2" s="1"/>
  <c r="AK29" i="2"/>
  <c r="AK619" i="2"/>
  <c r="AK24" i="2"/>
  <c r="AK47" i="2"/>
  <c r="AK500" i="2"/>
  <c r="AK589" i="2"/>
  <c r="AK132" i="2"/>
  <c r="AK481" i="2"/>
  <c r="AK504" i="2"/>
  <c r="AR504" i="2" s="1"/>
  <c r="AK417" i="2"/>
  <c r="AK496" i="2"/>
  <c r="AR496" i="2" s="1"/>
  <c r="AK586" i="2"/>
  <c r="AR586" i="2" s="1"/>
  <c r="AK41" i="2"/>
  <c r="AK711" i="2"/>
  <c r="AR711" i="2" s="1"/>
  <c r="AK399" i="2"/>
  <c r="AK176" i="2"/>
  <c r="AK528" i="2"/>
  <c r="AR528" i="2" s="1"/>
  <c r="AK501" i="2"/>
  <c r="AR501" i="2" s="1"/>
  <c r="AK474" i="2"/>
  <c r="AR474" i="2" s="1"/>
  <c r="AK336" i="2"/>
  <c r="AK600" i="2"/>
  <c r="AR600" i="2" s="1"/>
  <c r="AK191" i="2"/>
  <c r="AK723" i="2"/>
  <c r="AR723" i="2" s="1"/>
  <c r="AK389" i="2"/>
  <c r="AK466" i="2"/>
  <c r="AR466" i="2" s="1"/>
  <c r="AK396" i="2"/>
  <c r="AK721" i="2"/>
  <c r="AR721" i="2" s="1"/>
  <c r="AK174" i="2"/>
  <c r="AR174" i="2" s="1"/>
  <c r="AK612" i="2"/>
  <c r="AR612" i="2" s="1"/>
  <c r="AK83" i="2"/>
  <c r="AK172" i="2"/>
  <c r="AR172" i="2" s="1"/>
  <c r="AK510" i="2"/>
  <c r="AR510" i="2" s="1"/>
  <c r="AK641" i="2"/>
  <c r="AR641" i="2" s="1"/>
  <c r="AK144" i="2"/>
  <c r="AK654" i="2"/>
  <c r="AR654" i="2" s="1"/>
  <c r="AK472" i="2"/>
  <c r="AR472" i="2" s="1"/>
  <c r="AK630" i="2"/>
  <c r="AK538" i="2"/>
  <c r="AR538" i="2" s="1"/>
  <c r="AK609" i="2"/>
  <c r="AR609" i="2" s="1"/>
  <c r="AK230" i="2"/>
  <c r="AK306" i="2"/>
  <c r="AR306" i="2" s="1"/>
  <c r="AK727" i="2"/>
  <c r="AR727" i="2" s="1"/>
  <c r="AK259" i="2"/>
  <c r="AK341" i="2"/>
  <c r="AK110" i="2"/>
  <c r="AR110" i="2" s="1"/>
  <c r="AK114" i="2"/>
  <c r="AK34" i="2"/>
  <c r="AK442" i="2"/>
  <c r="AK648" i="2"/>
  <c r="AR648" i="2" s="1"/>
  <c r="AK660" i="2"/>
  <c r="AR660" i="2" s="1"/>
  <c r="AK379" i="2"/>
  <c r="AR379" i="2" s="1"/>
  <c r="AK28" i="2"/>
  <c r="AK483" i="2"/>
  <c r="AK692" i="2"/>
  <c r="AR692" i="2" s="1"/>
  <c r="AK658" i="2"/>
  <c r="AK675" i="2"/>
  <c r="AR675" i="2" s="1"/>
  <c r="AK402" i="2"/>
  <c r="AR402" i="2" s="1"/>
  <c r="AK157" i="2"/>
  <c r="AK312" i="2"/>
  <c r="AR312" i="2" s="1"/>
  <c r="AK406" i="2"/>
  <c r="AK115" i="2"/>
  <c r="AK602" i="2"/>
  <c r="AK283" i="2"/>
  <c r="AK133" i="2"/>
  <c r="AK603" i="2"/>
  <c r="AR603" i="2" s="1"/>
  <c r="AK621" i="2"/>
  <c r="AR621" i="2" s="1"/>
  <c r="AK375" i="2"/>
  <c r="AK219" i="2"/>
  <c r="AR219" i="2" s="1"/>
  <c r="AK175" i="2"/>
  <c r="AK667" i="2"/>
  <c r="AK489" i="2"/>
  <c r="AR489" i="2" s="1"/>
  <c r="AK478" i="2"/>
  <c r="AR478" i="2" s="1"/>
  <c r="AK403" i="2"/>
  <c r="AK158" i="2"/>
  <c r="AR158" i="2" s="1"/>
  <c r="AK203" i="2"/>
  <c r="AK301" i="2"/>
  <c r="AK725" i="2"/>
  <c r="AR725" i="2" s="1"/>
  <c r="AK101" i="2"/>
  <c r="AK699" i="2"/>
  <c r="AR699" i="2" s="1"/>
  <c r="AK311" i="2"/>
  <c r="AK611" i="2"/>
  <c r="AK532" i="2"/>
  <c r="AR532" i="2" s="1"/>
  <c r="AK38" i="2"/>
  <c r="AK297" i="2"/>
  <c r="AK273" i="2"/>
  <c r="AR273" i="2" s="1"/>
  <c r="AK108" i="2"/>
  <c r="AK148" i="2"/>
  <c r="AK459" i="2"/>
  <c r="AK152" i="2"/>
  <c r="AK184" i="2"/>
  <c r="AK63" i="2"/>
  <c r="AK232" i="2"/>
  <c r="AK354" i="2"/>
  <c r="AK386" i="2"/>
  <c r="AK659" i="2"/>
  <c r="AR659" i="2" s="1"/>
  <c r="AK136" i="2"/>
  <c r="AK187" i="2"/>
  <c r="AR187" i="2" s="1"/>
  <c r="AK583" i="2"/>
  <c r="AR583" i="2" s="1"/>
  <c r="AK684" i="2"/>
  <c r="AR684" i="2" s="1"/>
  <c r="AK604" i="2"/>
  <c r="AR604" i="2" s="1"/>
  <c r="AK428" i="2"/>
  <c r="AR428" i="2" s="1"/>
  <c r="AK569" i="2"/>
  <c r="AK353" i="2"/>
  <c r="AK214" i="2"/>
  <c r="AR214" i="2" s="1"/>
  <c r="AK411" i="2"/>
  <c r="AR411" i="2" s="1"/>
  <c r="AK728" i="2"/>
  <c r="AR728" i="2" s="1"/>
  <c r="AK635" i="2"/>
  <c r="AK717" i="2"/>
  <c r="AR717" i="2" s="1"/>
  <c r="AK597" i="2"/>
  <c r="AK56" i="2"/>
  <c r="AK729" i="2"/>
  <c r="AR729" i="2" s="1"/>
  <c r="AK171" i="2"/>
  <c r="AR171" i="2" s="1"/>
  <c r="AK288" i="2"/>
  <c r="AK436" i="2"/>
  <c r="AK674" i="2"/>
  <c r="AR674" i="2" s="1"/>
  <c r="AK248" i="2"/>
  <c r="AR248" i="2" s="1"/>
  <c r="AK291" i="2"/>
  <c r="AK146" i="2"/>
  <c r="AK388" i="2"/>
  <c r="AK631" i="2"/>
  <c r="AR631" i="2" s="1"/>
  <c r="AK455" i="2"/>
  <c r="AR455" i="2" s="1"/>
  <c r="AK138" i="2"/>
  <c r="AK130" i="2"/>
  <c r="AK205" i="2"/>
  <c r="AK328" i="2"/>
  <c r="AK694" i="2"/>
  <c r="AR694" i="2" s="1"/>
  <c r="AK432" i="2"/>
  <c r="AR432" i="2" s="1"/>
  <c r="AK708" i="2"/>
  <c r="AR708" i="2" s="1"/>
  <c r="AK234" i="2"/>
  <c r="AK722" i="2"/>
  <c r="AR722" i="2" s="1"/>
  <c r="AK35" i="2"/>
  <c r="AR35" i="2" s="1"/>
  <c r="AK646" i="2"/>
  <c r="AK652" i="2"/>
  <c r="AR652" i="2" s="1"/>
  <c r="AK422" i="2"/>
  <c r="AK732" i="2"/>
  <c r="AR732" i="2" s="1"/>
  <c r="AK683" i="2"/>
  <c r="AR683" i="2" s="1"/>
  <c r="AK640" i="2"/>
  <c r="AK208" i="2"/>
  <c r="AK599" i="2"/>
  <c r="AK145" i="2"/>
  <c r="AK423" i="2"/>
  <c r="AK577" i="2"/>
  <c r="AR577" i="2" s="1"/>
  <c r="AK384" i="2"/>
  <c r="AK556" i="2"/>
  <c r="AK360" i="2"/>
  <c r="AK484" i="2"/>
  <c r="AR484" i="2" s="1"/>
  <c r="AK502" i="2"/>
  <c r="AR502" i="2" s="1"/>
  <c r="AK666" i="2"/>
  <c r="AR666" i="2" s="1"/>
  <c r="AK655" i="2"/>
  <c r="AR655" i="2" s="1"/>
  <c r="AK314" i="2"/>
  <c r="AR314" i="2" s="1"/>
  <c r="AK96" i="2"/>
  <c r="AK192" i="2"/>
  <c r="AK498" i="2"/>
  <c r="AK350" i="2"/>
  <c r="AK213" i="2"/>
  <c r="AK370" i="2"/>
  <c r="AK678" i="2"/>
  <c r="AR678" i="2" s="1"/>
  <c r="AK298" i="2"/>
  <c r="AR298" i="2" s="1"/>
  <c r="AK554" i="2"/>
  <c r="AR554" i="2" s="1"/>
  <c r="AK495" i="2"/>
  <c r="AK90" i="2"/>
  <c r="AK557" i="2"/>
  <c r="AR557" i="2" s="1"/>
  <c r="AK509" i="2"/>
  <c r="AR509" i="2" s="1"/>
  <c r="AK365" i="2"/>
  <c r="AK592" i="2"/>
  <c r="AK166" i="2"/>
  <c r="AK210" i="2"/>
  <c r="AR210" i="2" s="1"/>
  <c r="AK177" i="2"/>
  <c r="AK382" i="2"/>
  <c r="AK719" i="2"/>
  <c r="AR719" i="2" s="1"/>
  <c r="AK726" i="2"/>
  <c r="AR726" i="2" s="1"/>
  <c r="AK559" i="2"/>
  <c r="AR559" i="2" s="1"/>
  <c r="AK222" i="2"/>
  <c r="AR222" i="2" s="1"/>
  <c r="AK687" i="2"/>
  <c r="AR687" i="2" s="1"/>
  <c r="AK601" i="2"/>
  <c r="AK216" i="2"/>
  <c r="AK357" i="2"/>
  <c r="AR357" i="2" s="1"/>
  <c r="AK315" i="2"/>
  <c r="AK645" i="2"/>
  <c r="AR645" i="2" s="1"/>
  <c r="AK413" i="2"/>
  <c r="AK342" i="2"/>
  <c r="AK696" i="2"/>
  <c r="AR696" i="2" s="1"/>
  <c r="AK564" i="2"/>
  <c r="AK606" i="2"/>
  <c r="AR606" i="2" s="1"/>
  <c r="AK695" i="2"/>
  <c r="AR695" i="2" s="1"/>
  <c r="AK565" i="2"/>
  <c r="AK369" i="2"/>
  <c r="AK649" i="2"/>
  <c r="AR649" i="2" s="1"/>
  <c r="AK605" i="2"/>
  <c r="AR605" i="2" s="1"/>
  <c r="AK594" i="2"/>
  <c r="AK697" i="2"/>
  <c r="AR697" i="2" s="1"/>
  <c r="AK485" i="2"/>
  <c r="AR485" i="2" s="1"/>
  <c r="AK355" i="2"/>
  <c r="AK676" i="2"/>
  <c r="AR676" i="2" s="1"/>
  <c r="AK448" i="2"/>
  <c r="AK409" i="2"/>
  <c r="AR409" i="2" s="1"/>
  <c r="AK521" i="2"/>
  <c r="AR521" i="2" s="1"/>
  <c r="AK681" i="2"/>
  <c r="AR681" i="2" s="1"/>
  <c r="AK668" i="2"/>
  <c r="AR668" i="2" s="1"/>
  <c r="AK530" i="2"/>
  <c r="AR530" i="2" s="1"/>
  <c r="AK693" i="2"/>
  <c r="AK618" i="2"/>
  <c r="AK706" i="2"/>
  <c r="AK720" i="2"/>
  <c r="AR720" i="2" s="1"/>
  <c r="AK701" i="2"/>
  <c r="AR701" i="2" s="1"/>
  <c r="AK698" i="2"/>
  <c r="AR698" i="2" s="1"/>
  <c r="AK637" i="2"/>
  <c r="AK715" i="2"/>
  <c r="AR715" i="2" s="1"/>
  <c r="AK703" i="2"/>
  <c r="AR703" i="2" s="1"/>
  <c r="AK718" i="2"/>
  <c r="AR718" i="2" s="1"/>
  <c r="AK730" i="2"/>
  <c r="AR730" i="2" s="1"/>
  <c r="AK712" i="2"/>
  <c r="AR712" i="2" s="1"/>
  <c r="AK677" i="2"/>
  <c r="AR677" i="2" s="1"/>
  <c r="AH623" i="2"/>
  <c r="AH608" i="2"/>
  <c r="AH610" i="2"/>
  <c r="AH92" i="2"/>
  <c r="AH347" i="2"/>
  <c r="AH468" i="2"/>
  <c r="AH439" i="2"/>
  <c r="AH533" i="2"/>
  <c r="AH358" i="2"/>
  <c r="AH555" i="2"/>
  <c r="AH451" i="2"/>
  <c r="AH414" i="2"/>
  <c r="AH673" i="2"/>
  <c r="AH221" i="2"/>
  <c r="AH117" i="2"/>
  <c r="AH464" i="2"/>
  <c r="AH471" i="2"/>
  <c r="AH37" i="2"/>
  <c r="AH662" i="2"/>
  <c r="AH397" i="2"/>
  <c r="AH456" i="2"/>
  <c r="AH368" i="2"/>
  <c r="AH381" i="2"/>
  <c r="AH66" i="2"/>
  <c r="AH546" i="2"/>
  <c r="AH188" i="2"/>
  <c r="AH539" i="2"/>
  <c r="AH352" i="2"/>
  <c r="AH531" i="2"/>
  <c r="AH639" i="2"/>
  <c r="AH252" i="2"/>
  <c r="AH366" i="2"/>
  <c r="AH78" i="2"/>
  <c r="AH584" i="2"/>
  <c r="AH4" i="2"/>
  <c r="AH71" i="2"/>
  <c r="AH568" i="2"/>
  <c r="AH308" i="2"/>
  <c r="AH220" i="2"/>
  <c r="AH426" i="2"/>
  <c r="AH105" i="2"/>
  <c r="AH345" i="2"/>
  <c r="AH526" i="2"/>
  <c r="AH196" i="2"/>
  <c r="AH552" i="2"/>
  <c r="AH87" i="2"/>
  <c r="AH206" i="2"/>
  <c r="AH112" i="2"/>
  <c r="AH231" i="2"/>
  <c r="AH109" i="2"/>
  <c r="AH329" i="2"/>
  <c r="AH513" i="2"/>
  <c r="AH372" i="2"/>
  <c r="AH94" i="2"/>
  <c r="AH284" i="2"/>
  <c r="AH488" i="2"/>
  <c r="AH127" i="2"/>
  <c r="AH271" i="2"/>
  <c r="AH431" i="2"/>
  <c r="AH154" i="2"/>
  <c r="AH461" i="2"/>
  <c r="AH323" i="2"/>
  <c r="AH209" i="2"/>
  <c r="AH625" i="2"/>
  <c r="AH121" i="2"/>
  <c r="AH137" i="2"/>
  <c r="AH364" i="2"/>
  <c r="AH441" i="2"/>
  <c r="AH316" i="2"/>
  <c r="AH84" i="2"/>
  <c r="AH410" i="2"/>
  <c r="AH99" i="2"/>
  <c r="AH255" i="2"/>
  <c r="AH473" i="2"/>
  <c r="AH254" i="2"/>
  <c r="AH361" i="2"/>
  <c r="AH627" i="2"/>
  <c r="AH390" i="2"/>
  <c r="AH476" i="2"/>
  <c r="AH477" i="2"/>
  <c r="AH272" i="2"/>
  <c r="AH239" i="2"/>
  <c r="AH207" i="2"/>
  <c r="AH77" i="2"/>
  <c r="AH201" i="2"/>
  <c r="AH536" i="2"/>
  <c r="AH163" i="2"/>
  <c r="AH467" i="2"/>
  <c r="AH199" i="2"/>
  <c r="AH614" i="2"/>
  <c r="AH686" i="2"/>
  <c r="AH8" i="2"/>
  <c r="AH12" i="2"/>
  <c r="AH523" i="2"/>
  <c r="AH334" i="2"/>
  <c r="AH67" i="2"/>
  <c r="AH339" i="2"/>
  <c r="AH229" i="2"/>
  <c r="AH309" i="2"/>
  <c r="AH73" i="2"/>
  <c r="AH120" i="2"/>
  <c r="AH508" i="2"/>
  <c r="AH430" i="2"/>
  <c r="AH285" i="2"/>
  <c r="AH378" i="2"/>
  <c r="AH143" i="2"/>
  <c r="AH313" i="2"/>
  <c r="AH126" i="2"/>
  <c r="AH181" i="2"/>
  <c r="AH227" i="2"/>
  <c r="AH682" i="2"/>
  <c r="AH281" i="2"/>
  <c r="AH116" i="2"/>
  <c r="AH263" i="2"/>
  <c r="AH487" i="2"/>
  <c r="AH371" i="2"/>
  <c r="AH522" i="2"/>
  <c r="AH76" i="2"/>
  <c r="AH243" i="2"/>
  <c r="AH440" i="2"/>
  <c r="AH91" i="2"/>
  <c r="AH643" i="2"/>
  <c r="AH43" i="2"/>
  <c r="AH27" i="2"/>
  <c r="AH295" i="2"/>
  <c r="O14" i="3" s="1"/>
  <c r="AH113" i="2"/>
  <c r="AH260" i="2"/>
  <c r="AH400" i="2"/>
  <c r="AH170" i="2"/>
  <c r="AH57" i="2"/>
  <c r="AH10" i="2"/>
  <c r="AH638" i="2"/>
  <c r="AH680" i="2"/>
  <c r="AH317" i="2"/>
  <c r="AH679" i="2"/>
  <c r="AH647" i="2"/>
  <c r="AH407" i="2"/>
  <c r="AH296" i="2"/>
  <c r="AH276" i="2"/>
  <c r="AH253" i="2"/>
  <c r="AH274" i="2"/>
  <c r="AH415" i="2"/>
  <c r="AH714" i="2"/>
  <c r="AH537" i="2"/>
  <c r="AH322" i="2"/>
  <c r="AH245" i="2"/>
  <c r="AH304" i="2"/>
  <c r="AH279" i="2"/>
  <c r="AH282" i="2"/>
  <c r="AH95" i="2"/>
  <c r="AH343" i="2"/>
  <c r="AH140" i="2"/>
  <c r="AH160" i="2"/>
  <c r="AH102" i="2"/>
  <c r="AH550" i="2"/>
  <c r="AH566" i="2"/>
  <c r="AH387" i="2"/>
  <c r="AH333" i="2"/>
  <c r="AH161" i="2"/>
  <c r="AH11" i="2"/>
  <c r="AH505" i="2"/>
  <c r="AH462" i="2"/>
  <c r="AH520" i="2"/>
  <c r="AH250" i="2"/>
  <c r="AH225" i="2"/>
  <c r="AH543" i="2"/>
  <c r="AH458" i="2"/>
  <c r="AH534" i="2"/>
  <c r="AH650" i="2"/>
  <c r="AH542" i="2"/>
  <c r="AH548" i="2"/>
  <c r="AH651" i="2"/>
  <c r="AH558" i="2"/>
  <c r="AH671" i="2"/>
  <c r="AH663" i="2"/>
  <c r="AH39" i="2"/>
  <c r="AH359" i="2"/>
  <c r="AH266" i="2"/>
  <c r="AH517" i="2"/>
  <c r="AH183" i="2"/>
  <c r="AH622" i="2"/>
  <c r="AH634" i="2"/>
  <c r="AH287" i="2"/>
  <c r="AH571" i="2"/>
  <c r="AH395" i="2"/>
  <c r="AH258" i="2"/>
  <c r="AH118" i="2"/>
  <c r="AH632" i="2"/>
  <c r="AH55" i="2"/>
  <c r="AH367" i="2"/>
  <c r="AH507" i="2"/>
  <c r="AH593" i="2"/>
  <c r="AH135" i="2"/>
  <c r="AH212" i="2"/>
  <c r="AH195" i="2"/>
  <c r="AH574" i="2"/>
  <c r="AH278" i="2"/>
  <c r="AH656" i="2"/>
  <c r="AH563" i="2"/>
  <c r="AH17" i="2"/>
  <c r="AH36" i="2"/>
  <c r="AH418" i="2"/>
  <c r="AH661" i="2"/>
  <c r="AH519" i="2"/>
  <c r="AH61" i="2"/>
  <c r="AH193" i="2"/>
  <c r="AH463" i="2"/>
  <c r="AH6" i="2"/>
  <c r="AH33" i="2"/>
  <c r="AH246" i="2"/>
  <c r="AH516" i="2"/>
  <c r="AH446" i="2"/>
  <c r="AH85" i="2"/>
  <c r="AH119" i="2"/>
  <c r="AH512" i="2"/>
  <c r="AH503" i="2"/>
  <c r="AH155" i="2"/>
  <c r="AH419" i="2"/>
  <c r="AH425" i="2"/>
  <c r="AH123" i="2"/>
  <c r="AH106" i="2"/>
  <c r="AH64" i="2"/>
  <c r="AH514" i="2"/>
  <c r="AH168" i="2"/>
  <c r="AH69" i="2"/>
  <c r="AH545" i="2"/>
  <c r="AH444" i="2"/>
  <c r="AH416" i="2"/>
  <c r="AH268" i="2"/>
  <c r="AH310" i="2"/>
  <c r="AH88" i="2"/>
  <c r="AH710" i="2"/>
  <c r="AH453" i="2"/>
  <c r="AH490" i="2"/>
  <c r="AH469" i="2"/>
  <c r="AH669" i="2"/>
  <c r="AH18" i="2"/>
  <c r="AH156" i="2"/>
  <c r="AH293" i="2"/>
  <c r="AH45" i="2"/>
  <c r="AH429" i="2"/>
  <c r="AH241" i="2"/>
  <c r="AH51" i="2"/>
  <c r="AH581" i="2"/>
  <c r="AH218" i="2"/>
  <c r="AH351" i="2"/>
  <c r="AH331" i="2"/>
  <c r="AH427" i="2"/>
  <c r="AH9" i="2"/>
  <c r="AH286" i="2"/>
  <c r="AH421" i="2"/>
  <c r="AH58" i="2"/>
  <c r="AH40" i="2"/>
  <c r="AH362" i="2"/>
  <c r="AH716" i="2"/>
  <c r="AH7" i="2"/>
  <c r="AH573" i="2"/>
  <c r="AH709" i="2"/>
  <c r="AH580" i="2"/>
  <c r="AH79" i="2"/>
  <c r="AH511" i="2"/>
  <c r="AH182" i="2"/>
  <c r="AH104" i="2"/>
  <c r="AH42" i="2"/>
  <c r="AH685" i="2"/>
  <c r="AH527" i="2"/>
  <c r="AH445" i="2"/>
  <c r="AH373" i="2"/>
  <c r="AH620" i="2"/>
  <c r="AH437" i="2"/>
  <c r="AH344" i="2"/>
  <c r="AH438" i="2"/>
  <c r="AH398" i="2"/>
  <c r="AH324" i="2"/>
  <c r="AH452" i="2"/>
  <c r="AH211" i="2"/>
  <c r="AH383" i="2"/>
  <c r="AH256" i="2"/>
  <c r="AH380" i="2"/>
  <c r="AH475" i="2"/>
  <c r="AH616" i="2"/>
  <c r="AH52" i="2"/>
  <c r="AH450" i="2"/>
  <c r="AH80" i="2"/>
  <c r="AH98" i="2"/>
  <c r="AH261" i="2"/>
  <c r="AH479" i="2"/>
  <c r="AH460" i="2"/>
  <c r="AH615" i="2"/>
  <c r="AH335" i="2"/>
  <c r="AH670" i="2"/>
  <c r="AH100" i="2"/>
  <c r="AH506" i="2"/>
  <c r="AH275" i="2"/>
  <c r="AH3" i="2"/>
  <c r="AH587" i="2"/>
  <c r="AH405" i="2"/>
  <c r="AH332" i="2"/>
  <c r="AH585" i="2"/>
  <c r="AH393" i="2"/>
  <c r="AH149" i="2"/>
  <c r="AH200" i="2"/>
  <c r="AH579" i="2"/>
  <c r="AH540" i="2"/>
  <c r="AH499" i="2"/>
  <c r="AH385" i="2"/>
  <c r="AH50" i="2"/>
  <c r="AH226" i="2"/>
  <c r="AH497" i="2"/>
  <c r="AH294" i="2"/>
  <c r="AH159" i="2"/>
  <c r="AH233" i="2"/>
  <c r="AH321" i="2"/>
  <c r="AH235" i="2"/>
  <c r="AH493" i="2"/>
  <c r="AH202" i="2"/>
  <c r="AH122" i="2"/>
  <c r="AH111" i="2"/>
  <c r="AH224" i="2"/>
  <c r="AH327" i="2"/>
  <c r="AH299" i="2"/>
  <c r="AH391" i="2"/>
  <c r="AH20" i="2"/>
  <c r="AH186" i="2"/>
  <c r="AH348" i="2"/>
  <c r="AH147" i="2"/>
  <c r="AH702" i="2"/>
  <c r="AH173" i="2"/>
  <c r="AH337" i="2"/>
  <c r="AH578" i="2"/>
  <c r="AH153" i="2"/>
  <c r="AH435" i="2"/>
  <c r="AH303" i="2"/>
  <c r="AH688" i="2"/>
  <c r="AH376" i="2"/>
  <c r="AH236" i="2"/>
  <c r="AH89" i="2"/>
  <c r="AH65" i="2"/>
  <c r="AH237" i="2"/>
  <c r="AH562" i="2"/>
  <c r="AH289" i="2"/>
  <c r="AH434" i="2"/>
  <c r="AH553" i="2"/>
  <c r="AH31" i="2"/>
  <c r="AH401" i="2"/>
  <c r="AH165" i="2"/>
  <c r="AH194" i="2"/>
  <c r="AH107" i="2"/>
  <c r="AH131" i="2"/>
  <c r="AH320" i="2"/>
  <c r="AH185" i="2"/>
  <c r="AH636" i="2"/>
  <c r="AH223" i="2"/>
  <c r="AH330" i="2"/>
  <c r="AH319" i="2"/>
  <c r="AH657" i="2"/>
  <c r="AH356" i="2"/>
  <c r="AH81" i="2"/>
  <c r="AH32" i="2"/>
  <c r="AH707" i="2"/>
  <c r="AH14" i="2"/>
  <c r="AH124" i="2"/>
  <c r="AH249" i="2"/>
  <c r="AH644" i="2"/>
  <c r="AH549" i="2"/>
  <c r="AH653" i="2"/>
  <c r="AH318" i="2"/>
  <c r="AH561" i="2"/>
  <c r="AH613" i="2"/>
  <c r="AH54" i="2"/>
  <c r="AH598" i="2"/>
  <c r="AH72" i="2"/>
  <c r="AH215" i="2"/>
  <c r="AH529" i="2"/>
  <c r="AH270" i="2"/>
  <c r="AH588" i="2"/>
  <c r="AH49" i="2"/>
  <c r="AH447" i="2"/>
  <c r="AH5" i="2"/>
  <c r="AH570" i="2"/>
  <c r="AH470" i="2"/>
  <c r="AH572" i="2"/>
  <c r="AH265" i="2"/>
  <c r="AH2" i="2"/>
  <c r="AH624" i="2"/>
  <c r="AH162" i="2"/>
  <c r="AH325" i="2"/>
  <c r="AH292" i="2"/>
  <c r="AH449" i="2"/>
  <c r="AH629" i="2"/>
  <c r="AH626" i="2"/>
  <c r="AH125" i="2"/>
  <c r="AH433" i="2"/>
  <c r="AH15" i="2"/>
  <c r="AH13" i="2"/>
  <c r="AH164" i="2"/>
  <c r="AH30" i="2"/>
  <c r="AH664" i="2"/>
  <c r="AH93" i="2"/>
  <c r="AH267" i="2"/>
  <c r="AH307" i="2"/>
  <c r="AH74" i="2"/>
  <c r="AH151" i="2"/>
  <c r="AH178" i="2"/>
  <c r="AH280" i="2"/>
  <c r="AH491" i="2"/>
  <c r="AH26" i="2"/>
  <c r="AH300" i="2"/>
  <c r="AH75" i="2"/>
  <c r="AH515" i="2"/>
  <c r="AH346" i="2"/>
  <c r="AH141" i="2"/>
  <c r="AH590" i="2"/>
  <c r="AH204" i="2"/>
  <c r="AH633" i="2"/>
  <c r="AH46" i="2"/>
  <c r="AH242" i="2"/>
  <c r="AH70" i="2"/>
  <c r="AH404" i="2"/>
  <c r="AH262" i="2"/>
  <c r="AH134" i="2"/>
  <c r="AH363" i="2"/>
  <c r="AH179" i="2"/>
  <c r="AH567" i="2"/>
  <c r="AH277" i="2"/>
  <c r="AH103" i="2"/>
  <c r="AH392" i="2"/>
  <c r="AH244" i="2"/>
  <c r="AH19" i="2"/>
  <c r="AH217" i="2"/>
  <c r="AH190" i="2"/>
  <c r="AH23" i="2"/>
  <c r="AH544" i="2"/>
  <c r="AH524" i="2"/>
  <c r="AH326" i="2"/>
  <c r="AH731" i="2"/>
  <c r="AH97" i="2"/>
  <c r="AH290" i="2"/>
  <c r="AH62" i="2"/>
  <c r="AH240" i="2"/>
  <c r="AH228" i="2"/>
  <c r="AH48" i="2"/>
  <c r="AH139" i="2"/>
  <c r="AH305" i="2"/>
  <c r="AH541" i="2"/>
  <c r="AH59" i="2"/>
  <c r="AH672" i="2"/>
  <c r="AH596" i="2"/>
  <c r="AH591" i="2"/>
  <c r="AH44" i="2"/>
  <c r="AH617" i="2"/>
  <c r="AH518" i="2"/>
  <c r="AH689" i="2"/>
  <c r="AH607" i="2"/>
  <c r="AH302" i="2"/>
  <c r="AH560" i="2"/>
  <c r="AH665" i="2"/>
  <c r="AH238" i="2"/>
  <c r="AH713" i="2"/>
  <c r="AH525" i="2"/>
  <c r="AH535" i="2"/>
  <c r="AH251" i="2"/>
  <c r="AH704" i="2"/>
  <c r="AH412" i="2"/>
  <c r="AH642" i="2"/>
  <c r="AH374" i="2"/>
  <c r="AH22" i="2"/>
  <c r="AH576" i="2"/>
  <c r="AH86" i="2"/>
  <c r="AH424" i="2"/>
  <c r="AH575" i="2"/>
  <c r="AH167" i="2"/>
  <c r="AH338" i="2"/>
  <c r="AH457" i="2"/>
  <c r="AH443" i="2"/>
  <c r="AH494" i="2"/>
  <c r="AH169" i="2"/>
  <c r="AH198" i="2"/>
  <c r="AH420" i="2"/>
  <c r="AH691" i="2"/>
  <c r="AH60" i="2"/>
  <c r="AH68" i="2"/>
  <c r="AH408" i="2"/>
  <c r="AH21" i="2"/>
  <c r="AH142" i="2"/>
  <c r="AH340" i="2"/>
  <c r="AH377" i="2"/>
  <c r="AH482" i="2"/>
  <c r="AH269" i="2"/>
  <c r="AH547" i="2"/>
  <c r="AH465" i="2"/>
  <c r="AH551" i="2"/>
  <c r="AH264" i="2"/>
  <c r="AH150" i="2"/>
  <c r="AH454" i="2"/>
  <c r="AH180" i="2"/>
  <c r="AH595" i="2"/>
  <c r="AH724" i="2"/>
  <c r="AH700" i="2"/>
  <c r="AH705" i="2"/>
  <c r="AH349" i="2"/>
  <c r="AH690" i="2"/>
  <c r="AH197" i="2"/>
  <c r="AH394" i="2"/>
  <c r="AH128" i="2"/>
  <c r="AH582" i="2"/>
  <c r="AH189" i="2"/>
  <c r="AH16" i="2"/>
  <c r="AH82" i="2"/>
  <c r="AH25" i="2"/>
  <c r="AH247" i="2"/>
  <c r="AH486" i="2"/>
  <c r="AH257" i="2"/>
  <c r="AH480" i="2"/>
  <c r="AH129" i="2"/>
  <c r="AH53" i="2"/>
  <c r="AH492" i="2"/>
  <c r="AH628" i="2"/>
  <c r="AH29" i="2"/>
  <c r="AH619" i="2"/>
  <c r="AH24" i="2"/>
  <c r="AH47" i="2"/>
  <c r="AH500" i="2"/>
  <c r="AH589" i="2"/>
  <c r="AH132" i="2"/>
  <c r="AH481" i="2"/>
  <c r="AH504" i="2"/>
  <c r="AH417" i="2"/>
  <c r="AH496" i="2"/>
  <c r="AH586" i="2"/>
  <c r="AH41" i="2"/>
  <c r="AH711" i="2"/>
  <c r="AH399" i="2"/>
  <c r="AH176" i="2"/>
  <c r="AH528" i="2"/>
  <c r="AH501" i="2"/>
  <c r="AH474" i="2"/>
  <c r="AH336" i="2"/>
  <c r="AH600" i="2"/>
  <c r="AH191" i="2"/>
  <c r="AH723" i="2"/>
  <c r="AH389" i="2"/>
  <c r="AH466" i="2"/>
  <c r="AH396" i="2"/>
  <c r="AH721" i="2"/>
  <c r="AH174" i="2"/>
  <c r="AH612" i="2"/>
  <c r="AH83" i="2"/>
  <c r="AH172" i="2"/>
  <c r="AH510" i="2"/>
  <c r="AH641" i="2"/>
  <c r="AH144" i="2"/>
  <c r="AH654" i="2"/>
  <c r="AH472" i="2"/>
  <c r="AH630" i="2"/>
  <c r="AH538" i="2"/>
  <c r="AH609" i="2"/>
  <c r="AH230" i="2"/>
  <c r="AH306" i="2"/>
  <c r="AH727" i="2"/>
  <c r="AH259" i="2"/>
  <c r="AH341" i="2"/>
  <c r="AH110" i="2"/>
  <c r="AH114" i="2"/>
  <c r="AH34" i="2"/>
  <c r="AH442" i="2"/>
  <c r="AH648" i="2"/>
  <c r="AH660" i="2"/>
  <c r="AH379" i="2"/>
  <c r="AH28" i="2"/>
  <c r="AH483" i="2"/>
  <c r="AH692" i="2"/>
  <c r="AH658" i="2"/>
  <c r="AH675" i="2"/>
  <c r="AH402" i="2"/>
  <c r="AH157" i="2"/>
  <c r="AH312" i="2"/>
  <c r="AH406" i="2"/>
  <c r="AH115" i="2"/>
  <c r="AH602" i="2"/>
  <c r="AH283" i="2"/>
  <c r="AH133" i="2"/>
  <c r="AH603" i="2"/>
  <c r="AH621" i="2"/>
  <c r="AH375" i="2"/>
  <c r="AH219" i="2"/>
  <c r="AH175" i="2"/>
  <c r="AH667" i="2"/>
  <c r="AH489" i="2"/>
  <c r="AH478" i="2"/>
  <c r="AH403" i="2"/>
  <c r="AH158" i="2"/>
  <c r="AH203" i="2"/>
  <c r="AH301" i="2"/>
  <c r="AH725" i="2"/>
  <c r="AH101" i="2"/>
  <c r="AH699" i="2"/>
  <c r="AH311" i="2"/>
  <c r="AH611" i="2"/>
  <c r="AH532" i="2"/>
  <c r="AH38" i="2"/>
  <c r="AH297" i="2"/>
  <c r="AH273" i="2"/>
  <c r="AH108" i="2"/>
  <c r="AH148" i="2"/>
  <c r="AH459" i="2"/>
  <c r="AH152" i="2"/>
  <c r="AH184" i="2"/>
  <c r="AH63" i="2"/>
  <c r="AH232" i="2"/>
  <c r="AH354" i="2"/>
  <c r="AH386" i="2"/>
  <c r="AH659" i="2"/>
  <c r="AH136" i="2"/>
  <c r="AH187" i="2"/>
  <c r="AH583" i="2"/>
  <c r="AH684" i="2"/>
  <c r="AH604" i="2"/>
  <c r="AH428" i="2"/>
  <c r="AH569" i="2"/>
  <c r="AH353" i="2"/>
  <c r="AH214" i="2"/>
  <c r="AH411" i="2"/>
  <c r="AH728" i="2"/>
  <c r="AH635" i="2"/>
  <c r="AH717" i="2"/>
  <c r="AH597" i="2"/>
  <c r="AH56" i="2"/>
  <c r="AH729" i="2"/>
  <c r="AH171" i="2"/>
  <c r="AH288" i="2"/>
  <c r="AH436" i="2"/>
  <c r="AH674" i="2"/>
  <c r="AH248" i="2"/>
  <c r="AH291" i="2"/>
  <c r="AH146" i="2"/>
  <c r="AH388" i="2"/>
  <c r="AH631" i="2"/>
  <c r="AH455" i="2"/>
  <c r="AH138" i="2"/>
  <c r="AH130" i="2"/>
  <c r="AH205" i="2"/>
  <c r="AH328" i="2"/>
  <c r="AH694" i="2"/>
  <c r="AH432" i="2"/>
  <c r="AH708" i="2"/>
  <c r="AH234" i="2"/>
  <c r="AH722" i="2"/>
  <c r="AH35" i="2"/>
  <c r="AH646" i="2"/>
  <c r="AH652" i="2"/>
  <c r="AH422" i="2"/>
  <c r="AH732" i="2"/>
  <c r="AH683" i="2"/>
  <c r="AH640" i="2"/>
  <c r="AH208" i="2"/>
  <c r="AH599" i="2"/>
  <c r="AH145" i="2"/>
  <c r="AH423" i="2"/>
  <c r="AH577" i="2"/>
  <c r="AH384" i="2"/>
  <c r="AH556" i="2"/>
  <c r="AH360" i="2"/>
  <c r="AH484" i="2"/>
  <c r="AH502" i="2"/>
  <c r="AH666" i="2"/>
  <c r="AH655" i="2"/>
  <c r="AH314" i="2"/>
  <c r="AH96" i="2"/>
  <c r="AH192" i="2"/>
  <c r="AH498" i="2"/>
  <c r="AH350" i="2"/>
  <c r="AH213" i="2"/>
  <c r="AH370" i="2"/>
  <c r="AH678" i="2"/>
  <c r="AH298" i="2"/>
  <c r="AH554" i="2"/>
  <c r="AH495" i="2"/>
  <c r="AH90" i="2"/>
  <c r="AH557" i="2"/>
  <c r="AH509" i="2"/>
  <c r="AH365" i="2"/>
  <c r="AH592" i="2"/>
  <c r="AH166" i="2"/>
  <c r="AH210" i="2"/>
  <c r="AH177" i="2"/>
  <c r="AH382" i="2"/>
  <c r="AH719" i="2"/>
  <c r="AH726" i="2"/>
  <c r="AH559" i="2"/>
  <c r="AH222" i="2"/>
  <c r="AH687" i="2"/>
  <c r="AH601" i="2"/>
  <c r="AH216" i="2"/>
  <c r="AH357" i="2"/>
  <c r="AH315" i="2"/>
  <c r="AH645" i="2"/>
  <c r="AH413" i="2"/>
  <c r="AH342" i="2"/>
  <c r="AH696" i="2"/>
  <c r="AH564" i="2"/>
  <c r="AH606" i="2"/>
  <c r="AH695" i="2"/>
  <c r="AH565" i="2"/>
  <c r="AH369" i="2"/>
  <c r="AH649" i="2"/>
  <c r="AH605" i="2"/>
  <c r="AH594" i="2"/>
  <c r="AH697" i="2"/>
  <c r="AH485" i="2"/>
  <c r="AH355" i="2"/>
  <c r="AH676" i="2"/>
  <c r="AH448" i="2"/>
  <c r="AH409" i="2"/>
  <c r="AH521" i="2"/>
  <c r="AH681" i="2"/>
  <c r="AH668" i="2"/>
  <c r="AH530" i="2"/>
  <c r="AH693" i="2"/>
  <c r="AH618" i="2"/>
  <c r="AH706" i="2"/>
  <c r="AH720" i="2"/>
  <c r="AH701" i="2"/>
  <c r="AH698" i="2"/>
  <c r="AH637" i="2"/>
  <c r="AH715" i="2"/>
  <c r="AH703" i="2"/>
  <c r="AH718" i="2"/>
  <c r="AH730" i="2"/>
  <c r="AH712" i="2"/>
  <c r="AH677" i="2"/>
  <c r="AG623" i="2"/>
  <c r="AG608" i="2"/>
  <c r="AG610" i="2"/>
  <c r="AG92" i="2"/>
  <c r="AG347" i="2"/>
  <c r="AG468" i="2"/>
  <c r="AG439" i="2"/>
  <c r="AG533" i="2"/>
  <c r="AG358" i="2"/>
  <c r="AG555" i="2"/>
  <c r="AG451" i="2"/>
  <c r="AG414" i="2"/>
  <c r="AG673" i="2"/>
  <c r="AG221" i="2"/>
  <c r="AG117" i="2"/>
  <c r="AG464" i="2"/>
  <c r="AG471" i="2"/>
  <c r="AG37" i="2"/>
  <c r="AG662" i="2"/>
  <c r="AG397" i="2"/>
  <c r="AG456" i="2"/>
  <c r="AG368" i="2"/>
  <c r="AG381" i="2"/>
  <c r="AG66" i="2"/>
  <c r="AG546" i="2"/>
  <c r="AG188" i="2"/>
  <c r="AG539" i="2"/>
  <c r="AG352" i="2"/>
  <c r="AG531" i="2"/>
  <c r="AG639" i="2"/>
  <c r="AG252" i="2"/>
  <c r="AG366" i="2"/>
  <c r="AG78" i="2"/>
  <c r="AG584" i="2"/>
  <c r="AG4" i="2"/>
  <c r="AG71" i="2"/>
  <c r="AG568" i="2"/>
  <c r="AG308" i="2"/>
  <c r="AG220" i="2"/>
  <c r="AG426" i="2"/>
  <c r="AG105" i="2"/>
  <c r="AG345" i="2"/>
  <c r="AG526" i="2"/>
  <c r="AG196" i="2"/>
  <c r="AG552" i="2"/>
  <c r="AG87" i="2"/>
  <c r="AG206" i="2"/>
  <c r="AG112" i="2"/>
  <c r="AG231" i="2"/>
  <c r="AG109" i="2"/>
  <c r="AG329" i="2"/>
  <c r="AG513" i="2"/>
  <c r="AG372" i="2"/>
  <c r="AG94" i="2"/>
  <c r="AG284" i="2"/>
  <c r="AG488" i="2"/>
  <c r="AG127" i="2"/>
  <c r="AG271" i="2"/>
  <c r="AG431" i="2"/>
  <c r="AG154" i="2"/>
  <c r="AG461" i="2"/>
  <c r="AG323" i="2"/>
  <c r="AG209" i="2"/>
  <c r="AG625" i="2"/>
  <c r="AG121" i="2"/>
  <c r="AG137" i="2"/>
  <c r="AG364" i="2"/>
  <c r="AG441" i="2"/>
  <c r="AG316" i="2"/>
  <c r="AG84" i="2"/>
  <c r="AG410" i="2"/>
  <c r="AG99" i="2"/>
  <c r="AG255" i="2"/>
  <c r="AG473" i="2"/>
  <c r="AG254" i="2"/>
  <c r="AG361" i="2"/>
  <c r="AG627" i="2"/>
  <c r="AG390" i="2"/>
  <c r="AG476" i="2"/>
  <c r="AG477" i="2"/>
  <c r="AG272" i="2"/>
  <c r="AG239" i="2"/>
  <c r="AG207" i="2"/>
  <c r="AG77" i="2"/>
  <c r="AG201" i="2"/>
  <c r="AG536" i="2"/>
  <c r="AG163" i="2"/>
  <c r="AG467" i="2"/>
  <c r="AG199" i="2"/>
  <c r="AG614" i="2"/>
  <c r="AG686" i="2"/>
  <c r="AG8" i="2"/>
  <c r="AG12" i="2"/>
  <c r="AG523" i="2"/>
  <c r="AG334" i="2"/>
  <c r="AG67" i="2"/>
  <c r="AG339" i="2"/>
  <c r="AG229" i="2"/>
  <c r="AG309" i="2"/>
  <c r="AG73" i="2"/>
  <c r="AG120" i="2"/>
  <c r="AG508" i="2"/>
  <c r="AG430" i="2"/>
  <c r="AG285" i="2"/>
  <c r="AG378" i="2"/>
  <c r="AG143" i="2"/>
  <c r="AG313" i="2"/>
  <c r="AG126" i="2"/>
  <c r="AG181" i="2"/>
  <c r="AG227" i="2"/>
  <c r="AG682" i="2"/>
  <c r="AG281" i="2"/>
  <c r="AG116" i="2"/>
  <c r="AG263" i="2"/>
  <c r="AG487" i="2"/>
  <c r="AG371" i="2"/>
  <c r="AG522" i="2"/>
  <c r="AG76" i="2"/>
  <c r="AG243" i="2"/>
  <c r="AG440" i="2"/>
  <c r="AG91" i="2"/>
  <c r="AG643" i="2"/>
  <c r="AG43" i="2"/>
  <c r="AG27" i="2"/>
  <c r="AG295" i="2"/>
  <c r="AG113" i="2"/>
  <c r="AG260" i="2"/>
  <c r="AG400" i="2"/>
  <c r="AG170" i="2"/>
  <c r="AG57" i="2"/>
  <c r="AG10" i="2"/>
  <c r="AG638" i="2"/>
  <c r="AG680" i="2"/>
  <c r="AG317" i="2"/>
  <c r="AG679" i="2"/>
  <c r="AG647" i="2"/>
  <c r="AG407" i="2"/>
  <c r="AG296" i="2"/>
  <c r="AG276" i="2"/>
  <c r="AG253" i="2"/>
  <c r="AG274" i="2"/>
  <c r="AG415" i="2"/>
  <c r="AG714" i="2"/>
  <c r="AG537" i="2"/>
  <c r="AG322" i="2"/>
  <c r="AG245" i="2"/>
  <c r="AG304" i="2"/>
  <c r="AG279" i="2"/>
  <c r="AG282" i="2"/>
  <c r="AG95" i="2"/>
  <c r="AG343" i="2"/>
  <c r="AG140" i="2"/>
  <c r="AG160" i="2"/>
  <c r="AG102" i="2"/>
  <c r="AG550" i="2"/>
  <c r="AG566" i="2"/>
  <c r="AG387" i="2"/>
  <c r="AG333" i="2"/>
  <c r="AG161" i="2"/>
  <c r="AG11" i="2"/>
  <c r="AG505" i="2"/>
  <c r="AG462" i="2"/>
  <c r="AG520" i="2"/>
  <c r="AG250" i="2"/>
  <c r="AG225" i="2"/>
  <c r="AG543" i="2"/>
  <c r="AG458" i="2"/>
  <c r="AG534" i="2"/>
  <c r="AG650" i="2"/>
  <c r="AG542" i="2"/>
  <c r="AG548" i="2"/>
  <c r="AG651" i="2"/>
  <c r="AG558" i="2"/>
  <c r="AG671" i="2"/>
  <c r="AG663" i="2"/>
  <c r="AG39" i="2"/>
  <c r="AG359" i="2"/>
  <c r="AG266" i="2"/>
  <c r="AG517" i="2"/>
  <c r="AG183" i="2"/>
  <c r="AG622" i="2"/>
  <c r="AG634" i="2"/>
  <c r="AG287" i="2"/>
  <c r="AG571" i="2"/>
  <c r="AG395" i="2"/>
  <c r="AG258" i="2"/>
  <c r="AG118" i="2"/>
  <c r="AG632" i="2"/>
  <c r="AG55" i="2"/>
  <c r="AG367" i="2"/>
  <c r="AG507" i="2"/>
  <c r="AG593" i="2"/>
  <c r="AG135" i="2"/>
  <c r="AG212" i="2"/>
  <c r="AG195" i="2"/>
  <c r="AG574" i="2"/>
  <c r="AG278" i="2"/>
  <c r="AG656" i="2"/>
  <c r="AG563" i="2"/>
  <c r="AG17" i="2"/>
  <c r="AG36" i="2"/>
  <c r="AG418" i="2"/>
  <c r="AG661" i="2"/>
  <c r="AG519" i="2"/>
  <c r="AG61" i="2"/>
  <c r="AG193" i="2"/>
  <c r="AG463" i="2"/>
  <c r="AG6" i="2"/>
  <c r="AG33" i="2"/>
  <c r="AG246" i="2"/>
  <c r="AG516" i="2"/>
  <c r="AG446" i="2"/>
  <c r="AG85" i="2"/>
  <c r="AG119" i="2"/>
  <c r="AG512" i="2"/>
  <c r="AG503" i="2"/>
  <c r="AG155" i="2"/>
  <c r="AG419" i="2"/>
  <c r="AG425" i="2"/>
  <c r="AG123" i="2"/>
  <c r="AG106" i="2"/>
  <c r="AG64" i="2"/>
  <c r="AG514" i="2"/>
  <c r="AG168" i="2"/>
  <c r="AG69" i="2"/>
  <c r="AG545" i="2"/>
  <c r="AG444" i="2"/>
  <c r="AG416" i="2"/>
  <c r="AG268" i="2"/>
  <c r="AG310" i="2"/>
  <c r="AG88" i="2"/>
  <c r="AG710" i="2"/>
  <c r="AG453" i="2"/>
  <c r="AG490" i="2"/>
  <c r="AG469" i="2"/>
  <c r="AG669" i="2"/>
  <c r="AG18" i="2"/>
  <c r="AG156" i="2"/>
  <c r="AG293" i="2"/>
  <c r="AG45" i="2"/>
  <c r="AG429" i="2"/>
  <c r="AG241" i="2"/>
  <c r="AG51" i="2"/>
  <c r="AG581" i="2"/>
  <c r="AG218" i="2"/>
  <c r="AG351" i="2"/>
  <c r="AG331" i="2"/>
  <c r="AG427" i="2"/>
  <c r="AG9" i="2"/>
  <c r="AG286" i="2"/>
  <c r="AG421" i="2"/>
  <c r="AG58" i="2"/>
  <c r="AG40" i="2"/>
  <c r="AG362" i="2"/>
  <c r="AG716" i="2"/>
  <c r="AG7" i="2"/>
  <c r="AG573" i="2"/>
  <c r="AG709" i="2"/>
  <c r="AG580" i="2"/>
  <c r="AG79" i="2"/>
  <c r="AG511" i="2"/>
  <c r="AG182" i="2"/>
  <c r="AG104" i="2"/>
  <c r="AG42" i="2"/>
  <c r="AG685" i="2"/>
  <c r="AG527" i="2"/>
  <c r="AG445" i="2"/>
  <c r="AG373" i="2"/>
  <c r="AG620" i="2"/>
  <c r="AG437" i="2"/>
  <c r="AG344" i="2"/>
  <c r="AG438" i="2"/>
  <c r="AG398" i="2"/>
  <c r="AG324" i="2"/>
  <c r="AG452" i="2"/>
  <c r="AG211" i="2"/>
  <c r="AG383" i="2"/>
  <c r="AG256" i="2"/>
  <c r="AG380" i="2"/>
  <c r="AG475" i="2"/>
  <c r="AG616" i="2"/>
  <c r="AG52" i="2"/>
  <c r="AG450" i="2"/>
  <c r="AG80" i="2"/>
  <c r="AG98" i="2"/>
  <c r="AG261" i="2"/>
  <c r="AG479" i="2"/>
  <c r="AG460" i="2"/>
  <c r="AG615" i="2"/>
  <c r="AG335" i="2"/>
  <c r="AG670" i="2"/>
  <c r="AG100" i="2"/>
  <c r="AG506" i="2"/>
  <c r="AG275" i="2"/>
  <c r="AG3" i="2"/>
  <c r="AG587" i="2"/>
  <c r="AG405" i="2"/>
  <c r="AG332" i="2"/>
  <c r="AG585" i="2"/>
  <c r="AG393" i="2"/>
  <c r="AG149" i="2"/>
  <c r="AG200" i="2"/>
  <c r="AG579" i="2"/>
  <c r="AG540" i="2"/>
  <c r="AG499" i="2"/>
  <c r="AG385" i="2"/>
  <c r="AG50" i="2"/>
  <c r="AG226" i="2"/>
  <c r="AG497" i="2"/>
  <c r="AG294" i="2"/>
  <c r="AG159" i="2"/>
  <c r="AG233" i="2"/>
  <c r="AG321" i="2"/>
  <c r="AG235" i="2"/>
  <c r="AG493" i="2"/>
  <c r="AG202" i="2"/>
  <c r="AG122" i="2"/>
  <c r="AG111" i="2"/>
  <c r="AG224" i="2"/>
  <c r="AG327" i="2"/>
  <c r="AG299" i="2"/>
  <c r="AG391" i="2"/>
  <c r="AG20" i="2"/>
  <c r="AG186" i="2"/>
  <c r="AG348" i="2"/>
  <c r="AG147" i="2"/>
  <c r="AG702" i="2"/>
  <c r="AG173" i="2"/>
  <c r="AG337" i="2"/>
  <c r="AG578" i="2"/>
  <c r="AG153" i="2"/>
  <c r="AG435" i="2"/>
  <c r="AG303" i="2"/>
  <c r="AG688" i="2"/>
  <c r="AG376" i="2"/>
  <c r="AG236" i="2"/>
  <c r="AG89" i="2"/>
  <c r="AG65" i="2"/>
  <c r="AG237" i="2"/>
  <c r="AG562" i="2"/>
  <c r="AG289" i="2"/>
  <c r="AG434" i="2"/>
  <c r="AG553" i="2"/>
  <c r="AG31" i="2"/>
  <c r="AG401" i="2"/>
  <c r="AG165" i="2"/>
  <c r="AG194" i="2"/>
  <c r="AG107" i="2"/>
  <c r="AG131" i="2"/>
  <c r="AG320" i="2"/>
  <c r="AG185" i="2"/>
  <c r="AG636" i="2"/>
  <c r="AG223" i="2"/>
  <c r="AG330" i="2"/>
  <c r="AG319" i="2"/>
  <c r="AG657" i="2"/>
  <c r="AG356" i="2"/>
  <c r="AG81" i="2"/>
  <c r="AG32" i="2"/>
  <c r="AG707" i="2"/>
  <c r="AG14" i="2"/>
  <c r="AG124" i="2"/>
  <c r="AG249" i="2"/>
  <c r="AG644" i="2"/>
  <c r="AG549" i="2"/>
  <c r="AG653" i="2"/>
  <c r="AG318" i="2"/>
  <c r="AG561" i="2"/>
  <c r="AG613" i="2"/>
  <c r="AG54" i="2"/>
  <c r="AG598" i="2"/>
  <c r="AG72" i="2"/>
  <c r="AG215" i="2"/>
  <c r="AG529" i="2"/>
  <c r="AG270" i="2"/>
  <c r="AG588" i="2"/>
  <c r="AG49" i="2"/>
  <c r="AG447" i="2"/>
  <c r="AG5" i="2"/>
  <c r="AG570" i="2"/>
  <c r="AG470" i="2"/>
  <c r="AG572" i="2"/>
  <c r="AG265" i="2"/>
  <c r="AG2" i="2"/>
  <c r="AG624" i="2"/>
  <c r="AG162" i="2"/>
  <c r="AG325" i="2"/>
  <c r="AG292" i="2"/>
  <c r="AG449" i="2"/>
  <c r="AG629" i="2"/>
  <c r="AG626" i="2"/>
  <c r="AG125" i="2"/>
  <c r="AG433" i="2"/>
  <c r="AG15" i="2"/>
  <c r="AG13" i="2"/>
  <c r="AG164" i="2"/>
  <c r="AG30" i="2"/>
  <c r="AG664" i="2"/>
  <c r="AG93" i="2"/>
  <c r="AG267" i="2"/>
  <c r="AG307" i="2"/>
  <c r="AG74" i="2"/>
  <c r="AG151" i="2"/>
  <c r="AG178" i="2"/>
  <c r="AG280" i="2"/>
  <c r="AG491" i="2"/>
  <c r="AG26" i="2"/>
  <c r="AG300" i="2"/>
  <c r="AG75" i="2"/>
  <c r="AG515" i="2"/>
  <c r="AG346" i="2"/>
  <c r="AG141" i="2"/>
  <c r="AG590" i="2"/>
  <c r="AG204" i="2"/>
  <c r="AG633" i="2"/>
  <c r="AG46" i="2"/>
  <c r="AG242" i="2"/>
  <c r="AG70" i="2"/>
  <c r="AG404" i="2"/>
  <c r="AG262" i="2"/>
  <c r="AG134" i="2"/>
  <c r="AG363" i="2"/>
  <c r="AG179" i="2"/>
  <c r="AG567" i="2"/>
  <c r="AG277" i="2"/>
  <c r="AG103" i="2"/>
  <c r="AG392" i="2"/>
  <c r="AG244" i="2"/>
  <c r="AG19" i="2"/>
  <c r="AG217" i="2"/>
  <c r="AG190" i="2"/>
  <c r="AG23" i="2"/>
  <c r="AG544" i="2"/>
  <c r="AG524" i="2"/>
  <c r="AG326" i="2"/>
  <c r="AG731" i="2"/>
  <c r="AG97" i="2"/>
  <c r="AG290" i="2"/>
  <c r="AG62" i="2"/>
  <c r="AG240" i="2"/>
  <c r="AG228" i="2"/>
  <c r="AG48" i="2"/>
  <c r="AG139" i="2"/>
  <c r="AG305" i="2"/>
  <c r="AG541" i="2"/>
  <c r="AG59" i="2"/>
  <c r="AG672" i="2"/>
  <c r="AG596" i="2"/>
  <c r="AG591" i="2"/>
  <c r="AG44" i="2"/>
  <c r="AG617" i="2"/>
  <c r="AG518" i="2"/>
  <c r="AG689" i="2"/>
  <c r="AG607" i="2"/>
  <c r="AG302" i="2"/>
  <c r="AG560" i="2"/>
  <c r="AG665" i="2"/>
  <c r="AG238" i="2"/>
  <c r="AG713" i="2"/>
  <c r="AG525" i="2"/>
  <c r="AG535" i="2"/>
  <c r="AG251" i="2"/>
  <c r="AG704" i="2"/>
  <c r="AG412" i="2"/>
  <c r="AG642" i="2"/>
  <c r="AG374" i="2"/>
  <c r="AG22" i="2"/>
  <c r="AG576" i="2"/>
  <c r="AG86" i="2"/>
  <c r="AG424" i="2"/>
  <c r="AG575" i="2"/>
  <c r="AG167" i="2"/>
  <c r="AG338" i="2"/>
  <c r="AG457" i="2"/>
  <c r="AG443" i="2"/>
  <c r="AG494" i="2"/>
  <c r="AG169" i="2"/>
  <c r="AG198" i="2"/>
  <c r="AG420" i="2"/>
  <c r="AG691" i="2"/>
  <c r="AG60" i="2"/>
  <c r="AG68" i="2"/>
  <c r="AG408" i="2"/>
  <c r="AG21" i="2"/>
  <c r="AG142" i="2"/>
  <c r="AG340" i="2"/>
  <c r="AG377" i="2"/>
  <c r="AG482" i="2"/>
  <c r="AG269" i="2"/>
  <c r="AG547" i="2"/>
  <c r="AG465" i="2"/>
  <c r="AG551" i="2"/>
  <c r="AG264" i="2"/>
  <c r="AG150" i="2"/>
  <c r="AG454" i="2"/>
  <c r="AG180" i="2"/>
  <c r="AG595" i="2"/>
  <c r="AG724" i="2"/>
  <c r="AG700" i="2"/>
  <c r="AG705" i="2"/>
  <c r="AG349" i="2"/>
  <c r="AG690" i="2"/>
  <c r="AG197" i="2"/>
  <c r="AG394" i="2"/>
  <c r="AG128" i="2"/>
  <c r="AG582" i="2"/>
  <c r="AG189" i="2"/>
  <c r="AG16" i="2"/>
  <c r="AG82" i="2"/>
  <c r="AG25" i="2"/>
  <c r="AG247" i="2"/>
  <c r="AG486" i="2"/>
  <c r="AG257" i="2"/>
  <c r="AG480" i="2"/>
  <c r="AG129" i="2"/>
  <c r="AG53" i="2"/>
  <c r="AG492" i="2"/>
  <c r="AG628" i="2"/>
  <c r="AG29" i="2"/>
  <c r="AG619" i="2"/>
  <c r="AG24" i="2"/>
  <c r="AG47" i="2"/>
  <c r="AG500" i="2"/>
  <c r="AG589" i="2"/>
  <c r="AG132" i="2"/>
  <c r="AG481" i="2"/>
  <c r="AG504" i="2"/>
  <c r="AG417" i="2"/>
  <c r="AG496" i="2"/>
  <c r="AG586" i="2"/>
  <c r="AG41" i="2"/>
  <c r="AG711" i="2"/>
  <c r="AG399" i="2"/>
  <c r="AG176" i="2"/>
  <c r="AG528" i="2"/>
  <c r="AG501" i="2"/>
  <c r="AG474" i="2"/>
  <c r="AG336" i="2"/>
  <c r="AG600" i="2"/>
  <c r="AG191" i="2"/>
  <c r="AG723" i="2"/>
  <c r="AG389" i="2"/>
  <c r="AG466" i="2"/>
  <c r="AG396" i="2"/>
  <c r="AG721" i="2"/>
  <c r="AG174" i="2"/>
  <c r="AG612" i="2"/>
  <c r="AG83" i="2"/>
  <c r="AG172" i="2"/>
  <c r="AG510" i="2"/>
  <c r="AG641" i="2"/>
  <c r="AG144" i="2"/>
  <c r="AG654" i="2"/>
  <c r="AG472" i="2"/>
  <c r="AG630" i="2"/>
  <c r="AG538" i="2"/>
  <c r="AG609" i="2"/>
  <c r="AG230" i="2"/>
  <c r="AG306" i="2"/>
  <c r="AG727" i="2"/>
  <c r="AG259" i="2"/>
  <c r="AG341" i="2"/>
  <c r="AG110" i="2"/>
  <c r="AG114" i="2"/>
  <c r="AG34" i="2"/>
  <c r="AG442" i="2"/>
  <c r="AG648" i="2"/>
  <c r="AG660" i="2"/>
  <c r="AG379" i="2"/>
  <c r="AG28" i="2"/>
  <c r="AG483" i="2"/>
  <c r="AG692" i="2"/>
  <c r="AG658" i="2"/>
  <c r="AG675" i="2"/>
  <c r="AG402" i="2"/>
  <c r="AG157" i="2"/>
  <c r="AG312" i="2"/>
  <c r="AG406" i="2"/>
  <c r="AG115" i="2"/>
  <c r="AG602" i="2"/>
  <c r="AG283" i="2"/>
  <c r="AG133" i="2"/>
  <c r="AG603" i="2"/>
  <c r="AG621" i="2"/>
  <c r="AG375" i="2"/>
  <c r="AG219" i="2"/>
  <c r="AG175" i="2"/>
  <c r="AG667" i="2"/>
  <c r="AG489" i="2"/>
  <c r="AG478" i="2"/>
  <c r="AG403" i="2"/>
  <c r="AG158" i="2"/>
  <c r="AG203" i="2"/>
  <c r="AG301" i="2"/>
  <c r="AG725" i="2"/>
  <c r="AG101" i="2"/>
  <c r="AG699" i="2"/>
  <c r="AG311" i="2"/>
  <c r="AG611" i="2"/>
  <c r="AG532" i="2"/>
  <c r="AG38" i="2"/>
  <c r="AG297" i="2"/>
  <c r="AG273" i="2"/>
  <c r="AG108" i="2"/>
  <c r="AG148" i="2"/>
  <c r="AG459" i="2"/>
  <c r="AG152" i="2"/>
  <c r="AG184" i="2"/>
  <c r="AG63" i="2"/>
  <c r="AG232" i="2"/>
  <c r="AG354" i="2"/>
  <c r="AG386" i="2"/>
  <c r="AG659" i="2"/>
  <c r="AG136" i="2"/>
  <c r="AG187" i="2"/>
  <c r="AG583" i="2"/>
  <c r="AG684" i="2"/>
  <c r="AG604" i="2"/>
  <c r="AG428" i="2"/>
  <c r="AG569" i="2"/>
  <c r="AG353" i="2"/>
  <c r="AG214" i="2"/>
  <c r="AG411" i="2"/>
  <c r="AG728" i="2"/>
  <c r="AG635" i="2"/>
  <c r="AG717" i="2"/>
  <c r="AG597" i="2"/>
  <c r="AG56" i="2"/>
  <c r="AG729" i="2"/>
  <c r="AG171" i="2"/>
  <c r="AG288" i="2"/>
  <c r="AG436" i="2"/>
  <c r="AG674" i="2"/>
  <c r="AG248" i="2"/>
  <c r="AG291" i="2"/>
  <c r="AG146" i="2"/>
  <c r="AG388" i="2"/>
  <c r="AG631" i="2"/>
  <c r="AG455" i="2"/>
  <c r="AG138" i="2"/>
  <c r="AG130" i="2"/>
  <c r="AG205" i="2"/>
  <c r="AG328" i="2"/>
  <c r="AG694" i="2"/>
  <c r="AG432" i="2"/>
  <c r="AG708" i="2"/>
  <c r="AG234" i="2"/>
  <c r="AG722" i="2"/>
  <c r="AG35" i="2"/>
  <c r="AG646" i="2"/>
  <c r="AG652" i="2"/>
  <c r="AG422" i="2"/>
  <c r="AG732" i="2"/>
  <c r="AG683" i="2"/>
  <c r="AG640" i="2"/>
  <c r="AG208" i="2"/>
  <c r="AG599" i="2"/>
  <c r="AG145" i="2"/>
  <c r="AG423" i="2"/>
  <c r="AG577" i="2"/>
  <c r="AG384" i="2"/>
  <c r="AG556" i="2"/>
  <c r="AG360" i="2"/>
  <c r="AG484" i="2"/>
  <c r="AG502" i="2"/>
  <c r="AG666" i="2"/>
  <c r="AG655" i="2"/>
  <c r="AG314" i="2"/>
  <c r="AG96" i="2"/>
  <c r="AG192" i="2"/>
  <c r="AG498" i="2"/>
  <c r="AG350" i="2"/>
  <c r="AG213" i="2"/>
  <c r="AG370" i="2"/>
  <c r="AG678" i="2"/>
  <c r="AG298" i="2"/>
  <c r="AG554" i="2"/>
  <c r="AG495" i="2"/>
  <c r="AG90" i="2"/>
  <c r="AG557" i="2"/>
  <c r="AG509" i="2"/>
  <c r="AG365" i="2"/>
  <c r="AG592" i="2"/>
  <c r="AG166" i="2"/>
  <c r="AG210" i="2"/>
  <c r="AG177" i="2"/>
  <c r="AG382" i="2"/>
  <c r="AG719" i="2"/>
  <c r="AG726" i="2"/>
  <c r="AG559" i="2"/>
  <c r="AG222" i="2"/>
  <c r="AG687" i="2"/>
  <c r="AG601" i="2"/>
  <c r="AG216" i="2"/>
  <c r="AG357" i="2"/>
  <c r="AG315" i="2"/>
  <c r="AG645" i="2"/>
  <c r="AG413" i="2"/>
  <c r="AG342" i="2"/>
  <c r="AG696" i="2"/>
  <c r="AG564" i="2"/>
  <c r="AG606" i="2"/>
  <c r="AG695" i="2"/>
  <c r="AG565" i="2"/>
  <c r="AG369" i="2"/>
  <c r="AG649" i="2"/>
  <c r="AG605" i="2"/>
  <c r="AG594" i="2"/>
  <c r="AG697" i="2"/>
  <c r="AG485" i="2"/>
  <c r="AG355" i="2"/>
  <c r="AG676" i="2"/>
  <c r="AG448" i="2"/>
  <c r="AG409" i="2"/>
  <c r="AG521" i="2"/>
  <c r="AG681" i="2"/>
  <c r="AG668" i="2"/>
  <c r="AG530" i="2"/>
  <c r="AG693" i="2"/>
  <c r="AG618" i="2"/>
  <c r="AG706" i="2"/>
  <c r="AG720" i="2"/>
  <c r="AG701" i="2"/>
  <c r="AG698" i="2"/>
  <c r="AG637" i="2"/>
  <c r="AG715" i="2"/>
  <c r="AG703" i="2"/>
  <c r="AG718" i="2"/>
  <c r="AG730" i="2"/>
  <c r="AG712" i="2"/>
  <c r="AG677" i="2"/>
  <c r="AF623" i="2"/>
  <c r="AF608" i="2"/>
  <c r="AF610" i="2"/>
  <c r="AF92" i="2"/>
  <c r="AF347" i="2"/>
  <c r="AF468" i="2"/>
  <c r="AF439" i="2"/>
  <c r="AF533" i="2"/>
  <c r="AF358" i="2"/>
  <c r="AF555" i="2"/>
  <c r="AF451" i="2"/>
  <c r="AF414" i="2"/>
  <c r="AF673" i="2"/>
  <c r="AF221" i="2"/>
  <c r="AF117" i="2"/>
  <c r="AF464" i="2"/>
  <c r="AF471" i="2"/>
  <c r="AF37" i="2"/>
  <c r="AF662" i="2"/>
  <c r="AF397" i="2"/>
  <c r="AF456" i="2"/>
  <c r="AF368" i="2"/>
  <c r="AF381" i="2"/>
  <c r="AF66" i="2"/>
  <c r="AF546" i="2"/>
  <c r="AF188" i="2"/>
  <c r="AF539" i="2"/>
  <c r="AF352" i="2"/>
  <c r="AF531" i="2"/>
  <c r="AF639" i="2"/>
  <c r="AF252" i="2"/>
  <c r="AF366" i="2"/>
  <c r="AF78" i="2"/>
  <c r="AF584" i="2"/>
  <c r="AF4" i="2"/>
  <c r="AF71" i="2"/>
  <c r="AF568" i="2"/>
  <c r="AF308" i="2"/>
  <c r="AF220" i="2"/>
  <c r="AF426" i="2"/>
  <c r="AF105" i="2"/>
  <c r="AF345" i="2"/>
  <c r="AF526" i="2"/>
  <c r="AF196" i="2"/>
  <c r="AF552" i="2"/>
  <c r="AF87" i="2"/>
  <c r="AF206" i="2"/>
  <c r="AF112" i="2"/>
  <c r="AF231" i="2"/>
  <c r="AF109" i="2"/>
  <c r="AF329" i="2"/>
  <c r="AF513" i="2"/>
  <c r="AF372" i="2"/>
  <c r="AF94" i="2"/>
  <c r="AF284" i="2"/>
  <c r="AF488" i="2"/>
  <c r="AF127" i="2"/>
  <c r="AF271" i="2"/>
  <c r="AF431" i="2"/>
  <c r="AF154" i="2"/>
  <c r="AF461" i="2"/>
  <c r="AF323" i="2"/>
  <c r="AF209" i="2"/>
  <c r="AF625" i="2"/>
  <c r="AF121" i="2"/>
  <c r="AF137" i="2"/>
  <c r="AF364" i="2"/>
  <c r="AF441" i="2"/>
  <c r="AF316" i="2"/>
  <c r="AF84" i="2"/>
  <c r="AF410" i="2"/>
  <c r="AF99" i="2"/>
  <c r="AF255" i="2"/>
  <c r="AF473" i="2"/>
  <c r="AF254" i="2"/>
  <c r="AF361" i="2"/>
  <c r="AF627" i="2"/>
  <c r="AF390" i="2"/>
  <c r="AF476" i="2"/>
  <c r="AF477" i="2"/>
  <c r="AF272" i="2"/>
  <c r="AF239" i="2"/>
  <c r="AF207" i="2"/>
  <c r="AF77" i="2"/>
  <c r="AF201" i="2"/>
  <c r="AF536" i="2"/>
  <c r="AF163" i="2"/>
  <c r="AF467" i="2"/>
  <c r="AF199" i="2"/>
  <c r="AF614" i="2"/>
  <c r="AF686" i="2"/>
  <c r="AF8" i="2"/>
  <c r="AF12" i="2"/>
  <c r="AF523" i="2"/>
  <c r="AF334" i="2"/>
  <c r="AF67" i="2"/>
  <c r="AF339" i="2"/>
  <c r="AF229" i="2"/>
  <c r="AF309" i="2"/>
  <c r="AF73" i="2"/>
  <c r="AF120" i="2"/>
  <c r="AF508" i="2"/>
  <c r="AF430" i="2"/>
  <c r="AF285" i="2"/>
  <c r="AF378" i="2"/>
  <c r="AF143" i="2"/>
  <c r="AF313" i="2"/>
  <c r="AF126" i="2"/>
  <c r="AF181" i="2"/>
  <c r="AF227" i="2"/>
  <c r="AF682" i="2"/>
  <c r="AF281" i="2"/>
  <c r="AF116" i="2"/>
  <c r="AF263" i="2"/>
  <c r="AF487" i="2"/>
  <c r="AF371" i="2"/>
  <c r="AF522" i="2"/>
  <c r="AF76" i="2"/>
  <c r="AF243" i="2"/>
  <c r="AF440" i="2"/>
  <c r="AF91" i="2"/>
  <c r="AF643" i="2"/>
  <c r="AF43" i="2"/>
  <c r="AF27" i="2"/>
  <c r="AF295" i="2"/>
  <c r="AF113" i="2"/>
  <c r="AF260" i="2"/>
  <c r="AF400" i="2"/>
  <c r="AF170" i="2"/>
  <c r="AF57" i="2"/>
  <c r="AF10" i="2"/>
  <c r="AF638" i="2"/>
  <c r="AF680" i="2"/>
  <c r="AF317" i="2"/>
  <c r="AF679" i="2"/>
  <c r="AF647" i="2"/>
  <c r="AF407" i="2"/>
  <c r="AF296" i="2"/>
  <c r="AF276" i="2"/>
  <c r="AF253" i="2"/>
  <c r="AF274" i="2"/>
  <c r="AF415" i="2"/>
  <c r="AF714" i="2"/>
  <c r="AF537" i="2"/>
  <c r="AF322" i="2"/>
  <c r="AF245" i="2"/>
  <c r="AF304" i="2"/>
  <c r="AF279" i="2"/>
  <c r="AF282" i="2"/>
  <c r="AF95" i="2"/>
  <c r="AF343" i="2"/>
  <c r="AF140" i="2"/>
  <c r="AF160" i="2"/>
  <c r="AF102" i="2"/>
  <c r="AF550" i="2"/>
  <c r="AF566" i="2"/>
  <c r="AF387" i="2"/>
  <c r="AF333" i="2"/>
  <c r="AF161" i="2"/>
  <c r="AF11" i="2"/>
  <c r="AF505" i="2"/>
  <c r="AF462" i="2"/>
  <c r="AF520" i="2"/>
  <c r="AF250" i="2"/>
  <c r="AF225" i="2"/>
  <c r="AF543" i="2"/>
  <c r="AF458" i="2"/>
  <c r="AF534" i="2"/>
  <c r="AF650" i="2"/>
  <c r="AF542" i="2"/>
  <c r="AF548" i="2"/>
  <c r="AF651" i="2"/>
  <c r="AF558" i="2"/>
  <c r="AF671" i="2"/>
  <c r="AF663" i="2"/>
  <c r="AF39" i="2"/>
  <c r="AF359" i="2"/>
  <c r="AF266" i="2"/>
  <c r="AF517" i="2"/>
  <c r="AF183" i="2"/>
  <c r="AF622" i="2"/>
  <c r="AF634" i="2"/>
  <c r="AF287" i="2"/>
  <c r="AF571" i="2"/>
  <c r="AF395" i="2"/>
  <c r="AF258" i="2"/>
  <c r="AF118" i="2"/>
  <c r="AF632" i="2"/>
  <c r="AF55" i="2"/>
  <c r="AF367" i="2"/>
  <c r="AF507" i="2"/>
  <c r="AF593" i="2"/>
  <c r="AF135" i="2"/>
  <c r="AF212" i="2"/>
  <c r="AF195" i="2"/>
  <c r="AF574" i="2"/>
  <c r="AF278" i="2"/>
  <c r="AF656" i="2"/>
  <c r="AF563" i="2"/>
  <c r="AF17" i="2"/>
  <c r="AF36" i="2"/>
  <c r="AF418" i="2"/>
  <c r="AF661" i="2"/>
  <c r="AF519" i="2"/>
  <c r="AF61" i="2"/>
  <c r="AF193" i="2"/>
  <c r="AF463" i="2"/>
  <c r="AF6" i="2"/>
  <c r="AF33" i="2"/>
  <c r="AF246" i="2"/>
  <c r="AF516" i="2"/>
  <c r="AF446" i="2"/>
  <c r="AF85" i="2"/>
  <c r="AF119" i="2"/>
  <c r="AF512" i="2"/>
  <c r="AF503" i="2"/>
  <c r="AF155" i="2"/>
  <c r="AF419" i="2"/>
  <c r="AF425" i="2"/>
  <c r="AF123" i="2"/>
  <c r="AF106" i="2"/>
  <c r="AF64" i="2"/>
  <c r="AF514" i="2"/>
  <c r="AF168" i="2"/>
  <c r="AF69" i="2"/>
  <c r="AF545" i="2"/>
  <c r="AF444" i="2"/>
  <c r="AF416" i="2"/>
  <c r="AF268" i="2"/>
  <c r="AF310" i="2"/>
  <c r="AF88" i="2"/>
  <c r="AF710" i="2"/>
  <c r="AF453" i="2"/>
  <c r="AF490" i="2"/>
  <c r="AF469" i="2"/>
  <c r="AF669" i="2"/>
  <c r="AF18" i="2"/>
  <c r="AF156" i="2"/>
  <c r="AF293" i="2"/>
  <c r="AF45" i="2"/>
  <c r="AF429" i="2"/>
  <c r="AF241" i="2"/>
  <c r="AF51" i="2"/>
  <c r="AF581" i="2"/>
  <c r="AF218" i="2"/>
  <c r="AF351" i="2"/>
  <c r="AF331" i="2"/>
  <c r="AF427" i="2"/>
  <c r="AF9" i="2"/>
  <c r="AF286" i="2"/>
  <c r="AF421" i="2"/>
  <c r="AF58" i="2"/>
  <c r="AF40" i="2"/>
  <c r="AF362" i="2"/>
  <c r="AF716" i="2"/>
  <c r="AF7" i="2"/>
  <c r="AF573" i="2"/>
  <c r="AF709" i="2"/>
  <c r="AF580" i="2"/>
  <c r="AF79" i="2"/>
  <c r="AF511" i="2"/>
  <c r="AF182" i="2"/>
  <c r="AF104" i="2"/>
  <c r="AF42" i="2"/>
  <c r="AF685" i="2"/>
  <c r="AF527" i="2"/>
  <c r="AF445" i="2"/>
  <c r="AF373" i="2"/>
  <c r="AF620" i="2"/>
  <c r="AF437" i="2"/>
  <c r="AF344" i="2"/>
  <c r="AF438" i="2"/>
  <c r="AF398" i="2"/>
  <c r="AF324" i="2"/>
  <c r="AF452" i="2"/>
  <c r="AF211" i="2"/>
  <c r="AF383" i="2"/>
  <c r="AF256" i="2"/>
  <c r="AF380" i="2"/>
  <c r="AF475" i="2"/>
  <c r="AF616" i="2"/>
  <c r="AF52" i="2"/>
  <c r="AF450" i="2"/>
  <c r="AF80" i="2"/>
  <c r="AF98" i="2"/>
  <c r="AF261" i="2"/>
  <c r="AF479" i="2"/>
  <c r="AF460" i="2"/>
  <c r="AF615" i="2"/>
  <c r="AF335" i="2"/>
  <c r="AF670" i="2"/>
  <c r="AF100" i="2"/>
  <c r="AF506" i="2"/>
  <c r="AF275" i="2"/>
  <c r="AF3" i="2"/>
  <c r="AF587" i="2"/>
  <c r="AF405" i="2"/>
  <c r="AF332" i="2"/>
  <c r="AF585" i="2"/>
  <c r="AF393" i="2"/>
  <c r="AF149" i="2"/>
  <c r="AF200" i="2"/>
  <c r="AF579" i="2"/>
  <c r="AF540" i="2"/>
  <c r="AF499" i="2"/>
  <c r="AF385" i="2"/>
  <c r="AF50" i="2"/>
  <c r="AF226" i="2"/>
  <c r="AF497" i="2"/>
  <c r="AF294" i="2"/>
  <c r="AF159" i="2"/>
  <c r="AF233" i="2"/>
  <c r="AF321" i="2"/>
  <c r="AF235" i="2"/>
  <c r="AF493" i="2"/>
  <c r="AF202" i="2"/>
  <c r="AF122" i="2"/>
  <c r="AF111" i="2"/>
  <c r="AF224" i="2"/>
  <c r="AF327" i="2"/>
  <c r="AF299" i="2"/>
  <c r="AF391" i="2"/>
  <c r="AF20" i="2"/>
  <c r="AF186" i="2"/>
  <c r="AF348" i="2"/>
  <c r="AF147" i="2"/>
  <c r="AF702" i="2"/>
  <c r="AF173" i="2"/>
  <c r="AF337" i="2"/>
  <c r="AF578" i="2"/>
  <c r="AF153" i="2"/>
  <c r="AF435" i="2"/>
  <c r="AF303" i="2"/>
  <c r="AF688" i="2"/>
  <c r="AF376" i="2"/>
  <c r="AF236" i="2"/>
  <c r="AF89" i="2"/>
  <c r="AF65" i="2"/>
  <c r="AF237" i="2"/>
  <c r="AF562" i="2"/>
  <c r="AF289" i="2"/>
  <c r="AF434" i="2"/>
  <c r="AF553" i="2"/>
  <c r="AF31" i="2"/>
  <c r="AF401" i="2"/>
  <c r="AF165" i="2"/>
  <c r="AF194" i="2"/>
  <c r="AF107" i="2"/>
  <c r="AF131" i="2"/>
  <c r="AF320" i="2"/>
  <c r="AF185" i="2"/>
  <c r="AF636" i="2"/>
  <c r="AF223" i="2"/>
  <c r="AF330" i="2"/>
  <c r="AF319" i="2"/>
  <c r="AF657" i="2"/>
  <c r="AF356" i="2"/>
  <c r="AF81" i="2"/>
  <c r="AF32" i="2"/>
  <c r="AF707" i="2"/>
  <c r="AF14" i="2"/>
  <c r="AF124" i="2"/>
  <c r="AF249" i="2"/>
  <c r="AF644" i="2"/>
  <c r="AF549" i="2"/>
  <c r="AF653" i="2"/>
  <c r="AF318" i="2"/>
  <c r="AF561" i="2"/>
  <c r="AF613" i="2"/>
  <c r="AF54" i="2"/>
  <c r="AF598" i="2"/>
  <c r="AF72" i="2"/>
  <c r="AF215" i="2"/>
  <c r="AF529" i="2"/>
  <c r="AF270" i="2"/>
  <c r="AF588" i="2"/>
  <c r="AF49" i="2"/>
  <c r="AF447" i="2"/>
  <c r="AF5" i="2"/>
  <c r="AF570" i="2"/>
  <c r="AF470" i="2"/>
  <c r="AF572" i="2"/>
  <c r="AF265" i="2"/>
  <c r="AF2" i="2"/>
  <c r="AF624" i="2"/>
  <c r="AF162" i="2"/>
  <c r="AF325" i="2"/>
  <c r="AF292" i="2"/>
  <c r="AF449" i="2"/>
  <c r="AF629" i="2"/>
  <c r="AF626" i="2"/>
  <c r="AF125" i="2"/>
  <c r="AF433" i="2"/>
  <c r="AF15" i="2"/>
  <c r="AF13" i="2"/>
  <c r="AF164" i="2"/>
  <c r="AF30" i="2"/>
  <c r="AF664" i="2"/>
  <c r="AF93" i="2"/>
  <c r="AF267" i="2"/>
  <c r="AF307" i="2"/>
  <c r="AF74" i="2"/>
  <c r="AF151" i="2"/>
  <c r="AF178" i="2"/>
  <c r="AF280" i="2"/>
  <c r="AF491" i="2"/>
  <c r="AF26" i="2"/>
  <c r="AF300" i="2"/>
  <c r="AF75" i="2"/>
  <c r="AF515" i="2"/>
  <c r="AF346" i="2"/>
  <c r="AF141" i="2"/>
  <c r="AF590" i="2"/>
  <c r="AF204" i="2"/>
  <c r="AF633" i="2"/>
  <c r="AF46" i="2"/>
  <c r="AF242" i="2"/>
  <c r="AF70" i="2"/>
  <c r="AF404" i="2"/>
  <c r="AF262" i="2"/>
  <c r="AF134" i="2"/>
  <c r="AF363" i="2"/>
  <c r="AF179" i="2"/>
  <c r="AF567" i="2"/>
  <c r="AF277" i="2"/>
  <c r="AF103" i="2"/>
  <c r="AF392" i="2"/>
  <c r="AF244" i="2"/>
  <c r="AF19" i="2"/>
  <c r="AF217" i="2"/>
  <c r="AF190" i="2"/>
  <c r="AF23" i="2"/>
  <c r="AF544" i="2"/>
  <c r="AF524" i="2"/>
  <c r="AF326" i="2"/>
  <c r="AF731" i="2"/>
  <c r="AF97" i="2"/>
  <c r="AF290" i="2"/>
  <c r="AF62" i="2"/>
  <c r="AF240" i="2"/>
  <c r="AF228" i="2"/>
  <c r="AF48" i="2"/>
  <c r="AF139" i="2"/>
  <c r="AF305" i="2"/>
  <c r="AF541" i="2"/>
  <c r="AF59" i="2"/>
  <c r="AF672" i="2"/>
  <c r="AF596" i="2"/>
  <c r="AF591" i="2"/>
  <c r="AF44" i="2"/>
  <c r="AF617" i="2"/>
  <c r="AF518" i="2"/>
  <c r="AF689" i="2"/>
  <c r="AF607" i="2"/>
  <c r="AF302" i="2"/>
  <c r="AF560" i="2"/>
  <c r="AF665" i="2"/>
  <c r="AF238" i="2"/>
  <c r="AF713" i="2"/>
  <c r="AF525" i="2"/>
  <c r="AF535" i="2"/>
  <c r="AF251" i="2"/>
  <c r="AF704" i="2"/>
  <c r="AF412" i="2"/>
  <c r="AF642" i="2"/>
  <c r="AF374" i="2"/>
  <c r="AF22" i="2"/>
  <c r="AF576" i="2"/>
  <c r="AF86" i="2"/>
  <c r="AF424" i="2"/>
  <c r="AF575" i="2"/>
  <c r="AF167" i="2"/>
  <c r="AF338" i="2"/>
  <c r="AF457" i="2"/>
  <c r="AF443" i="2"/>
  <c r="AF494" i="2"/>
  <c r="AF169" i="2"/>
  <c r="AF198" i="2"/>
  <c r="AF420" i="2"/>
  <c r="AF691" i="2"/>
  <c r="AF60" i="2"/>
  <c r="AF68" i="2"/>
  <c r="AF408" i="2"/>
  <c r="AF21" i="2"/>
  <c r="AF142" i="2"/>
  <c r="AF340" i="2"/>
  <c r="AF377" i="2"/>
  <c r="AF482" i="2"/>
  <c r="AF269" i="2"/>
  <c r="AF547" i="2"/>
  <c r="AF465" i="2"/>
  <c r="AF551" i="2"/>
  <c r="AF264" i="2"/>
  <c r="AF150" i="2"/>
  <c r="AF454" i="2"/>
  <c r="AF180" i="2"/>
  <c r="AF595" i="2"/>
  <c r="AF724" i="2"/>
  <c r="AF700" i="2"/>
  <c r="AF705" i="2"/>
  <c r="AF349" i="2"/>
  <c r="AF690" i="2"/>
  <c r="AF197" i="2"/>
  <c r="AF394" i="2"/>
  <c r="AF128" i="2"/>
  <c r="AF582" i="2"/>
  <c r="AF189" i="2"/>
  <c r="AF16" i="2"/>
  <c r="AF82" i="2"/>
  <c r="AF25" i="2"/>
  <c r="AF247" i="2"/>
  <c r="AF486" i="2"/>
  <c r="AF257" i="2"/>
  <c r="AF480" i="2"/>
  <c r="AF129" i="2"/>
  <c r="AF53" i="2"/>
  <c r="AF492" i="2"/>
  <c r="AF628" i="2"/>
  <c r="AF29" i="2"/>
  <c r="AF619" i="2"/>
  <c r="AF24" i="2"/>
  <c r="AF47" i="2"/>
  <c r="AF500" i="2"/>
  <c r="AF589" i="2"/>
  <c r="AF132" i="2"/>
  <c r="AF481" i="2"/>
  <c r="AF504" i="2"/>
  <c r="AF417" i="2"/>
  <c r="AF496" i="2"/>
  <c r="AF586" i="2"/>
  <c r="AF41" i="2"/>
  <c r="AF711" i="2"/>
  <c r="AF399" i="2"/>
  <c r="AF176" i="2"/>
  <c r="AF528" i="2"/>
  <c r="AF501" i="2"/>
  <c r="AF474" i="2"/>
  <c r="AF336" i="2"/>
  <c r="AF600" i="2"/>
  <c r="AF191" i="2"/>
  <c r="AF723" i="2"/>
  <c r="AF389" i="2"/>
  <c r="AF466" i="2"/>
  <c r="AF396" i="2"/>
  <c r="AF721" i="2"/>
  <c r="AF174" i="2"/>
  <c r="AF612" i="2"/>
  <c r="AF83" i="2"/>
  <c r="AF172" i="2"/>
  <c r="AF510" i="2"/>
  <c r="AF641" i="2"/>
  <c r="AF144" i="2"/>
  <c r="AF654" i="2"/>
  <c r="AF472" i="2"/>
  <c r="AF630" i="2"/>
  <c r="AF538" i="2"/>
  <c r="AF609" i="2"/>
  <c r="AF230" i="2"/>
  <c r="AF306" i="2"/>
  <c r="AF727" i="2"/>
  <c r="AF259" i="2"/>
  <c r="AF341" i="2"/>
  <c r="AF110" i="2"/>
  <c r="AF114" i="2"/>
  <c r="AF34" i="2"/>
  <c r="AF442" i="2"/>
  <c r="AF648" i="2"/>
  <c r="AF660" i="2"/>
  <c r="AF379" i="2"/>
  <c r="AF28" i="2"/>
  <c r="AF483" i="2"/>
  <c r="AF692" i="2"/>
  <c r="AF658" i="2"/>
  <c r="AF675" i="2"/>
  <c r="AF402" i="2"/>
  <c r="AF157" i="2"/>
  <c r="AF312" i="2"/>
  <c r="AF406" i="2"/>
  <c r="AF115" i="2"/>
  <c r="AF602" i="2"/>
  <c r="AF283" i="2"/>
  <c r="AF133" i="2"/>
  <c r="AF603" i="2"/>
  <c r="AF621" i="2"/>
  <c r="AF375" i="2"/>
  <c r="AF219" i="2"/>
  <c r="AF175" i="2"/>
  <c r="AF667" i="2"/>
  <c r="AF489" i="2"/>
  <c r="AF478" i="2"/>
  <c r="AF403" i="2"/>
  <c r="AF158" i="2"/>
  <c r="AF203" i="2"/>
  <c r="AF301" i="2"/>
  <c r="AF725" i="2"/>
  <c r="AF101" i="2"/>
  <c r="AF699" i="2"/>
  <c r="AF311" i="2"/>
  <c r="AF611" i="2"/>
  <c r="AF532" i="2"/>
  <c r="AF38" i="2"/>
  <c r="AF297" i="2"/>
  <c r="AF273" i="2"/>
  <c r="AF108" i="2"/>
  <c r="AF148" i="2"/>
  <c r="AF459" i="2"/>
  <c r="AF152" i="2"/>
  <c r="AF184" i="2"/>
  <c r="AF63" i="2"/>
  <c r="AF232" i="2"/>
  <c r="AF354" i="2"/>
  <c r="AF386" i="2"/>
  <c r="AF659" i="2"/>
  <c r="AF136" i="2"/>
  <c r="AF187" i="2"/>
  <c r="AF583" i="2"/>
  <c r="AF684" i="2"/>
  <c r="AF604" i="2"/>
  <c r="AF428" i="2"/>
  <c r="AF569" i="2"/>
  <c r="AF353" i="2"/>
  <c r="AF214" i="2"/>
  <c r="AF411" i="2"/>
  <c r="AF728" i="2"/>
  <c r="AF635" i="2"/>
  <c r="AF717" i="2"/>
  <c r="AF597" i="2"/>
  <c r="AF56" i="2"/>
  <c r="AF729" i="2"/>
  <c r="AF171" i="2"/>
  <c r="AF288" i="2"/>
  <c r="AF436" i="2"/>
  <c r="AF674" i="2"/>
  <c r="AF248" i="2"/>
  <c r="AF291" i="2"/>
  <c r="AF146" i="2"/>
  <c r="AF388" i="2"/>
  <c r="AF631" i="2"/>
  <c r="AF455" i="2"/>
  <c r="AF138" i="2"/>
  <c r="AF130" i="2"/>
  <c r="AF205" i="2"/>
  <c r="AF328" i="2"/>
  <c r="AF694" i="2"/>
  <c r="AF432" i="2"/>
  <c r="AF708" i="2"/>
  <c r="AF234" i="2"/>
  <c r="AF722" i="2"/>
  <c r="AF35" i="2"/>
  <c r="AF646" i="2"/>
  <c r="AF652" i="2"/>
  <c r="AF422" i="2"/>
  <c r="AF732" i="2"/>
  <c r="AF683" i="2"/>
  <c r="AF640" i="2"/>
  <c r="AF208" i="2"/>
  <c r="AF599" i="2"/>
  <c r="AF145" i="2"/>
  <c r="AF423" i="2"/>
  <c r="AF577" i="2"/>
  <c r="AF384" i="2"/>
  <c r="AF556" i="2"/>
  <c r="AF360" i="2"/>
  <c r="AF484" i="2"/>
  <c r="AF502" i="2"/>
  <c r="AF666" i="2"/>
  <c r="AF655" i="2"/>
  <c r="AF314" i="2"/>
  <c r="AF96" i="2"/>
  <c r="AF192" i="2"/>
  <c r="AF498" i="2"/>
  <c r="AF350" i="2"/>
  <c r="AF213" i="2"/>
  <c r="AF370" i="2"/>
  <c r="AF678" i="2"/>
  <c r="AF298" i="2"/>
  <c r="AF554" i="2"/>
  <c r="AF495" i="2"/>
  <c r="AF90" i="2"/>
  <c r="AF557" i="2"/>
  <c r="AF509" i="2"/>
  <c r="AF365" i="2"/>
  <c r="AF592" i="2"/>
  <c r="AF166" i="2"/>
  <c r="AF210" i="2"/>
  <c r="AF177" i="2"/>
  <c r="AF382" i="2"/>
  <c r="AF719" i="2"/>
  <c r="AF726" i="2"/>
  <c r="AF559" i="2"/>
  <c r="AF222" i="2"/>
  <c r="AF687" i="2"/>
  <c r="AF601" i="2"/>
  <c r="AF216" i="2"/>
  <c r="AF357" i="2"/>
  <c r="AF315" i="2"/>
  <c r="AF645" i="2"/>
  <c r="AF413" i="2"/>
  <c r="AF342" i="2"/>
  <c r="AF696" i="2"/>
  <c r="AF564" i="2"/>
  <c r="AF606" i="2"/>
  <c r="AF695" i="2"/>
  <c r="AF565" i="2"/>
  <c r="AF369" i="2"/>
  <c r="AF649" i="2"/>
  <c r="AF605" i="2"/>
  <c r="AF594" i="2"/>
  <c r="AF697" i="2"/>
  <c r="AF485" i="2"/>
  <c r="AF355" i="2"/>
  <c r="AF676" i="2"/>
  <c r="AF448" i="2"/>
  <c r="AF409" i="2"/>
  <c r="AF521" i="2"/>
  <c r="AF681" i="2"/>
  <c r="AF668" i="2"/>
  <c r="AF530" i="2"/>
  <c r="AF693" i="2"/>
  <c r="AF618" i="2"/>
  <c r="AF706" i="2"/>
  <c r="AF720" i="2"/>
  <c r="AF701" i="2"/>
  <c r="AF698" i="2"/>
  <c r="AF637" i="2"/>
  <c r="AF715" i="2"/>
  <c r="AF703" i="2"/>
  <c r="AF718" i="2"/>
  <c r="AF730" i="2"/>
  <c r="AF712" i="2"/>
  <c r="AF677" i="2"/>
  <c r="AE623" i="2"/>
  <c r="AE608" i="2"/>
  <c r="AE610" i="2"/>
  <c r="AE92" i="2"/>
  <c r="AE347" i="2"/>
  <c r="AE468" i="2"/>
  <c r="AE439" i="2"/>
  <c r="AE533" i="2"/>
  <c r="AE358" i="2"/>
  <c r="AE555" i="2"/>
  <c r="AE451" i="2"/>
  <c r="AE414" i="2"/>
  <c r="AE673" i="2"/>
  <c r="AE221" i="2"/>
  <c r="AE117" i="2"/>
  <c r="AE464" i="2"/>
  <c r="AE471" i="2"/>
  <c r="AE37" i="2"/>
  <c r="AE662" i="2"/>
  <c r="AE397" i="2"/>
  <c r="AE456" i="2"/>
  <c r="AE368" i="2"/>
  <c r="AE381" i="2"/>
  <c r="AE66" i="2"/>
  <c r="AE546" i="2"/>
  <c r="AE188" i="2"/>
  <c r="AE539" i="2"/>
  <c r="AE352" i="2"/>
  <c r="AE531" i="2"/>
  <c r="AE639" i="2"/>
  <c r="AE252" i="2"/>
  <c r="AE366" i="2"/>
  <c r="AE78" i="2"/>
  <c r="AE584" i="2"/>
  <c r="AE4" i="2"/>
  <c r="AE71" i="2"/>
  <c r="AE568" i="2"/>
  <c r="AE308" i="2"/>
  <c r="AE220" i="2"/>
  <c r="AE426" i="2"/>
  <c r="AE105" i="2"/>
  <c r="AE345" i="2"/>
  <c r="AE526" i="2"/>
  <c r="AE196" i="2"/>
  <c r="AE552" i="2"/>
  <c r="AE87" i="2"/>
  <c r="AE206" i="2"/>
  <c r="AE112" i="2"/>
  <c r="AE231" i="2"/>
  <c r="AE109" i="2"/>
  <c r="AE329" i="2"/>
  <c r="AE513" i="2"/>
  <c r="AE372" i="2"/>
  <c r="AE94" i="2"/>
  <c r="AE284" i="2"/>
  <c r="AE488" i="2"/>
  <c r="AE127" i="2"/>
  <c r="AE271" i="2"/>
  <c r="AE431" i="2"/>
  <c r="AE154" i="2"/>
  <c r="AE461" i="2"/>
  <c r="AE323" i="2"/>
  <c r="AE209" i="2"/>
  <c r="AE625" i="2"/>
  <c r="AE121" i="2"/>
  <c r="AE137" i="2"/>
  <c r="AE364" i="2"/>
  <c r="AE441" i="2"/>
  <c r="AE316" i="2"/>
  <c r="AE84" i="2"/>
  <c r="AE410" i="2"/>
  <c r="AE99" i="2"/>
  <c r="AE255" i="2"/>
  <c r="AE473" i="2"/>
  <c r="AE254" i="2"/>
  <c r="AE361" i="2"/>
  <c r="AE627" i="2"/>
  <c r="AE390" i="2"/>
  <c r="AE476" i="2"/>
  <c r="AE477" i="2"/>
  <c r="AE272" i="2"/>
  <c r="AE239" i="2"/>
  <c r="AE207" i="2"/>
  <c r="AE77" i="2"/>
  <c r="AE201" i="2"/>
  <c r="AE536" i="2"/>
  <c r="AE163" i="2"/>
  <c r="AE467" i="2"/>
  <c r="AE199" i="2"/>
  <c r="AE614" i="2"/>
  <c r="AE686" i="2"/>
  <c r="AE8" i="2"/>
  <c r="AE12" i="2"/>
  <c r="AE523" i="2"/>
  <c r="AE334" i="2"/>
  <c r="AE67" i="2"/>
  <c r="AE339" i="2"/>
  <c r="AE229" i="2"/>
  <c r="AE309" i="2"/>
  <c r="AE73" i="2"/>
  <c r="AE120" i="2"/>
  <c r="AE508" i="2"/>
  <c r="AE430" i="2"/>
  <c r="AE285" i="2"/>
  <c r="AE378" i="2"/>
  <c r="AE143" i="2"/>
  <c r="AE313" i="2"/>
  <c r="AE126" i="2"/>
  <c r="AE181" i="2"/>
  <c r="AE227" i="2"/>
  <c r="AE682" i="2"/>
  <c r="AE281" i="2"/>
  <c r="AE116" i="2"/>
  <c r="AE263" i="2"/>
  <c r="AE487" i="2"/>
  <c r="AE371" i="2"/>
  <c r="AE522" i="2"/>
  <c r="AE76" i="2"/>
  <c r="AE243" i="2"/>
  <c r="AE440" i="2"/>
  <c r="AE91" i="2"/>
  <c r="AE643" i="2"/>
  <c r="AE43" i="2"/>
  <c r="AE27" i="2"/>
  <c r="AE295" i="2"/>
  <c r="AE113" i="2"/>
  <c r="AE260" i="2"/>
  <c r="AE400" i="2"/>
  <c r="AE170" i="2"/>
  <c r="AE57" i="2"/>
  <c r="AE10" i="2"/>
  <c r="AE638" i="2"/>
  <c r="AE680" i="2"/>
  <c r="AE317" i="2"/>
  <c r="AE679" i="2"/>
  <c r="AE647" i="2"/>
  <c r="AE407" i="2"/>
  <c r="AE296" i="2"/>
  <c r="AE276" i="2"/>
  <c r="AE253" i="2"/>
  <c r="AE274" i="2"/>
  <c r="AE415" i="2"/>
  <c r="AE714" i="2"/>
  <c r="AE537" i="2"/>
  <c r="AE322" i="2"/>
  <c r="AE245" i="2"/>
  <c r="AE304" i="2"/>
  <c r="AE279" i="2"/>
  <c r="AE282" i="2"/>
  <c r="AE95" i="2"/>
  <c r="AE343" i="2"/>
  <c r="AE140" i="2"/>
  <c r="AE160" i="2"/>
  <c r="AE102" i="2"/>
  <c r="AE550" i="2"/>
  <c r="AE566" i="2"/>
  <c r="AE387" i="2"/>
  <c r="AE333" i="2"/>
  <c r="AE161" i="2"/>
  <c r="AE11" i="2"/>
  <c r="AE505" i="2"/>
  <c r="AE462" i="2"/>
  <c r="AE520" i="2"/>
  <c r="AE250" i="2"/>
  <c r="AE225" i="2"/>
  <c r="AE543" i="2"/>
  <c r="AE458" i="2"/>
  <c r="AE534" i="2"/>
  <c r="AE650" i="2"/>
  <c r="AE542" i="2"/>
  <c r="AE548" i="2"/>
  <c r="AE651" i="2"/>
  <c r="AE558" i="2"/>
  <c r="AE671" i="2"/>
  <c r="AE663" i="2"/>
  <c r="AE39" i="2"/>
  <c r="AE359" i="2"/>
  <c r="AE266" i="2"/>
  <c r="AE517" i="2"/>
  <c r="AE183" i="2"/>
  <c r="AE622" i="2"/>
  <c r="AE634" i="2"/>
  <c r="AE287" i="2"/>
  <c r="AE571" i="2"/>
  <c r="AE395" i="2"/>
  <c r="AE258" i="2"/>
  <c r="AE118" i="2"/>
  <c r="AE632" i="2"/>
  <c r="AE55" i="2"/>
  <c r="AE367" i="2"/>
  <c r="AE507" i="2"/>
  <c r="AE593" i="2"/>
  <c r="AE135" i="2"/>
  <c r="AE212" i="2"/>
  <c r="AE195" i="2"/>
  <c r="AE574" i="2"/>
  <c r="AE278" i="2"/>
  <c r="AE656" i="2"/>
  <c r="AE563" i="2"/>
  <c r="AE17" i="2"/>
  <c r="AE36" i="2"/>
  <c r="AE418" i="2"/>
  <c r="AE661" i="2"/>
  <c r="AE519" i="2"/>
  <c r="AE61" i="2"/>
  <c r="AE193" i="2"/>
  <c r="AE463" i="2"/>
  <c r="AE6" i="2"/>
  <c r="AE33" i="2"/>
  <c r="AE246" i="2"/>
  <c r="AE516" i="2"/>
  <c r="AE446" i="2"/>
  <c r="AE85" i="2"/>
  <c r="AE119" i="2"/>
  <c r="AE512" i="2"/>
  <c r="AE503" i="2"/>
  <c r="AE155" i="2"/>
  <c r="AE419" i="2"/>
  <c r="AE425" i="2"/>
  <c r="AE123" i="2"/>
  <c r="AE106" i="2"/>
  <c r="AE64" i="2"/>
  <c r="AE514" i="2"/>
  <c r="AE168" i="2"/>
  <c r="AE69" i="2"/>
  <c r="AE545" i="2"/>
  <c r="AE444" i="2"/>
  <c r="AE416" i="2"/>
  <c r="AE268" i="2"/>
  <c r="AE310" i="2"/>
  <c r="AE88" i="2"/>
  <c r="AE710" i="2"/>
  <c r="AE453" i="2"/>
  <c r="AE490" i="2"/>
  <c r="AE469" i="2"/>
  <c r="AE669" i="2"/>
  <c r="AE18" i="2"/>
  <c r="AE156" i="2"/>
  <c r="AE293" i="2"/>
  <c r="AE45" i="2"/>
  <c r="AE429" i="2"/>
  <c r="L113" i="3" s="1"/>
  <c r="AE241" i="2"/>
  <c r="AE51" i="2"/>
  <c r="AE581" i="2"/>
  <c r="AE218" i="2"/>
  <c r="AE351" i="2"/>
  <c r="AE331" i="2"/>
  <c r="AE427" i="2"/>
  <c r="AE9" i="2"/>
  <c r="AE286" i="2"/>
  <c r="AE421" i="2"/>
  <c r="AE58" i="2"/>
  <c r="AE40" i="2"/>
  <c r="AE362" i="2"/>
  <c r="AE716" i="2"/>
  <c r="AE7" i="2"/>
  <c r="AE573" i="2"/>
  <c r="AE709" i="2"/>
  <c r="AE580" i="2"/>
  <c r="AE79" i="2"/>
  <c r="AE511" i="2"/>
  <c r="AE182" i="2"/>
  <c r="AE104" i="2"/>
  <c r="AE42" i="2"/>
  <c r="AE685" i="2"/>
  <c r="AE527" i="2"/>
  <c r="AE445" i="2"/>
  <c r="AE373" i="2"/>
  <c r="AE620" i="2"/>
  <c r="AE437" i="2"/>
  <c r="AE344" i="2"/>
  <c r="AE438" i="2"/>
  <c r="AE398" i="2"/>
  <c r="AE324" i="2"/>
  <c r="AE452" i="2"/>
  <c r="AE211" i="2"/>
  <c r="AE383" i="2"/>
  <c r="AE256" i="2"/>
  <c r="AE380" i="2"/>
  <c r="AE475" i="2"/>
  <c r="AE616" i="2"/>
  <c r="AE52" i="2"/>
  <c r="AE450" i="2"/>
  <c r="AE80" i="2"/>
  <c r="AE98" i="2"/>
  <c r="AE261" i="2"/>
  <c r="AE479" i="2"/>
  <c r="AE460" i="2"/>
  <c r="AE615" i="2"/>
  <c r="AE335" i="2"/>
  <c r="AE670" i="2"/>
  <c r="AE100" i="2"/>
  <c r="AE506" i="2"/>
  <c r="AE275" i="2"/>
  <c r="AE3" i="2"/>
  <c r="AE587" i="2"/>
  <c r="AE405" i="2"/>
  <c r="AE332" i="2"/>
  <c r="AE585" i="2"/>
  <c r="AE393" i="2"/>
  <c r="AE149" i="2"/>
  <c r="AE200" i="2"/>
  <c r="AE579" i="2"/>
  <c r="AE540" i="2"/>
  <c r="AE499" i="2"/>
  <c r="AE385" i="2"/>
  <c r="AE50" i="2"/>
  <c r="AE226" i="2"/>
  <c r="AE497" i="2"/>
  <c r="AE294" i="2"/>
  <c r="AE159" i="2"/>
  <c r="AE233" i="2"/>
  <c r="AE321" i="2"/>
  <c r="AE235" i="2"/>
  <c r="AE493" i="2"/>
  <c r="AE202" i="2"/>
  <c r="AE122" i="2"/>
  <c r="AE111" i="2"/>
  <c r="AE224" i="2"/>
  <c r="AE327" i="2"/>
  <c r="AE299" i="2"/>
  <c r="AE391" i="2"/>
  <c r="AE20" i="2"/>
  <c r="AE186" i="2"/>
  <c r="AE348" i="2"/>
  <c r="AE147" i="2"/>
  <c r="AE702" i="2"/>
  <c r="AE173" i="2"/>
  <c r="AE337" i="2"/>
  <c r="AE578" i="2"/>
  <c r="AE153" i="2"/>
  <c r="AE435" i="2"/>
  <c r="AE303" i="2"/>
  <c r="AE688" i="2"/>
  <c r="AE376" i="2"/>
  <c r="AE236" i="2"/>
  <c r="AE89" i="2"/>
  <c r="AE65" i="2"/>
  <c r="AE237" i="2"/>
  <c r="AE562" i="2"/>
  <c r="AE289" i="2"/>
  <c r="AE434" i="2"/>
  <c r="AE553" i="2"/>
  <c r="AE31" i="2"/>
  <c r="AE401" i="2"/>
  <c r="AE165" i="2"/>
  <c r="AE194" i="2"/>
  <c r="AE107" i="2"/>
  <c r="AE131" i="2"/>
  <c r="AE320" i="2"/>
  <c r="AE185" i="2"/>
  <c r="AE636" i="2"/>
  <c r="AE223" i="2"/>
  <c r="AE330" i="2"/>
  <c r="AE319" i="2"/>
  <c r="AE657" i="2"/>
  <c r="AE356" i="2"/>
  <c r="AE81" i="2"/>
  <c r="AE32" i="2"/>
  <c r="AE707" i="2"/>
  <c r="AE14" i="2"/>
  <c r="AE124" i="2"/>
  <c r="AE249" i="2"/>
  <c r="AE644" i="2"/>
  <c r="AE549" i="2"/>
  <c r="AE653" i="2"/>
  <c r="AE318" i="2"/>
  <c r="AE561" i="2"/>
  <c r="AE613" i="2"/>
  <c r="AE54" i="2"/>
  <c r="AE598" i="2"/>
  <c r="AE72" i="2"/>
  <c r="AE215" i="2"/>
  <c r="AE529" i="2"/>
  <c r="AE270" i="2"/>
  <c r="AE588" i="2"/>
  <c r="AE49" i="2"/>
  <c r="AE447" i="2"/>
  <c r="AE5" i="2"/>
  <c r="AE570" i="2"/>
  <c r="AE470" i="2"/>
  <c r="AE572" i="2"/>
  <c r="AE265" i="2"/>
  <c r="AE2" i="2"/>
  <c r="AE624" i="2"/>
  <c r="AE162" i="2"/>
  <c r="AE325" i="2"/>
  <c r="AE292" i="2"/>
  <c r="AE449" i="2"/>
  <c r="AE629" i="2"/>
  <c r="AE626" i="2"/>
  <c r="AE125" i="2"/>
  <c r="AE433" i="2"/>
  <c r="AE15" i="2"/>
  <c r="AE13" i="2"/>
  <c r="AE164" i="2"/>
  <c r="AE30" i="2"/>
  <c r="AE664" i="2"/>
  <c r="AE93" i="2"/>
  <c r="AE267" i="2"/>
  <c r="AE307" i="2"/>
  <c r="AE74" i="2"/>
  <c r="AE151" i="2"/>
  <c r="AE178" i="2"/>
  <c r="AE280" i="2"/>
  <c r="AE491" i="2"/>
  <c r="AE26" i="2"/>
  <c r="AE300" i="2"/>
  <c r="AE75" i="2"/>
  <c r="AE515" i="2"/>
  <c r="AE346" i="2"/>
  <c r="AE141" i="2"/>
  <c r="AE590" i="2"/>
  <c r="AE204" i="2"/>
  <c r="AE633" i="2"/>
  <c r="AE46" i="2"/>
  <c r="AE242" i="2"/>
  <c r="AE70" i="2"/>
  <c r="AE404" i="2"/>
  <c r="AE262" i="2"/>
  <c r="AE134" i="2"/>
  <c r="AE363" i="2"/>
  <c r="AE179" i="2"/>
  <c r="AE567" i="2"/>
  <c r="AE277" i="2"/>
  <c r="AE103" i="2"/>
  <c r="AE392" i="2"/>
  <c r="AE244" i="2"/>
  <c r="AE19" i="2"/>
  <c r="AE217" i="2"/>
  <c r="AE190" i="2"/>
  <c r="AE23" i="2"/>
  <c r="AE544" i="2"/>
  <c r="AE524" i="2"/>
  <c r="AE326" i="2"/>
  <c r="AE731" i="2"/>
  <c r="AE97" i="2"/>
  <c r="AE290" i="2"/>
  <c r="AE62" i="2"/>
  <c r="AE240" i="2"/>
  <c r="AE228" i="2"/>
  <c r="AE48" i="2"/>
  <c r="AE139" i="2"/>
  <c r="AE305" i="2"/>
  <c r="AE541" i="2"/>
  <c r="AE59" i="2"/>
  <c r="AE672" i="2"/>
  <c r="AE596" i="2"/>
  <c r="AE591" i="2"/>
  <c r="AE44" i="2"/>
  <c r="AE617" i="2"/>
  <c r="AE518" i="2"/>
  <c r="AE689" i="2"/>
  <c r="AE607" i="2"/>
  <c r="AE302" i="2"/>
  <c r="AE560" i="2"/>
  <c r="AE665" i="2"/>
  <c r="AE238" i="2"/>
  <c r="AE713" i="2"/>
  <c r="AE525" i="2"/>
  <c r="AE535" i="2"/>
  <c r="AE251" i="2"/>
  <c r="AE704" i="2"/>
  <c r="AE412" i="2"/>
  <c r="AE642" i="2"/>
  <c r="AE374" i="2"/>
  <c r="AE22" i="2"/>
  <c r="AE576" i="2"/>
  <c r="AE86" i="2"/>
  <c r="AE424" i="2"/>
  <c r="AE575" i="2"/>
  <c r="AE167" i="2"/>
  <c r="AE338" i="2"/>
  <c r="AE457" i="2"/>
  <c r="AE443" i="2"/>
  <c r="AE494" i="2"/>
  <c r="AE169" i="2"/>
  <c r="AE198" i="2"/>
  <c r="AE420" i="2"/>
  <c r="AE691" i="2"/>
  <c r="AE60" i="2"/>
  <c r="AE68" i="2"/>
  <c r="AE408" i="2"/>
  <c r="AE21" i="2"/>
  <c r="AE142" i="2"/>
  <c r="AE340" i="2"/>
  <c r="AE377" i="2"/>
  <c r="AE482" i="2"/>
  <c r="AE269" i="2"/>
  <c r="AE547" i="2"/>
  <c r="AE465" i="2"/>
  <c r="AE551" i="2"/>
  <c r="AE264" i="2"/>
  <c r="AE150" i="2"/>
  <c r="AE454" i="2"/>
  <c r="AE180" i="2"/>
  <c r="AE595" i="2"/>
  <c r="AE724" i="2"/>
  <c r="AE700" i="2"/>
  <c r="AE705" i="2"/>
  <c r="AE349" i="2"/>
  <c r="AE690" i="2"/>
  <c r="AE197" i="2"/>
  <c r="AE394" i="2"/>
  <c r="AE128" i="2"/>
  <c r="AE582" i="2"/>
  <c r="AE189" i="2"/>
  <c r="AE16" i="2"/>
  <c r="AE82" i="2"/>
  <c r="AE25" i="2"/>
  <c r="AE247" i="2"/>
  <c r="AE486" i="2"/>
  <c r="AE257" i="2"/>
  <c r="AE480" i="2"/>
  <c r="AE129" i="2"/>
  <c r="AE53" i="2"/>
  <c r="AE492" i="2"/>
  <c r="AE628" i="2"/>
  <c r="AE29" i="2"/>
  <c r="AE619" i="2"/>
  <c r="AE24" i="2"/>
  <c r="AE47" i="2"/>
  <c r="AE500" i="2"/>
  <c r="AE589" i="2"/>
  <c r="AE132" i="2"/>
  <c r="AE481" i="2"/>
  <c r="AE504" i="2"/>
  <c r="AE417" i="2"/>
  <c r="AE496" i="2"/>
  <c r="AE586" i="2"/>
  <c r="AE41" i="2"/>
  <c r="AE711" i="2"/>
  <c r="AE399" i="2"/>
  <c r="AE176" i="2"/>
  <c r="AE528" i="2"/>
  <c r="AE501" i="2"/>
  <c r="AE474" i="2"/>
  <c r="AE336" i="2"/>
  <c r="AE600" i="2"/>
  <c r="AE191" i="2"/>
  <c r="AE723" i="2"/>
  <c r="AE389" i="2"/>
  <c r="AE466" i="2"/>
  <c r="AE396" i="2"/>
  <c r="AE721" i="2"/>
  <c r="AE174" i="2"/>
  <c r="AE612" i="2"/>
  <c r="AE83" i="2"/>
  <c r="AE172" i="2"/>
  <c r="AE510" i="2"/>
  <c r="AE641" i="2"/>
  <c r="AE144" i="2"/>
  <c r="AE654" i="2"/>
  <c r="AE472" i="2"/>
  <c r="AE630" i="2"/>
  <c r="AE538" i="2"/>
  <c r="AE609" i="2"/>
  <c r="AE230" i="2"/>
  <c r="AE306" i="2"/>
  <c r="AE727" i="2"/>
  <c r="AE259" i="2"/>
  <c r="AE341" i="2"/>
  <c r="AE110" i="2"/>
  <c r="AE114" i="2"/>
  <c r="AE34" i="2"/>
  <c r="AE442" i="2"/>
  <c r="AE648" i="2"/>
  <c r="AE660" i="2"/>
  <c r="AE379" i="2"/>
  <c r="AE28" i="2"/>
  <c r="AE483" i="2"/>
  <c r="AE692" i="2"/>
  <c r="AE658" i="2"/>
  <c r="AE675" i="2"/>
  <c r="AE402" i="2"/>
  <c r="AE157" i="2"/>
  <c r="AE312" i="2"/>
  <c r="AE406" i="2"/>
  <c r="AE115" i="2"/>
  <c r="AE602" i="2"/>
  <c r="AE283" i="2"/>
  <c r="AE133" i="2"/>
  <c r="AE603" i="2"/>
  <c r="AE621" i="2"/>
  <c r="AE375" i="2"/>
  <c r="AE219" i="2"/>
  <c r="AE175" i="2"/>
  <c r="AE667" i="2"/>
  <c r="AE489" i="2"/>
  <c r="AE478" i="2"/>
  <c r="AE403" i="2"/>
  <c r="AE158" i="2"/>
  <c r="AE203" i="2"/>
  <c r="AE301" i="2"/>
  <c r="AE725" i="2"/>
  <c r="AE101" i="2"/>
  <c r="AE699" i="2"/>
  <c r="AE311" i="2"/>
  <c r="AE611" i="2"/>
  <c r="AE532" i="2"/>
  <c r="AE38" i="2"/>
  <c r="AE297" i="2"/>
  <c r="AE273" i="2"/>
  <c r="AE108" i="2"/>
  <c r="AE148" i="2"/>
  <c r="AE459" i="2"/>
  <c r="AE152" i="2"/>
  <c r="AE184" i="2"/>
  <c r="AE63" i="2"/>
  <c r="AE232" i="2"/>
  <c r="AE354" i="2"/>
  <c r="AE386" i="2"/>
  <c r="AE659" i="2"/>
  <c r="AE136" i="2"/>
  <c r="AE187" i="2"/>
  <c r="AE583" i="2"/>
  <c r="AE684" i="2"/>
  <c r="AE604" i="2"/>
  <c r="AE428" i="2"/>
  <c r="AE569" i="2"/>
  <c r="AE353" i="2"/>
  <c r="AE214" i="2"/>
  <c r="AE411" i="2"/>
  <c r="AE728" i="2"/>
  <c r="AE635" i="2"/>
  <c r="AE717" i="2"/>
  <c r="AE597" i="2"/>
  <c r="AE56" i="2"/>
  <c r="AE729" i="2"/>
  <c r="AE171" i="2"/>
  <c r="AE288" i="2"/>
  <c r="AE436" i="2"/>
  <c r="AE674" i="2"/>
  <c r="AE248" i="2"/>
  <c r="AE291" i="2"/>
  <c r="AE146" i="2"/>
  <c r="AE388" i="2"/>
  <c r="AE631" i="2"/>
  <c r="AE455" i="2"/>
  <c r="AE138" i="2"/>
  <c r="AE130" i="2"/>
  <c r="AE205" i="2"/>
  <c r="AE328" i="2"/>
  <c r="AE694" i="2"/>
  <c r="AE432" i="2"/>
  <c r="AE708" i="2"/>
  <c r="AE234" i="2"/>
  <c r="AE722" i="2"/>
  <c r="AE35" i="2"/>
  <c r="AE646" i="2"/>
  <c r="AE652" i="2"/>
  <c r="AE422" i="2"/>
  <c r="AE732" i="2"/>
  <c r="AE683" i="2"/>
  <c r="AE640" i="2"/>
  <c r="AE208" i="2"/>
  <c r="AE599" i="2"/>
  <c r="AE145" i="2"/>
  <c r="AE423" i="2"/>
  <c r="AE577" i="2"/>
  <c r="AE384" i="2"/>
  <c r="AE556" i="2"/>
  <c r="AE360" i="2"/>
  <c r="AE484" i="2"/>
  <c r="AE502" i="2"/>
  <c r="AE666" i="2"/>
  <c r="AE655" i="2"/>
  <c r="AE314" i="2"/>
  <c r="AE96" i="2"/>
  <c r="AE192" i="2"/>
  <c r="AE498" i="2"/>
  <c r="AE350" i="2"/>
  <c r="AE213" i="2"/>
  <c r="AE370" i="2"/>
  <c r="AE678" i="2"/>
  <c r="AE298" i="2"/>
  <c r="AE554" i="2"/>
  <c r="AE495" i="2"/>
  <c r="AE90" i="2"/>
  <c r="AE557" i="2"/>
  <c r="AE509" i="2"/>
  <c r="AE365" i="2"/>
  <c r="AE592" i="2"/>
  <c r="AE166" i="2"/>
  <c r="AE210" i="2"/>
  <c r="AE177" i="2"/>
  <c r="AE382" i="2"/>
  <c r="AE719" i="2"/>
  <c r="AE726" i="2"/>
  <c r="AE559" i="2"/>
  <c r="AE222" i="2"/>
  <c r="AE687" i="2"/>
  <c r="AE601" i="2"/>
  <c r="AE216" i="2"/>
  <c r="AE357" i="2"/>
  <c r="AE315" i="2"/>
  <c r="AE645" i="2"/>
  <c r="AE413" i="2"/>
  <c r="AE342" i="2"/>
  <c r="AE696" i="2"/>
  <c r="AE564" i="2"/>
  <c r="AE606" i="2"/>
  <c r="AE695" i="2"/>
  <c r="AE565" i="2"/>
  <c r="AE369" i="2"/>
  <c r="AE649" i="2"/>
  <c r="AE605" i="2"/>
  <c r="AE594" i="2"/>
  <c r="AE697" i="2"/>
  <c r="AE485" i="2"/>
  <c r="AE355" i="2"/>
  <c r="AE676" i="2"/>
  <c r="AE448" i="2"/>
  <c r="AE409" i="2"/>
  <c r="AE521" i="2"/>
  <c r="AE681" i="2"/>
  <c r="AE668" i="2"/>
  <c r="AE530" i="2"/>
  <c r="AE693" i="2"/>
  <c r="AE618" i="2"/>
  <c r="AE706" i="2"/>
  <c r="AE720" i="2"/>
  <c r="AE701" i="2"/>
  <c r="AE698" i="2"/>
  <c r="AE637" i="2"/>
  <c r="AE715" i="2"/>
  <c r="AE703" i="2"/>
  <c r="AE718" i="2"/>
  <c r="AE730" i="2"/>
  <c r="AE712" i="2"/>
  <c r="AE677" i="2"/>
  <c r="AD623" i="2"/>
  <c r="AD608" i="2"/>
  <c r="AD610" i="2"/>
  <c r="AD92" i="2"/>
  <c r="AD347" i="2"/>
  <c r="AD468" i="2"/>
  <c r="AD439" i="2"/>
  <c r="AD533" i="2"/>
  <c r="AD358" i="2"/>
  <c r="AD555" i="2"/>
  <c r="AD451" i="2"/>
  <c r="AD414" i="2"/>
  <c r="AD673" i="2"/>
  <c r="AD221" i="2"/>
  <c r="AD117" i="2"/>
  <c r="AD464" i="2"/>
  <c r="AD471" i="2"/>
  <c r="AD37" i="2"/>
  <c r="AD662" i="2"/>
  <c r="AD397" i="2"/>
  <c r="AD456" i="2"/>
  <c r="AD368" i="2"/>
  <c r="AD381" i="2"/>
  <c r="AD66" i="2"/>
  <c r="AD546" i="2"/>
  <c r="AD188" i="2"/>
  <c r="AD539" i="2"/>
  <c r="AD352" i="2"/>
  <c r="AD531" i="2"/>
  <c r="AD639" i="2"/>
  <c r="AD252" i="2"/>
  <c r="AD366" i="2"/>
  <c r="AD78" i="2"/>
  <c r="AD584" i="2"/>
  <c r="AD4" i="2"/>
  <c r="AD71" i="2"/>
  <c r="AD568" i="2"/>
  <c r="AD308" i="2"/>
  <c r="AD220" i="2"/>
  <c r="AD426" i="2"/>
  <c r="AD105" i="2"/>
  <c r="AD345" i="2"/>
  <c r="AD526" i="2"/>
  <c r="AD196" i="2"/>
  <c r="AD552" i="2"/>
  <c r="AD87" i="2"/>
  <c r="AD206" i="2"/>
  <c r="AD112" i="2"/>
  <c r="AD231" i="2"/>
  <c r="AD109" i="2"/>
  <c r="AD329" i="2"/>
  <c r="AD513" i="2"/>
  <c r="AD372" i="2"/>
  <c r="AD94" i="2"/>
  <c r="AD284" i="2"/>
  <c r="AD488" i="2"/>
  <c r="AD127" i="2"/>
  <c r="AD271" i="2"/>
  <c r="AD431" i="2"/>
  <c r="AD154" i="2"/>
  <c r="AD461" i="2"/>
  <c r="AD323" i="2"/>
  <c r="AD209" i="2"/>
  <c r="AD625" i="2"/>
  <c r="AD121" i="2"/>
  <c r="AD137" i="2"/>
  <c r="AD364" i="2"/>
  <c r="AD441" i="2"/>
  <c r="AD316" i="2"/>
  <c r="AD84" i="2"/>
  <c r="AD410" i="2"/>
  <c r="AD99" i="2"/>
  <c r="AD255" i="2"/>
  <c r="AD473" i="2"/>
  <c r="AD254" i="2"/>
  <c r="AD361" i="2"/>
  <c r="AD627" i="2"/>
  <c r="AD390" i="2"/>
  <c r="AD476" i="2"/>
  <c r="AD477" i="2"/>
  <c r="AD272" i="2"/>
  <c r="AD239" i="2"/>
  <c r="AD207" i="2"/>
  <c r="AD77" i="2"/>
  <c r="AD201" i="2"/>
  <c r="AD536" i="2"/>
  <c r="AD163" i="2"/>
  <c r="AD467" i="2"/>
  <c r="AD199" i="2"/>
  <c r="AD614" i="2"/>
  <c r="AD686" i="2"/>
  <c r="AD8" i="2"/>
  <c r="AD12" i="2"/>
  <c r="AD523" i="2"/>
  <c r="AD334" i="2"/>
  <c r="AD67" i="2"/>
  <c r="AD339" i="2"/>
  <c r="AD229" i="2"/>
  <c r="AD309" i="2"/>
  <c r="AD73" i="2"/>
  <c r="AD120" i="2"/>
  <c r="AD508" i="2"/>
  <c r="AD430" i="2"/>
  <c r="AD285" i="2"/>
  <c r="AD378" i="2"/>
  <c r="AD143" i="2"/>
  <c r="AD313" i="2"/>
  <c r="AD126" i="2"/>
  <c r="AD181" i="2"/>
  <c r="AD227" i="2"/>
  <c r="AD682" i="2"/>
  <c r="AD281" i="2"/>
  <c r="AD116" i="2"/>
  <c r="AD263" i="2"/>
  <c r="AD487" i="2"/>
  <c r="AD371" i="2"/>
  <c r="AD522" i="2"/>
  <c r="AD76" i="2"/>
  <c r="AD243" i="2"/>
  <c r="AD440" i="2"/>
  <c r="AD91" i="2"/>
  <c r="AD643" i="2"/>
  <c r="AD43" i="2"/>
  <c r="AD27" i="2"/>
  <c r="AD295" i="2"/>
  <c r="AD113" i="2"/>
  <c r="AD260" i="2"/>
  <c r="AD400" i="2"/>
  <c r="AD170" i="2"/>
  <c r="AD57" i="2"/>
  <c r="AD10" i="2"/>
  <c r="AD638" i="2"/>
  <c r="AD680" i="2"/>
  <c r="AD317" i="2"/>
  <c r="AD679" i="2"/>
  <c r="AD647" i="2"/>
  <c r="AD407" i="2"/>
  <c r="AD296" i="2"/>
  <c r="AD276" i="2"/>
  <c r="AD253" i="2"/>
  <c r="AD274" i="2"/>
  <c r="AD415" i="2"/>
  <c r="AD714" i="2"/>
  <c r="AD537" i="2"/>
  <c r="AD322" i="2"/>
  <c r="AD245" i="2"/>
  <c r="AD304" i="2"/>
  <c r="AD279" i="2"/>
  <c r="AD282" i="2"/>
  <c r="AD95" i="2"/>
  <c r="AD343" i="2"/>
  <c r="AD140" i="2"/>
  <c r="AD160" i="2"/>
  <c r="AD102" i="2"/>
  <c r="AD550" i="2"/>
  <c r="AD566" i="2"/>
  <c r="AD387" i="2"/>
  <c r="AD333" i="2"/>
  <c r="AD161" i="2"/>
  <c r="AD11" i="2"/>
  <c r="AD505" i="2"/>
  <c r="AD462" i="2"/>
  <c r="AD520" i="2"/>
  <c r="AD250" i="2"/>
  <c r="AD225" i="2"/>
  <c r="AD543" i="2"/>
  <c r="AD458" i="2"/>
  <c r="AD534" i="2"/>
  <c r="AD650" i="2"/>
  <c r="AD542" i="2"/>
  <c r="AD548" i="2"/>
  <c r="AD651" i="2"/>
  <c r="AD558" i="2"/>
  <c r="AD671" i="2"/>
  <c r="AD663" i="2"/>
  <c r="AD39" i="2"/>
  <c r="AD359" i="2"/>
  <c r="AD266" i="2"/>
  <c r="AD517" i="2"/>
  <c r="AD183" i="2"/>
  <c r="AD622" i="2"/>
  <c r="AD634" i="2"/>
  <c r="AD287" i="2"/>
  <c r="AD571" i="2"/>
  <c r="AD395" i="2"/>
  <c r="AD258" i="2"/>
  <c r="AD118" i="2"/>
  <c r="AD632" i="2"/>
  <c r="AD55" i="2"/>
  <c r="AD367" i="2"/>
  <c r="AD507" i="2"/>
  <c r="AD593" i="2"/>
  <c r="AD135" i="2"/>
  <c r="AD212" i="2"/>
  <c r="AD195" i="2"/>
  <c r="AD574" i="2"/>
  <c r="AD278" i="2"/>
  <c r="AD656" i="2"/>
  <c r="AD563" i="2"/>
  <c r="AD17" i="2"/>
  <c r="AD36" i="2"/>
  <c r="AD418" i="2"/>
  <c r="AD661" i="2"/>
  <c r="AD519" i="2"/>
  <c r="AD61" i="2"/>
  <c r="AD193" i="2"/>
  <c r="AD463" i="2"/>
  <c r="AD6" i="2"/>
  <c r="AD33" i="2"/>
  <c r="AD246" i="2"/>
  <c r="AD516" i="2"/>
  <c r="AD446" i="2"/>
  <c r="AD85" i="2"/>
  <c r="AD119" i="2"/>
  <c r="AD512" i="2"/>
  <c r="AD503" i="2"/>
  <c r="AD155" i="2"/>
  <c r="AD419" i="2"/>
  <c r="AD425" i="2"/>
  <c r="AD123" i="2"/>
  <c r="AD106" i="2"/>
  <c r="AD64" i="2"/>
  <c r="AD514" i="2"/>
  <c r="AD168" i="2"/>
  <c r="AD69" i="2"/>
  <c r="AD545" i="2"/>
  <c r="AD444" i="2"/>
  <c r="AD416" i="2"/>
  <c r="AD268" i="2"/>
  <c r="AD310" i="2"/>
  <c r="AD88" i="2"/>
  <c r="AD710" i="2"/>
  <c r="AD453" i="2"/>
  <c r="AD490" i="2"/>
  <c r="AD469" i="2"/>
  <c r="AD669" i="2"/>
  <c r="AD18" i="2"/>
  <c r="AD156" i="2"/>
  <c r="AD293" i="2"/>
  <c r="AD45" i="2"/>
  <c r="AD429" i="2"/>
  <c r="AD241" i="2"/>
  <c r="AD51" i="2"/>
  <c r="AD581" i="2"/>
  <c r="AD218" i="2"/>
  <c r="AD351" i="2"/>
  <c r="AD331" i="2"/>
  <c r="AD427" i="2"/>
  <c r="AD9" i="2"/>
  <c r="AD286" i="2"/>
  <c r="AD421" i="2"/>
  <c r="AD58" i="2"/>
  <c r="AD40" i="2"/>
  <c r="AD362" i="2"/>
  <c r="AD716" i="2"/>
  <c r="AD7" i="2"/>
  <c r="AD573" i="2"/>
  <c r="AD709" i="2"/>
  <c r="AD580" i="2"/>
  <c r="AD79" i="2"/>
  <c r="AD511" i="2"/>
  <c r="AD182" i="2"/>
  <c r="AD104" i="2"/>
  <c r="AD42" i="2"/>
  <c r="AD685" i="2"/>
  <c r="AD527" i="2"/>
  <c r="AD445" i="2"/>
  <c r="AD373" i="2"/>
  <c r="AD620" i="2"/>
  <c r="AD437" i="2"/>
  <c r="AD344" i="2"/>
  <c r="AD438" i="2"/>
  <c r="AD398" i="2"/>
  <c r="AD324" i="2"/>
  <c r="AD452" i="2"/>
  <c r="AD211" i="2"/>
  <c r="AD383" i="2"/>
  <c r="AD256" i="2"/>
  <c r="AD380" i="2"/>
  <c r="AD475" i="2"/>
  <c r="AD616" i="2"/>
  <c r="AD52" i="2"/>
  <c r="AD450" i="2"/>
  <c r="AD80" i="2"/>
  <c r="AD98" i="2"/>
  <c r="AD261" i="2"/>
  <c r="AD479" i="2"/>
  <c r="AD460" i="2"/>
  <c r="AD615" i="2"/>
  <c r="AD335" i="2"/>
  <c r="AD670" i="2"/>
  <c r="AD100" i="2"/>
  <c r="AD506" i="2"/>
  <c r="AD275" i="2"/>
  <c r="AD3" i="2"/>
  <c r="AD587" i="2"/>
  <c r="AD405" i="2"/>
  <c r="AD332" i="2"/>
  <c r="AD585" i="2"/>
  <c r="AD393" i="2"/>
  <c r="AD149" i="2"/>
  <c r="AD200" i="2"/>
  <c r="AD579" i="2"/>
  <c r="AD540" i="2"/>
  <c r="AD499" i="2"/>
  <c r="AD385" i="2"/>
  <c r="AD50" i="2"/>
  <c r="AD226" i="2"/>
  <c r="AD497" i="2"/>
  <c r="AD294" i="2"/>
  <c r="AD159" i="2"/>
  <c r="AD233" i="2"/>
  <c r="AD321" i="2"/>
  <c r="AD235" i="2"/>
  <c r="AD493" i="2"/>
  <c r="AD202" i="2"/>
  <c r="AD122" i="2"/>
  <c r="AD111" i="2"/>
  <c r="AD224" i="2"/>
  <c r="AD327" i="2"/>
  <c r="AD299" i="2"/>
  <c r="AD391" i="2"/>
  <c r="AD20" i="2"/>
  <c r="AD186" i="2"/>
  <c r="AD348" i="2"/>
  <c r="AD147" i="2"/>
  <c r="AD702" i="2"/>
  <c r="AD173" i="2"/>
  <c r="AD337" i="2"/>
  <c r="AD578" i="2"/>
  <c r="AD153" i="2"/>
  <c r="AD435" i="2"/>
  <c r="AD303" i="2"/>
  <c r="AD688" i="2"/>
  <c r="AD376" i="2"/>
  <c r="AD236" i="2"/>
  <c r="AD89" i="2"/>
  <c r="AD65" i="2"/>
  <c r="AD237" i="2"/>
  <c r="AD562" i="2"/>
  <c r="AD289" i="2"/>
  <c r="AD434" i="2"/>
  <c r="AD553" i="2"/>
  <c r="AD31" i="2"/>
  <c r="AD401" i="2"/>
  <c r="AD165" i="2"/>
  <c r="AD194" i="2"/>
  <c r="AD107" i="2"/>
  <c r="AD131" i="2"/>
  <c r="AD320" i="2"/>
  <c r="AD185" i="2"/>
  <c r="AD636" i="2"/>
  <c r="AD223" i="2"/>
  <c r="AD330" i="2"/>
  <c r="AD319" i="2"/>
  <c r="AD657" i="2"/>
  <c r="AD356" i="2"/>
  <c r="AD81" i="2"/>
  <c r="AD32" i="2"/>
  <c r="AD707" i="2"/>
  <c r="AD14" i="2"/>
  <c r="AD124" i="2"/>
  <c r="AD249" i="2"/>
  <c r="AD644" i="2"/>
  <c r="AD549" i="2"/>
  <c r="AD653" i="2"/>
  <c r="AD318" i="2"/>
  <c r="AD561" i="2"/>
  <c r="AD613" i="2"/>
  <c r="AD54" i="2"/>
  <c r="AD598" i="2"/>
  <c r="AD72" i="2"/>
  <c r="AD215" i="2"/>
  <c r="AD529" i="2"/>
  <c r="AD270" i="2"/>
  <c r="AD588" i="2"/>
  <c r="AD49" i="2"/>
  <c r="AD447" i="2"/>
  <c r="AD5" i="2"/>
  <c r="AD570" i="2"/>
  <c r="AD470" i="2"/>
  <c r="AD572" i="2"/>
  <c r="AD265" i="2"/>
  <c r="AD2" i="2"/>
  <c r="AD624" i="2"/>
  <c r="AD162" i="2"/>
  <c r="AD325" i="2"/>
  <c r="AD292" i="2"/>
  <c r="AD449" i="2"/>
  <c r="AD629" i="2"/>
  <c r="AD626" i="2"/>
  <c r="AD125" i="2"/>
  <c r="AD433" i="2"/>
  <c r="AD15" i="2"/>
  <c r="AD13" i="2"/>
  <c r="AD164" i="2"/>
  <c r="AD30" i="2"/>
  <c r="AD664" i="2"/>
  <c r="AD93" i="2"/>
  <c r="AD267" i="2"/>
  <c r="AD307" i="2"/>
  <c r="AD74" i="2"/>
  <c r="AD151" i="2"/>
  <c r="AD178" i="2"/>
  <c r="AD280" i="2"/>
  <c r="AD491" i="2"/>
  <c r="AD26" i="2"/>
  <c r="AD300" i="2"/>
  <c r="AD75" i="2"/>
  <c r="AD515" i="2"/>
  <c r="AD346" i="2"/>
  <c r="AD141" i="2"/>
  <c r="AD590" i="2"/>
  <c r="AD204" i="2"/>
  <c r="AD633" i="2"/>
  <c r="AD46" i="2"/>
  <c r="AD242" i="2"/>
  <c r="AD70" i="2"/>
  <c r="AD404" i="2"/>
  <c r="AD262" i="2"/>
  <c r="AD134" i="2"/>
  <c r="AD363" i="2"/>
  <c r="AD179" i="2"/>
  <c r="AD567" i="2"/>
  <c r="AD277" i="2"/>
  <c r="AD103" i="2"/>
  <c r="AD392" i="2"/>
  <c r="AD244" i="2"/>
  <c r="AD19" i="2"/>
  <c r="AD217" i="2"/>
  <c r="AD190" i="2"/>
  <c r="AD23" i="2"/>
  <c r="AD544" i="2"/>
  <c r="AD524" i="2"/>
  <c r="AD326" i="2"/>
  <c r="AD731" i="2"/>
  <c r="AD97" i="2"/>
  <c r="AD290" i="2"/>
  <c r="AD62" i="2"/>
  <c r="AD240" i="2"/>
  <c r="AD228" i="2"/>
  <c r="AD48" i="2"/>
  <c r="AD139" i="2"/>
  <c r="AD305" i="2"/>
  <c r="AD541" i="2"/>
  <c r="AD59" i="2"/>
  <c r="AD672" i="2"/>
  <c r="AD596" i="2"/>
  <c r="AD591" i="2"/>
  <c r="AD44" i="2"/>
  <c r="AD617" i="2"/>
  <c r="AD518" i="2"/>
  <c r="AD689" i="2"/>
  <c r="AD607" i="2"/>
  <c r="AD302" i="2"/>
  <c r="AD560" i="2"/>
  <c r="AD665" i="2"/>
  <c r="AD238" i="2"/>
  <c r="AD713" i="2"/>
  <c r="AD525" i="2"/>
  <c r="AD535" i="2"/>
  <c r="AD251" i="2"/>
  <c r="AD704" i="2"/>
  <c r="AD412" i="2"/>
  <c r="AD642" i="2"/>
  <c r="AD374" i="2"/>
  <c r="AD22" i="2"/>
  <c r="AD576" i="2"/>
  <c r="AD86" i="2"/>
  <c r="AD424" i="2"/>
  <c r="AD575" i="2"/>
  <c r="AD167" i="2"/>
  <c r="AD338" i="2"/>
  <c r="AD457" i="2"/>
  <c r="AD443" i="2"/>
  <c r="AD494" i="2"/>
  <c r="AD169" i="2"/>
  <c r="AD198" i="2"/>
  <c r="AD420" i="2"/>
  <c r="AD691" i="2"/>
  <c r="AD60" i="2"/>
  <c r="AD68" i="2"/>
  <c r="AD408" i="2"/>
  <c r="AD21" i="2"/>
  <c r="AD142" i="2"/>
  <c r="AD340" i="2"/>
  <c r="AD377" i="2"/>
  <c r="AD482" i="2"/>
  <c r="AD269" i="2"/>
  <c r="AD547" i="2"/>
  <c r="AD465" i="2"/>
  <c r="AD551" i="2"/>
  <c r="AD264" i="2"/>
  <c r="AD150" i="2"/>
  <c r="AD454" i="2"/>
  <c r="AD180" i="2"/>
  <c r="AD595" i="2"/>
  <c r="AD724" i="2"/>
  <c r="AD700" i="2"/>
  <c r="AD705" i="2"/>
  <c r="AD349" i="2"/>
  <c r="AD690" i="2"/>
  <c r="AD197" i="2"/>
  <c r="AD394" i="2"/>
  <c r="AD128" i="2"/>
  <c r="AD582" i="2"/>
  <c r="AD189" i="2"/>
  <c r="AD16" i="2"/>
  <c r="AD82" i="2"/>
  <c r="AD25" i="2"/>
  <c r="AD247" i="2"/>
  <c r="AD486" i="2"/>
  <c r="AD257" i="2"/>
  <c r="AD480" i="2"/>
  <c r="AD129" i="2"/>
  <c r="AD53" i="2"/>
  <c r="AD492" i="2"/>
  <c r="AD628" i="2"/>
  <c r="AD29" i="2"/>
  <c r="AD619" i="2"/>
  <c r="AD24" i="2"/>
  <c r="AD47" i="2"/>
  <c r="AD500" i="2"/>
  <c r="AD589" i="2"/>
  <c r="AD132" i="2"/>
  <c r="AD481" i="2"/>
  <c r="AD504" i="2"/>
  <c r="AD417" i="2"/>
  <c r="AD496" i="2"/>
  <c r="AD586" i="2"/>
  <c r="AD41" i="2"/>
  <c r="AD711" i="2"/>
  <c r="AD399" i="2"/>
  <c r="AD176" i="2"/>
  <c r="AD528" i="2"/>
  <c r="AD501" i="2"/>
  <c r="AD474" i="2"/>
  <c r="AD336" i="2"/>
  <c r="AD600" i="2"/>
  <c r="AD191" i="2"/>
  <c r="AD723" i="2"/>
  <c r="AD389" i="2"/>
  <c r="AD466" i="2"/>
  <c r="AD396" i="2"/>
  <c r="AD721" i="2"/>
  <c r="AD174" i="2"/>
  <c r="AD612" i="2"/>
  <c r="AD83" i="2"/>
  <c r="AD172" i="2"/>
  <c r="AD510" i="2"/>
  <c r="AD641" i="2"/>
  <c r="AD144" i="2"/>
  <c r="AD654" i="2"/>
  <c r="AD472" i="2"/>
  <c r="AD630" i="2"/>
  <c r="AD538" i="2"/>
  <c r="AD609" i="2"/>
  <c r="AD230" i="2"/>
  <c r="AD306" i="2"/>
  <c r="AD727" i="2"/>
  <c r="AD259" i="2"/>
  <c r="AD341" i="2"/>
  <c r="AD110" i="2"/>
  <c r="AD114" i="2"/>
  <c r="AD34" i="2"/>
  <c r="AD442" i="2"/>
  <c r="AD648" i="2"/>
  <c r="AD660" i="2"/>
  <c r="AD379" i="2"/>
  <c r="AD28" i="2"/>
  <c r="AD483" i="2"/>
  <c r="AD692" i="2"/>
  <c r="AD658" i="2"/>
  <c r="AD675" i="2"/>
  <c r="AD402" i="2"/>
  <c r="AD157" i="2"/>
  <c r="AD312" i="2"/>
  <c r="AD406" i="2"/>
  <c r="AD115" i="2"/>
  <c r="AD602" i="2"/>
  <c r="AD283" i="2"/>
  <c r="AD133" i="2"/>
  <c r="AD603" i="2"/>
  <c r="AD621" i="2"/>
  <c r="AD375" i="2"/>
  <c r="AD219" i="2"/>
  <c r="AD175" i="2"/>
  <c r="AD667" i="2"/>
  <c r="AD489" i="2"/>
  <c r="AD478" i="2"/>
  <c r="AD403" i="2"/>
  <c r="AD158" i="2"/>
  <c r="AD203" i="2"/>
  <c r="AD301" i="2"/>
  <c r="AD725" i="2"/>
  <c r="AD101" i="2"/>
  <c r="AD699" i="2"/>
  <c r="AD311" i="2"/>
  <c r="AD611" i="2"/>
  <c r="AD532" i="2"/>
  <c r="AD38" i="2"/>
  <c r="AD297" i="2"/>
  <c r="AD273" i="2"/>
  <c r="AD108" i="2"/>
  <c r="AD148" i="2"/>
  <c r="AD459" i="2"/>
  <c r="AD152" i="2"/>
  <c r="AD184" i="2"/>
  <c r="AD63" i="2"/>
  <c r="AD232" i="2"/>
  <c r="AD354" i="2"/>
  <c r="AD386" i="2"/>
  <c r="AD659" i="2"/>
  <c r="AD136" i="2"/>
  <c r="AD187" i="2"/>
  <c r="AD583" i="2"/>
  <c r="AD684" i="2"/>
  <c r="AD604" i="2"/>
  <c r="AD428" i="2"/>
  <c r="AD569" i="2"/>
  <c r="AD353" i="2"/>
  <c r="AD214" i="2"/>
  <c r="AD411" i="2"/>
  <c r="AD728" i="2"/>
  <c r="AD635" i="2"/>
  <c r="AD717" i="2"/>
  <c r="AD597" i="2"/>
  <c r="AD56" i="2"/>
  <c r="AD729" i="2"/>
  <c r="AD171" i="2"/>
  <c r="AD288" i="2"/>
  <c r="AD436" i="2"/>
  <c r="AD674" i="2"/>
  <c r="AD248" i="2"/>
  <c r="AD291" i="2"/>
  <c r="AD146" i="2"/>
  <c r="AD388" i="2"/>
  <c r="AD631" i="2"/>
  <c r="AD455" i="2"/>
  <c r="AD138" i="2"/>
  <c r="AD130" i="2"/>
  <c r="AD205" i="2"/>
  <c r="AD328" i="2"/>
  <c r="AD694" i="2"/>
  <c r="AD432" i="2"/>
  <c r="AD708" i="2"/>
  <c r="AD234" i="2"/>
  <c r="AD722" i="2"/>
  <c r="AD35" i="2"/>
  <c r="AD646" i="2"/>
  <c r="AD652" i="2"/>
  <c r="AD422" i="2"/>
  <c r="AD732" i="2"/>
  <c r="AD683" i="2"/>
  <c r="AD640" i="2"/>
  <c r="AD208" i="2"/>
  <c r="AD599" i="2"/>
  <c r="AD145" i="2"/>
  <c r="AD423" i="2"/>
  <c r="AD577" i="2"/>
  <c r="AD384" i="2"/>
  <c r="AD556" i="2"/>
  <c r="AD360" i="2"/>
  <c r="AD484" i="2"/>
  <c r="AD502" i="2"/>
  <c r="AD666" i="2"/>
  <c r="AD655" i="2"/>
  <c r="AD314" i="2"/>
  <c r="AD96" i="2"/>
  <c r="AD192" i="2"/>
  <c r="AD498" i="2"/>
  <c r="AD350" i="2"/>
  <c r="AD213" i="2"/>
  <c r="AD370" i="2"/>
  <c r="AD678" i="2"/>
  <c r="AD298" i="2"/>
  <c r="AD554" i="2"/>
  <c r="AD495" i="2"/>
  <c r="AD90" i="2"/>
  <c r="AD557" i="2"/>
  <c r="AD509" i="2"/>
  <c r="AD365" i="2"/>
  <c r="AD592" i="2"/>
  <c r="AD166" i="2"/>
  <c r="AD210" i="2"/>
  <c r="AD177" i="2"/>
  <c r="AD382" i="2"/>
  <c r="AD719" i="2"/>
  <c r="AD726" i="2"/>
  <c r="AD559" i="2"/>
  <c r="AD222" i="2"/>
  <c r="AD687" i="2"/>
  <c r="AD601" i="2"/>
  <c r="AD216" i="2"/>
  <c r="AD357" i="2"/>
  <c r="AD315" i="2"/>
  <c r="AD645" i="2"/>
  <c r="AD413" i="2"/>
  <c r="AD342" i="2"/>
  <c r="AD696" i="2"/>
  <c r="AD564" i="2"/>
  <c r="AD606" i="2"/>
  <c r="AD695" i="2"/>
  <c r="AD565" i="2"/>
  <c r="AD369" i="2"/>
  <c r="AD649" i="2"/>
  <c r="AD605" i="2"/>
  <c r="AD594" i="2"/>
  <c r="AD697" i="2"/>
  <c r="AD485" i="2"/>
  <c r="AD355" i="2"/>
  <c r="AD676" i="2"/>
  <c r="AD448" i="2"/>
  <c r="AD409" i="2"/>
  <c r="AD521" i="2"/>
  <c r="AD681" i="2"/>
  <c r="AD668" i="2"/>
  <c r="AD530" i="2"/>
  <c r="AD693" i="2"/>
  <c r="AD618" i="2"/>
  <c r="AD706" i="2"/>
  <c r="AD720" i="2"/>
  <c r="AD701" i="2"/>
  <c r="AD698" i="2"/>
  <c r="AD637" i="2"/>
  <c r="AD715" i="2"/>
  <c r="AD703" i="2"/>
  <c r="AD718" i="2"/>
  <c r="AD730" i="2"/>
  <c r="AD712" i="2"/>
  <c r="AD677" i="2"/>
  <c r="AC623" i="2"/>
  <c r="AC608" i="2"/>
  <c r="AC610" i="2"/>
  <c r="AC92" i="2"/>
  <c r="AC347" i="2"/>
  <c r="AC468" i="2"/>
  <c r="AC439" i="2"/>
  <c r="AC533" i="2"/>
  <c r="AC358" i="2"/>
  <c r="AC555" i="2"/>
  <c r="AC451" i="2"/>
  <c r="AC414" i="2"/>
  <c r="AC673" i="2"/>
  <c r="AC221" i="2"/>
  <c r="AC117" i="2"/>
  <c r="AC464" i="2"/>
  <c r="AC471" i="2"/>
  <c r="AC37" i="2"/>
  <c r="AC662" i="2"/>
  <c r="AC397" i="2"/>
  <c r="AC456" i="2"/>
  <c r="AC368" i="2"/>
  <c r="AC381" i="2"/>
  <c r="AC66" i="2"/>
  <c r="AC546" i="2"/>
  <c r="AC188" i="2"/>
  <c r="AC539" i="2"/>
  <c r="AC352" i="2"/>
  <c r="AC531" i="2"/>
  <c r="AC639" i="2"/>
  <c r="AC252" i="2"/>
  <c r="AC366" i="2"/>
  <c r="AC78" i="2"/>
  <c r="AC584" i="2"/>
  <c r="AC4" i="2"/>
  <c r="AC71" i="2"/>
  <c r="AC568" i="2"/>
  <c r="AC308" i="2"/>
  <c r="AC220" i="2"/>
  <c r="AC426" i="2"/>
  <c r="AC105" i="2"/>
  <c r="AC345" i="2"/>
  <c r="AC526" i="2"/>
  <c r="AC196" i="2"/>
  <c r="AC552" i="2"/>
  <c r="AC87" i="2"/>
  <c r="AC206" i="2"/>
  <c r="AC112" i="2"/>
  <c r="AC231" i="2"/>
  <c r="AC109" i="2"/>
  <c r="AC329" i="2"/>
  <c r="AC513" i="2"/>
  <c r="AC372" i="2"/>
  <c r="AC94" i="2"/>
  <c r="AC284" i="2"/>
  <c r="AC488" i="2"/>
  <c r="AC127" i="2"/>
  <c r="AC271" i="2"/>
  <c r="AC431" i="2"/>
  <c r="AC154" i="2"/>
  <c r="AC461" i="2"/>
  <c r="AC323" i="2"/>
  <c r="AC209" i="2"/>
  <c r="AC625" i="2"/>
  <c r="AC121" i="2"/>
  <c r="AC137" i="2"/>
  <c r="AC364" i="2"/>
  <c r="AC441" i="2"/>
  <c r="AC316" i="2"/>
  <c r="AC84" i="2"/>
  <c r="AC410" i="2"/>
  <c r="AC99" i="2"/>
  <c r="AC255" i="2"/>
  <c r="AC473" i="2"/>
  <c r="AC254" i="2"/>
  <c r="AC361" i="2"/>
  <c r="AC627" i="2"/>
  <c r="AC390" i="2"/>
  <c r="AC476" i="2"/>
  <c r="AC477" i="2"/>
  <c r="AC272" i="2"/>
  <c r="AC239" i="2"/>
  <c r="AC207" i="2"/>
  <c r="AC77" i="2"/>
  <c r="AC201" i="2"/>
  <c r="AC536" i="2"/>
  <c r="AC163" i="2"/>
  <c r="AC467" i="2"/>
  <c r="AC199" i="2"/>
  <c r="AC614" i="2"/>
  <c r="AC686" i="2"/>
  <c r="AC8" i="2"/>
  <c r="AC12" i="2"/>
  <c r="AC523" i="2"/>
  <c r="AC334" i="2"/>
  <c r="AC67" i="2"/>
  <c r="AC339" i="2"/>
  <c r="AC229" i="2"/>
  <c r="AC309" i="2"/>
  <c r="AC73" i="2"/>
  <c r="AC120" i="2"/>
  <c r="AC508" i="2"/>
  <c r="AC430" i="2"/>
  <c r="AC285" i="2"/>
  <c r="AC378" i="2"/>
  <c r="AC143" i="2"/>
  <c r="AC313" i="2"/>
  <c r="AC126" i="2"/>
  <c r="AC181" i="2"/>
  <c r="AC227" i="2"/>
  <c r="AC682" i="2"/>
  <c r="AC281" i="2"/>
  <c r="AC116" i="2"/>
  <c r="AC263" i="2"/>
  <c r="AC487" i="2"/>
  <c r="AC371" i="2"/>
  <c r="AC522" i="2"/>
  <c r="AC76" i="2"/>
  <c r="AC243" i="2"/>
  <c r="AC440" i="2"/>
  <c r="AC91" i="2"/>
  <c r="AC643" i="2"/>
  <c r="AC43" i="2"/>
  <c r="AC27" i="2"/>
  <c r="AC295" i="2"/>
  <c r="AC113" i="2"/>
  <c r="AC260" i="2"/>
  <c r="AC400" i="2"/>
  <c r="AC170" i="2"/>
  <c r="AC57" i="2"/>
  <c r="AC10" i="2"/>
  <c r="AC638" i="2"/>
  <c r="AC680" i="2"/>
  <c r="AC317" i="2"/>
  <c r="AC679" i="2"/>
  <c r="AC647" i="2"/>
  <c r="AC407" i="2"/>
  <c r="AC296" i="2"/>
  <c r="AC276" i="2"/>
  <c r="AC253" i="2"/>
  <c r="AC274" i="2"/>
  <c r="AC415" i="2"/>
  <c r="AC714" i="2"/>
  <c r="AC537" i="2"/>
  <c r="AC322" i="2"/>
  <c r="AC245" i="2"/>
  <c r="AC304" i="2"/>
  <c r="AC279" i="2"/>
  <c r="AC282" i="2"/>
  <c r="AC95" i="2"/>
  <c r="AC343" i="2"/>
  <c r="AC140" i="2"/>
  <c r="AC160" i="2"/>
  <c r="AC102" i="2"/>
  <c r="AC550" i="2"/>
  <c r="AC566" i="2"/>
  <c r="AC387" i="2"/>
  <c r="AC333" i="2"/>
  <c r="AC161" i="2"/>
  <c r="AC11" i="2"/>
  <c r="AC505" i="2"/>
  <c r="AC462" i="2"/>
  <c r="AC520" i="2"/>
  <c r="AC250" i="2"/>
  <c r="AC225" i="2"/>
  <c r="AC543" i="2"/>
  <c r="AC458" i="2"/>
  <c r="AC534" i="2"/>
  <c r="AC650" i="2"/>
  <c r="AC542" i="2"/>
  <c r="AC548" i="2"/>
  <c r="AC651" i="2"/>
  <c r="AC558" i="2"/>
  <c r="AC671" i="2"/>
  <c r="AC663" i="2"/>
  <c r="AC39" i="2"/>
  <c r="AC359" i="2"/>
  <c r="AC266" i="2"/>
  <c r="AC517" i="2"/>
  <c r="AC183" i="2"/>
  <c r="AC622" i="2"/>
  <c r="AC634" i="2"/>
  <c r="AC287" i="2"/>
  <c r="AC571" i="2"/>
  <c r="AC395" i="2"/>
  <c r="AC258" i="2"/>
  <c r="AC118" i="2"/>
  <c r="AC632" i="2"/>
  <c r="AC55" i="2"/>
  <c r="AC367" i="2"/>
  <c r="AC507" i="2"/>
  <c r="AC593" i="2"/>
  <c r="AC135" i="2"/>
  <c r="AC212" i="2"/>
  <c r="AC195" i="2"/>
  <c r="AC574" i="2"/>
  <c r="AC278" i="2"/>
  <c r="AC656" i="2"/>
  <c r="AC563" i="2"/>
  <c r="AC17" i="2"/>
  <c r="AC36" i="2"/>
  <c r="AC418" i="2"/>
  <c r="AC661" i="2"/>
  <c r="AC519" i="2"/>
  <c r="AC61" i="2"/>
  <c r="AC193" i="2"/>
  <c r="AC463" i="2"/>
  <c r="AC6" i="2"/>
  <c r="AC33" i="2"/>
  <c r="AC246" i="2"/>
  <c r="AC516" i="2"/>
  <c r="AC446" i="2"/>
  <c r="AC85" i="2"/>
  <c r="AC119" i="2"/>
  <c r="AC512" i="2"/>
  <c r="AC503" i="2"/>
  <c r="AC155" i="2"/>
  <c r="AC419" i="2"/>
  <c r="AC425" i="2"/>
  <c r="AC123" i="2"/>
  <c r="AC106" i="2"/>
  <c r="AC64" i="2"/>
  <c r="AC514" i="2"/>
  <c r="AC168" i="2"/>
  <c r="AC69" i="2"/>
  <c r="AC545" i="2"/>
  <c r="AC444" i="2"/>
  <c r="AC416" i="2"/>
  <c r="AC268" i="2"/>
  <c r="AC310" i="2"/>
  <c r="AC88" i="2"/>
  <c r="AC710" i="2"/>
  <c r="AC453" i="2"/>
  <c r="AC490" i="2"/>
  <c r="AC469" i="2"/>
  <c r="AC669" i="2"/>
  <c r="AC18" i="2"/>
  <c r="AC156" i="2"/>
  <c r="AC293" i="2"/>
  <c r="AC45" i="2"/>
  <c r="AC429" i="2"/>
  <c r="AC241" i="2"/>
  <c r="AC51" i="2"/>
  <c r="AC581" i="2"/>
  <c r="AC218" i="2"/>
  <c r="AC351" i="2"/>
  <c r="AC331" i="2"/>
  <c r="AC427" i="2"/>
  <c r="AC9" i="2"/>
  <c r="AC286" i="2"/>
  <c r="AC421" i="2"/>
  <c r="AC58" i="2"/>
  <c r="AC40" i="2"/>
  <c r="AC362" i="2"/>
  <c r="AC716" i="2"/>
  <c r="AC7" i="2"/>
  <c r="AC573" i="2"/>
  <c r="AC709" i="2"/>
  <c r="AC580" i="2"/>
  <c r="AC79" i="2"/>
  <c r="AC511" i="2"/>
  <c r="AC182" i="2"/>
  <c r="AC104" i="2"/>
  <c r="AC42" i="2"/>
  <c r="AC685" i="2"/>
  <c r="AC527" i="2"/>
  <c r="AC445" i="2"/>
  <c r="AC373" i="2"/>
  <c r="AC620" i="2"/>
  <c r="AC437" i="2"/>
  <c r="AC344" i="2"/>
  <c r="AC438" i="2"/>
  <c r="AC398" i="2"/>
  <c r="AC324" i="2"/>
  <c r="AC452" i="2"/>
  <c r="AC211" i="2"/>
  <c r="AC383" i="2"/>
  <c r="AC256" i="2"/>
  <c r="AC380" i="2"/>
  <c r="AC475" i="2"/>
  <c r="AC616" i="2"/>
  <c r="AC52" i="2"/>
  <c r="AC450" i="2"/>
  <c r="AC80" i="2"/>
  <c r="AC98" i="2"/>
  <c r="AC261" i="2"/>
  <c r="AC479" i="2"/>
  <c r="AC460" i="2"/>
  <c r="AC615" i="2"/>
  <c r="AC335" i="2"/>
  <c r="AC670" i="2"/>
  <c r="AC100" i="2"/>
  <c r="AC506" i="2"/>
  <c r="AC275" i="2"/>
  <c r="AC3" i="2"/>
  <c r="AC587" i="2"/>
  <c r="AC405" i="2"/>
  <c r="AC332" i="2"/>
  <c r="AC585" i="2"/>
  <c r="AC393" i="2"/>
  <c r="AC149" i="2"/>
  <c r="AC200" i="2"/>
  <c r="AC579" i="2"/>
  <c r="AC540" i="2"/>
  <c r="AC499" i="2"/>
  <c r="AC385" i="2"/>
  <c r="AC50" i="2"/>
  <c r="AC226" i="2"/>
  <c r="AC497" i="2"/>
  <c r="AC294" i="2"/>
  <c r="AC159" i="2"/>
  <c r="AC233" i="2"/>
  <c r="AC321" i="2"/>
  <c r="AC235" i="2"/>
  <c r="AC493" i="2"/>
  <c r="AC202" i="2"/>
  <c r="AC122" i="2"/>
  <c r="AC111" i="2"/>
  <c r="AC224" i="2"/>
  <c r="AC327" i="2"/>
  <c r="AC299" i="2"/>
  <c r="AC391" i="2"/>
  <c r="AC20" i="2"/>
  <c r="AC186" i="2"/>
  <c r="AC348" i="2"/>
  <c r="AC147" i="2"/>
  <c r="AC702" i="2"/>
  <c r="AC173" i="2"/>
  <c r="AC337" i="2"/>
  <c r="AC578" i="2"/>
  <c r="AC153" i="2"/>
  <c r="AC435" i="2"/>
  <c r="AC303" i="2"/>
  <c r="AC688" i="2"/>
  <c r="AC376" i="2"/>
  <c r="AC236" i="2"/>
  <c r="AC89" i="2"/>
  <c r="AC65" i="2"/>
  <c r="AC237" i="2"/>
  <c r="AC562" i="2"/>
  <c r="AC289" i="2"/>
  <c r="AC434" i="2"/>
  <c r="AC553" i="2"/>
  <c r="AC31" i="2"/>
  <c r="AC401" i="2"/>
  <c r="AC165" i="2"/>
  <c r="AC194" i="2"/>
  <c r="AC107" i="2"/>
  <c r="AC131" i="2"/>
  <c r="AC320" i="2"/>
  <c r="AC185" i="2"/>
  <c r="AC636" i="2"/>
  <c r="AC223" i="2"/>
  <c r="AC330" i="2"/>
  <c r="AC319" i="2"/>
  <c r="AC657" i="2"/>
  <c r="AC356" i="2"/>
  <c r="AC81" i="2"/>
  <c r="AC32" i="2"/>
  <c r="AC707" i="2"/>
  <c r="AC14" i="2"/>
  <c r="AC124" i="2"/>
  <c r="AC249" i="2"/>
  <c r="AC644" i="2"/>
  <c r="AC549" i="2"/>
  <c r="AC653" i="2"/>
  <c r="AC318" i="2"/>
  <c r="AC561" i="2"/>
  <c r="AC613" i="2"/>
  <c r="AC54" i="2"/>
  <c r="AC598" i="2"/>
  <c r="AC72" i="2"/>
  <c r="AC215" i="2"/>
  <c r="AC529" i="2"/>
  <c r="AC270" i="2"/>
  <c r="AC588" i="2"/>
  <c r="AC49" i="2"/>
  <c r="AC447" i="2"/>
  <c r="AC5" i="2"/>
  <c r="AC570" i="2"/>
  <c r="AC470" i="2"/>
  <c r="AC572" i="2"/>
  <c r="AC265" i="2"/>
  <c r="AC2" i="2"/>
  <c r="AC624" i="2"/>
  <c r="AC162" i="2"/>
  <c r="AC325" i="2"/>
  <c r="AC292" i="2"/>
  <c r="AC449" i="2"/>
  <c r="AC629" i="2"/>
  <c r="AC626" i="2"/>
  <c r="AC125" i="2"/>
  <c r="AC433" i="2"/>
  <c r="AC15" i="2"/>
  <c r="AC13" i="2"/>
  <c r="AC164" i="2"/>
  <c r="AC30" i="2"/>
  <c r="AC664" i="2"/>
  <c r="AC93" i="2"/>
  <c r="AC267" i="2"/>
  <c r="AC307" i="2"/>
  <c r="AC74" i="2"/>
  <c r="AC151" i="2"/>
  <c r="AC178" i="2"/>
  <c r="AC280" i="2"/>
  <c r="AC491" i="2"/>
  <c r="AC26" i="2"/>
  <c r="AC300" i="2"/>
  <c r="AC75" i="2"/>
  <c r="AC515" i="2"/>
  <c r="AC346" i="2"/>
  <c r="AC141" i="2"/>
  <c r="AC590" i="2"/>
  <c r="AC204" i="2"/>
  <c r="AC633" i="2"/>
  <c r="AC46" i="2"/>
  <c r="AC242" i="2"/>
  <c r="AC70" i="2"/>
  <c r="AC404" i="2"/>
  <c r="AC262" i="2"/>
  <c r="AC134" i="2"/>
  <c r="AC363" i="2"/>
  <c r="AC179" i="2"/>
  <c r="AC567" i="2"/>
  <c r="AC277" i="2"/>
  <c r="AC103" i="2"/>
  <c r="AC392" i="2"/>
  <c r="AC244" i="2"/>
  <c r="AC19" i="2"/>
  <c r="AC217" i="2"/>
  <c r="AC190" i="2"/>
  <c r="AC23" i="2"/>
  <c r="AC544" i="2"/>
  <c r="AC524" i="2"/>
  <c r="AC326" i="2"/>
  <c r="AC731" i="2"/>
  <c r="AC97" i="2"/>
  <c r="AC290" i="2"/>
  <c r="AC62" i="2"/>
  <c r="AC240" i="2"/>
  <c r="AC228" i="2"/>
  <c r="AC48" i="2"/>
  <c r="AC139" i="2"/>
  <c r="AC305" i="2"/>
  <c r="AC541" i="2"/>
  <c r="AC59" i="2"/>
  <c r="AC672" i="2"/>
  <c r="AC596" i="2"/>
  <c r="AC591" i="2"/>
  <c r="AC44" i="2"/>
  <c r="AC617" i="2"/>
  <c r="AC518" i="2"/>
  <c r="AC689" i="2"/>
  <c r="AC607" i="2"/>
  <c r="AC302" i="2"/>
  <c r="AC560" i="2"/>
  <c r="AC665" i="2"/>
  <c r="AC238" i="2"/>
  <c r="AC713" i="2"/>
  <c r="AC525" i="2"/>
  <c r="AC535" i="2"/>
  <c r="AC251" i="2"/>
  <c r="AC704" i="2"/>
  <c r="AC412" i="2"/>
  <c r="AC642" i="2"/>
  <c r="AC374" i="2"/>
  <c r="AC22" i="2"/>
  <c r="AC576" i="2"/>
  <c r="AC86" i="2"/>
  <c r="AC424" i="2"/>
  <c r="AC575" i="2"/>
  <c r="AC167" i="2"/>
  <c r="AC338" i="2"/>
  <c r="AC457" i="2"/>
  <c r="AC443" i="2"/>
  <c r="AC494" i="2"/>
  <c r="AC169" i="2"/>
  <c r="AC198" i="2"/>
  <c r="AC420" i="2"/>
  <c r="AC691" i="2"/>
  <c r="AC60" i="2"/>
  <c r="AC68" i="2"/>
  <c r="AC408" i="2"/>
  <c r="AC21" i="2"/>
  <c r="AC142" i="2"/>
  <c r="AC340" i="2"/>
  <c r="AC377" i="2"/>
  <c r="AC482" i="2"/>
  <c r="AC269" i="2"/>
  <c r="AC547" i="2"/>
  <c r="AC465" i="2"/>
  <c r="AC551" i="2"/>
  <c r="AC264" i="2"/>
  <c r="AC150" i="2"/>
  <c r="AC454" i="2"/>
  <c r="AC180" i="2"/>
  <c r="AC595" i="2"/>
  <c r="AC724" i="2"/>
  <c r="AC700" i="2"/>
  <c r="AC705" i="2"/>
  <c r="AC349" i="2"/>
  <c r="AC690" i="2"/>
  <c r="AC197" i="2"/>
  <c r="AC394" i="2"/>
  <c r="AC128" i="2"/>
  <c r="AC582" i="2"/>
  <c r="AC189" i="2"/>
  <c r="AC16" i="2"/>
  <c r="AC82" i="2"/>
  <c r="AC25" i="2"/>
  <c r="AC247" i="2"/>
  <c r="AC486" i="2"/>
  <c r="AC257" i="2"/>
  <c r="AC480" i="2"/>
  <c r="AC129" i="2"/>
  <c r="AC53" i="2"/>
  <c r="AC492" i="2"/>
  <c r="AC628" i="2"/>
  <c r="AC29" i="2"/>
  <c r="AC619" i="2"/>
  <c r="AC24" i="2"/>
  <c r="AC47" i="2"/>
  <c r="AC500" i="2"/>
  <c r="AC589" i="2"/>
  <c r="AC132" i="2"/>
  <c r="AC481" i="2"/>
  <c r="AC504" i="2"/>
  <c r="AC417" i="2"/>
  <c r="AC496" i="2"/>
  <c r="AC586" i="2"/>
  <c r="AC41" i="2"/>
  <c r="AC711" i="2"/>
  <c r="AC399" i="2"/>
  <c r="AC176" i="2"/>
  <c r="AC528" i="2"/>
  <c r="AC501" i="2"/>
  <c r="AC474" i="2"/>
  <c r="AC336" i="2"/>
  <c r="AC600" i="2"/>
  <c r="AC191" i="2"/>
  <c r="AC723" i="2"/>
  <c r="AC389" i="2"/>
  <c r="AC466" i="2"/>
  <c r="AC396" i="2"/>
  <c r="AC721" i="2"/>
  <c r="AC174" i="2"/>
  <c r="AC612" i="2"/>
  <c r="AC83" i="2"/>
  <c r="AC172" i="2"/>
  <c r="AC510" i="2"/>
  <c r="AC641" i="2"/>
  <c r="AC144" i="2"/>
  <c r="AC654" i="2"/>
  <c r="AC472" i="2"/>
  <c r="AC630" i="2"/>
  <c r="AC538" i="2"/>
  <c r="AC609" i="2"/>
  <c r="AC230" i="2"/>
  <c r="AC306" i="2"/>
  <c r="AC727" i="2"/>
  <c r="AC259" i="2"/>
  <c r="AC341" i="2"/>
  <c r="AC110" i="2"/>
  <c r="AC114" i="2"/>
  <c r="AC34" i="2"/>
  <c r="AC442" i="2"/>
  <c r="AC648" i="2"/>
  <c r="AC660" i="2"/>
  <c r="AC379" i="2"/>
  <c r="AC28" i="2"/>
  <c r="AC483" i="2"/>
  <c r="AC692" i="2"/>
  <c r="AC658" i="2"/>
  <c r="AC675" i="2"/>
  <c r="AC402" i="2"/>
  <c r="AC157" i="2"/>
  <c r="AC312" i="2"/>
  <c r="AC406" i="2"/>
  <c r="AC115" i="2"/>
  <c r="AC602" i="2"/>
  <c r="AC283" i="2"/>
  <c r="AC133" i="2"/>
  <c r="AC603" i="2"/>
  <c r="AC621" i="2"/>
  <c r="AC375" i="2"/>
  <c r="AC219" i="2"/>
  <c r="AC175" i="2"/>
  <c r="AC667" i="2"/>
  <c r="AC489" i="2"/>
  <c r="AC478" i="2"/>
  <c r="AC403" i="2"/>
  <c r="AC158" i="2"/>
  <c r="AC203" i="2"/>
  <c r="AC301" i="2"/>
  <c r="AC725" i="2"/>
  <c r="AC101" i="2"/>
  <c r="AC699" i="2"/>
  <c r="AC311" i="2"/>
  <c r="AC611" i="2"/>
  <c r="AC532" i="2"/>
  <c r="AC38" i="2"/>
  <c r="AC297" i="2"/>
  <c r="AC273" i="2"/>
  <c r="AC108" i="2"/>
  <c r="AC148" i="2"/>
  <c r="AC459" i="2"/>
  <c r="AC152" i="2"/>
  <c r="AC184" i="2"/>
  <c r="AC63" i="2"/>
  <c r="AC232" i="2"/>
  <c r="AC354" i="2"/>
  <c r="AC386" i="2"/>
  <c r="AC659" i="2"/>
  <c r="AC136" i="2"/>
  <c r="AC187" i="2"/>
  <c r="AC583" i="2"/>
  <c r="AC684" i="2"/>
  <c r="AC604" i="2"/>
  <c r="AC428" i="2"/>
  <c r="AC569" i="2"/>
  <c r="AC353" i="2"/>
  <c r="AC214" i="2"/>
  <c r="AC411" i="2"/>
  <c r="AC728" i="2"/>
  <c r="AC635" i="2"/>
  <c r="AC717" i="2"/>
  <c r="AC597" i="2"/>
  <c r="AC56" i="2"/>
  <c r="AC729" i="2"/>
  <c r="AC171" i="2"/>
  <c r="AC288" i="2"/>
  <c r="AC436" i="2"/>
  <c r="AC674" i="2"/>
  <c r="AC248" i="2"/>
  <c r="AC291" i="2"/>
  <c r="AC146" i="2"/>
  <c r="AC388" i="2"/>
  <c r="AC631" i="2"/>
  <c r="AC455" i="2"/>
  <c r="AC138" i="2"/>
  <c r="AC130" i="2"/>
  <c r="AC205" i="2"/>
  <c r="AC328" i="2"/>
  <c r="AC694" i="2"/>
  <c r="AC432" i="2"/>
  <c r="AC708" i="2"/>
  <c r="AC234" i="2"/>
  <c r="AC722" i="2"/>
  <c r="AC35" i="2"/>
  <c r="AC646" i="2"/>
  <c r="AC652" i="2"/>
  <c r="AC422" i="2"/>
  <c r="AC732" i="2"/>
  <c r="AC683" i="2"/>
  <c r="AC640" i="2"/>
  <c r="AC208" i="2"/>
  <c r="AC599" i="2"/>
  <c r="AC145" i="2"/>
  <c r="AC423" i="2"/>
  <c r="AC577" i="2"/>
  <c r="AC384" i="2"/>
  <c r="AC556" i="2"/>
  <c r="AC360" i="2"/>
  <c r="AC484" i="2"/>
  <c r="AC502" i="2"/>
  <c r="AC666" i="2"/>
  <c r="AC655" i="2"/>
  <c r="AC314" i="2"/>
  <c r="AC96" i="2"/>
  <c r="AC192" i="2"/>
  <c r="AC498" i="2"/>
  <c r="AC350" i="2"/>
  <c r="AC213" i="2"/>
  <c r="AC370" i="2"/>
  <c r="AC678" i="2"/>
  <c r="AC298" i="2"/>
  <c r="AC554" i="2"/>
  <c r="AC495" i="2"/>
  <c r="AC90" i="2"/>
  <c r="AC557" i="2"/>
  <c r="AC509" i="2"/>
  <c r="AC365" i="2"/>
  <c r="AC592" i="2"/>
  <c r="AC166" i="2"/>
  <c r="AC210" i="2"/>
  <c r="AC177" i="2"/>
  <c r="AC382" i="2"/>
  <c r="AC719" i="2"/>
  <c r="AC726" i="2"/>
  <c r="AC559" i="2"/>
  <c r="AC222" i="2"/>
  <c r="AC687" i="2"/>
  <c r="AC601" i="2"/>
  <c r="AC216" i="2"/>
  <c r="AC357" i="2"/>
  <c r="AC315" i="2"/>
  <c r="AC645" i="2"/>
  <c r="AC413" i="2"/>
  <c r="AC342" i="2"/>
  <c r="AC696" i="2"/>
  <c r="AC564" i="2"/>
  <c r="AC606" i="2"/>
  <c r="AC695" i="2"/>
  <c r="AC565" i="2"/>
  <c r="AC369" i="2"/>
  <c r="AC649" i="2"/>
  <c r="AC605" i="2"/>
  <c r="AC594" i="2"/>
  <c r="AC697" i="2"/>
  <c r="AC485" i="2"/>
  <c r="AC355" i="2"/>
  <c r="AC676" i="2"/>
  <c r="AC448" i="2"/>
  <c r="AC409" i="2"/>
  <c r="AC521" i="2"/>
  <c r="AC681" i="2"/>
  <c r="AC668" i="2"/>
  <c r="AC530" i="2"/>
  <c r="AC693" i="2"/>
  <c r="AC618" i="2"/>
  <c r="AC706" i="2"/>
  <c r="AC720" i="2"/>
  <c r="AC701" i="2"/>
  <c r="AC698" i="2"/>
  <c r="AC637" i="2"/>
  <c r="AC715" i="2"/>
  <c r="AC703" i="2"/>
  <c r="AC718" i="2"/>
  <c r="AC730" i="2"/>
  <c r="AC712" i="2"/>
  <c r="AC677" i="2"/>
  <c r="U623" i="2"/>
  <c r="U608" i="2"/>
  <c r="U610" i="2"/>
  <c r="U92" i="2"/>
  <c r="U347" i="2"/>
  <c r="U468" i="2"/>
  <c r="U439" i="2"/>
  <c r="U533" i="2"/>
  <c r="U358" i="2"/>
  <c r="U555" i="2"/>
  <c r="U451" i="2"/>
  <c r="U414" i="2"/>
  <c r="U673" i="2"/>
  <c r="U221" i="2"/>
  <c r="U117" i="2"/>
  <c r="U464" i="2"/>
  <c r="U471" i="2"/>
  <c r="U37" i="2"/>
  <c r="U662" i="2"/>
  <c r="U397" i="2"/>
  <c r="U456" i="2"/>
  <c r="U368" i="2"/>
  <c r="U381" i="2"/>
  <c r="U66" i="2"/>
  <c r="U546" i="2"/>
  <c r="U188" i="2"/>
  <c r="U539" i="2"/>
  <c r="U352" i="2"/>
  <c r="U531" i="2"/>
  <c r="U639" i="2"/>
  <c r="U252" i="2"/>
  <c r="U366" i="2"/>
  <c r="U78" i="2"/>
  <c r="U584" i="2"/>
  <c r="U4" i="2"/>
  <c r="U71" i="2"/>
  <c r="U568" i="2"/>
  <c r="U308" i="2"/>
  <c r="U220" i="2"/>
  <c r="U426" i="2"/>
  <c r="U105" i="2"/>
  <c r="U345" i="2"/>
  <c r="U526" i="2"/>
  <c r="U196" i="2"/>
  <c r="U552" i="2"/>
  <c r="U87" i="2"/>
  <c r="U206" i="2"/>
  <c r="U112" i="2"/>
  <c r="U231" i="2"/>
  <c r="U109" i="2"/>
  <c r="U329" i="2"/>
  <c r="U513" i="2"/>
  <c r="U372" i="2"/>
  <c r="U94" i="2"/>
  <c r="U284" i="2"/>
  <c r="U488" i="2"/>
  <c r="U127" i="2"/>
  <c r="U271" i="2"/>
  <c r="U431" i="2"/>
  <c r="U154" i="2"/>
  <c r="U461" i="2"/>
  <c r="U323" i="2"/>
  <c r="U209" i="2"/>
  <c r="U625" i="2"/>
  <c r="U121" i="2"/>
  <c r="U137" i="2"/>
  <c r="U364" i="2"/>
  <c r="U441" i="2"/>
  <c r="U316" i="2"/>
  <c r="U84" i="2"/>
  <c r="U410" i="2"/>
  <c r="U99" i="2"/>
  <c r="U255" i="2"/>
  <c r="U473" i="2"/>
  <c r="U254" i="2"/>
  <c r="U361" i="2"/>
  <c r="U627" i="2"/>
  <c r="U390" i="2"/>
  <c r="U476" i="2"/>
  <c r="U477" i="2"/>
  <c r="U272" i="2"/>
  <c r="U239" i="2"/>
  <c r="U207" i="2"/>
  <c r="U77" i="2"/>
  <c r="U201" i="2"/>
  <c r="U536" i="2"/>
  <c r="U163" i="2"/>
  <c r="U467" i="2"/>
  <c r="U199" i="2"/>
  <c r="U614" i="2"/>
  <c r="U686" i="2"/>
  <c r="U8" i="2"/>
  <c r="U12" i="2"/>
  <c r="U523" i="2"/>
  <c r="U334" i="2"/>
  <c r="U67" i="2"/>
  <c r="U339" i="2"/>
  <c r="U229" i="2"/>
  <c r="U309" i="2"/>
  <c r="U73" i="2"/>
  <c r="U120" i="2"/>
  <c r="U508" i="2"/>
  <c r="U430" i="2"/>
  <c r="U285" i="2"/>
  <c r="U378" i="2"/>
  <c r="U143" i="2"/>
  <c r="U313" i="2"/>
  <c r="U126" i="2"/>
  <c r="U181" i="2"/>
  <c r="U227" i="2"/>
  <c r="U682" i="2"/>
  <c r="U281" i="2"/>
  <c r="U116" i="2"/>
  <c r="U263" i="2"/>
  <c r="U487" i="2"/>
  <c r="U371" i="2"/>
  <c r="U522" i="2"/>
  <c r="U76" i="2"/>
  <c r="U243" i="2"/>
  <c r="U440" i="2"/>
  <c r="U91" i="2"/>
  <c r="U643" i="2"/>
  <c r="U43" i="2"/>
  <c r="U27" i="2"/>
  <c r="U295" i="2"/>
  <c r="U113" i="2"/>
  <c r="U260" i="2"/>
  <c r="U400" i="2"/>
  <c r="U170" i="2"/>
  <c r="U57" i="2"/>
  <c r="U10" i="2"/>
  <c r="U638" i="2"/>
  <c r="U680" i="2"/>
  <c r="U317" i="2"/>
  <c r="U679" i="2"/>
  <c r="U647" i="2"/>
  <c r="U407" i="2"/>
  <c r="U296" i="2"/>
  <c r="U276" i="2"/>
  <c r="U253" i="2"/>
  <c r="U274" i="2"/>
  <c r="U415" i="2"/>
  <c r="U714" i="2"/>
  <c r="U537" i="2"/>
  <c r="U322" i="2"/>
  <c r="U245" i="2"/>
  <c r="U304" i="2"/>
  <c r="U279" i="2"/>
  <c r="U282" i="2"/>
  <c r="U95" i="2"/>
  <c r="U343" i="2"/>
  <c r="U140" i="2"/>
  <c r="U160" i="2"/>
  <c r="U102" i="2"/>
  <c r="U550" i="2"/>
  <c r="U566" i="2"/>
  <c r="U387" i="2"/>
  <c r="U333" i="2"/>
  <c r="U161" i="2"/>
  <c r="U11" i="2"/>
  <c r="U505" i="2"/>
  <c r="U462" i="2"/>
  <c r="U520" i="2"/>
  <c r="U250" i="2"/>
  <c r="U225" i="2"/>
  <c r="U543" i="2"/>
  <c r="U458" i="2"/>
  <c r="U534" i="2"/>
  <c r="U650" i="2"/>
  <c r="U542" i="2"/>
  <c r="U548" i="2"/>
  <c r="U651" i="2"/>
  <c r="U558" i="2"/>
  <c r="U671" i="2"/>
  <c r="U663" i="2"/>
  <c r="U39" i="2"/>
  <c r="U359" i="2"/>
  <c r="U266" i="2"/>
  <c r="U517" i="2"/>
  <c r="U183" i="2"/>
  <c r="U622" i="2"/>
  <c r="U634" i="2"/>
  <c r="U287" i="2"/>
  <c r="U571" i="2"/>
  <c r="U395" i="2"/>
  <c r="U258" i="2"/>
  <c r="U118" i="2"/>
  <c r="U632" i="2"/>
  <c r="U55" i="2"/>
  <c r="U367" i="2"/>
  <c r="U507" i="2"/>
  <c r="U593" i="2"/>
  <c r="U135" i="2"/>
  <c r="U212" i="2"/>
  <c r="U195" i="2"/>
  <c r="U574" i="2"/>
  <c r="U278" i="2"/>
  <c r="U656" i="2"/>
  <c r="U563" i="2"/>
  <c r="U17" i="2"/>
  <c r="U36" i="2"/>
  <c r="U418" i="2"/>
  <c r="U661" i="2"/>
  <c r="U519" i="2"/>
  <c r="U61" i="2"/>
  <c r="U193" i="2"/>
  <c r="U463" i="2"/>
  <c r="U6" i="2"/>
  <c r="U33" i="2"/>
  <c r="U246" i="2"/>
  <c r="U516" i="2"/>
  <c r="U446" i="2"/>
  <c r="U85" i="2"/>
  <c r="U119" i="2"/>
  <c r="U512" i="2"/>
  <c r="U503" i="2"/>
  <c r="U155" i="2"/>
  <c r="U419" i="2"/>
  <c r="U425" i="2"/>
  <c r="U123" i="2"/>
  <c r="U106" i="2"/>
  <c r="U64" i="2"/>
  <c r="U514" i="2"/>
  <c r="U168" i="2"/>
  <c r="U69" i="2"/>
  <c r="U545" i="2"/>
  <c r="U444" i="2"/>
  <c r="U416" i="2"/>
  <c r="U268" i="2"/>
  <c r="U310" i="2"/>
  <c r="U88" i="2"/>
  <c r="U710" i="2"/>
  <c r="U453" i="2"/>
  <c r="U490" i="2"/>
  <c r="U469" i="2"/>
  <c r="U669" i="2"/>
  <c r="U18" i="2"/>
  <c r="U156" i="2"/>
  <c r="U293" i="2"/>
  <c r="U45" i="2"/>
  <c r="U429" i="2"/>
  <c r="U241" i="2"/>
  <c r="U51" i="2"/>
  <c r="U581" i="2"/>
  <c r="U218" i="2"/>
  <c r="U351" i="2"/>
  <c r="U331" i="2"/>
  <c r="U427" i="2"/>
  <c r="U9" i="2"/>
  <c r="U286" i="2"/>
  <c r="U421" i="2"/>
  <c r="U58" i="2"/>
  <c r="U40" i="2"/>
  <c r="U362" i="2"/>
  <c r="U716" i="2"/>
  <c r="U7" i="2"/>
  <c r="U573" i="2"/>
  <c r="U709" i="2"/>
  <c r="U580" i="2"/>
  <c r="U79" i="2"/>
  <c r="U511" i="2"/>
  <c r="U182" i="2"/>
  <c r="U104" i="2"/>
  <c r="U42" i="2"/>
  <c r="U685" i="2"/>
  <c r="U527" i="2"/>
  <c r="U445" i="2"/>
  <c r="U373" i="2"/>
  <c r="U620" i="2"/>
  <c r="U437" i="2"/>
  <c r="U344" i="2"/>
  <c r="U438" i="2"/>
  <c r="U398" i="2"/>
  <c r="U324" i="2"/>
  <c r="U452" i="2"/>
  <c r="U211" i="2"/>
  <c r="U383" i="2"/>
  <c r="U256" i="2"/>
  <c r="U380" i="2"/>
  <c r="U475" i="2"/>
  <c r="U616" i="2"/>
  <c r="U52" i="2"/>
  <c r="U450" i="2"/>
  <c r="U80" i="2"/>
  <c r="U98" i="2"/>
  <c r="U261" i="2"/>
  <c r="U479" i="2"/>
  <c r="U460" i="2"/>
  <c r="U615" i="2"/>
  <c r="U335" i="2"/>
  <c r="U670" i="2"/>
  <c r="U100" i="2"/>
  <c r="U506" i="2"/>
  <c r="U275" i="2"/>
  <c r="U3" i="2"/>
  <c r="U587" i="2"/>
  <c r="U405" i="2"/>
  <c r="U332" i="2"/>
  <c r="U585" i="2"/>
  <c r="U393" i="2"/>
  <c r="U149" i="2"/>
  <c r="U200" i="2"/>
  <c r="U579" i="2"/>
  <c r="U540" i="2"/>
  <c r="U499" i="2"/>
  <c r="U385" i="2"/>
  <c r="U50" i="2"/>
  <c r="U226" i="2"/>
  <c r="U497" i="2"/>
  <c r="U294" i="2"/>
  <c r="U159" i="2"/>
  <c r="U233" i="2"/>
  <c r="U321" i="2"/>
  <c r="U235" i="2"/>
  <c r="U493" i="2"/>
  <c r="U202" i="2"/>
  <c r="U122" i="2"/>
  <c r="U111" i="2"/>
  <c r="U224" i="2"/>
  <c r="U327" i="2"/>
  <c r="U299" i="2"/>
  <c r="U391" i="2"/>
  <c r="U20" i="2"/>
  <c r="U186" i="2"/>
  <c r="U348" i="2"/>
  <c r="U147" i="2"/>
  <c r="U702" i="2"/>
  <c r="U173" i="2"/>
  <c r="U337" i="2"/>
  <c r="U578" i="2"/>
  <c r="U153" i="2"/>
  <c r="U435" i="2"/>
  <c r="U303" i="2"/>
  <c r="U688" i="2"/>
  <c r="U376" i="2"/>
  <c r="U236" i="2"/>
  <c r="U89" i="2"/>
  <c r="U65" i="2"/>
  <c r="U237" i="2"/>
  <c r="U562" i="2"/>
  <c r="U289" i="2"/>
  <c r="U434" i="2"/>
  <c r="U553" i="2"/>
  <c r="U31" i="2"/>
  <c r="U401" i="2"/>
  <c r="U165" i="2"/>
  <c r="U194" i="2"/>
  <c r="U107" i="2"/>
  <c r="U131" i="2"/>
  <c r="U320" i="2"/>
  <c r="U185" i="2"/>
  <c r="U636" i="2"/>
  <c r="U223" i="2"/>
  <c r="U330" i="2"/>
  <c r="U319" i="2"/>
  <c r="U657" i="2"/>
  <c r="U356" i="2"/>
  <c r="U81" i="2"/>
  <c r="U32" i="2"/>
  <c r="U707" i="2"/>
  <c r="U14" i="2"/>
  <c r="U124" i="2"/>
  <c r="U249" i="2"/>
  <c r="U644" i="2"/>
  <c r="U549" i="2"/>
  <c r="U653" i="2"/>
  <c r="U318" i="2"/>
  <c r="U561" i="2"/>
  <c r="U613" i="2"/>
  <c r="U54" i="2"/>
  <c r="U598" i="2"/>
  <c r="U72" i="2"/>
  <c r="U215" i="2"/>
  <c r="U529" i="2"/>
  <c r="U270" i="2"/>
  <c r="U588" i="2"/>
  <c r="U49" i="2"/>
  <c r="U447" i="2"/>
  <c r="U5" i="2"/>
  <c r="U570" i="2"/>
  <c r="U470" i="2"/>
  <c r="U572" i="2"/>
  <c r="U265" i="2"/>
  <c r="U2" i="2"/>
  <c r="U624" i="2"/>
  <c r="U162" i="2"/>
  <c r="U325" i="2"/>
  <c r="U292" i="2"/>
  <c r="U449" i="2"/>
  <c r="U629" i="2"/>
  <c r="U626" i="2"/>
  <c r="U125" i="2"/>
  <c r="U433" i="2"/>
  <c r="U15" i="2"/>
  <c r="U13" i="2"/>
  <c r="U164" i="2"/>
  <c r="U30" i="2"/>
  <c r="U664" i="2"/>
  <c r="U93" i="2"/>
  <c r="U267" i="2"/>
  <c r="U307" i="2"/>
  <c r="U74" i="2"/>
  <c r="U151" i="2"/>
  <c r="U178" i="2"/>
  <c r="U280" i="2"/>
  <c r="U491" i="2"/>
  <c r="U26" i="2"/>
  <c r="U300" i="2"/>
  <c r="U75" i="2"/>
  <c r="U515" i="2"/>
  <c r="U346" i="2"/>
  <c r="U141" i="2"/>
  <c r="U590" i="2"/>
  <c r="U204" i="2"/>
  <c r="U633" i="2"/>
  <c r="U46" i="2"/>
  <c r="U242" i="2"/>
  <c r="U70" i="2"/>
  <c r="U404" i="2"/>
  <c r="U262" i="2"/>
  <c r="U134" i="2"/>
  <c r="U363" i="2"/>
  <c r="U179" i="2"/>
  <c r="U567" i="2"/>
  <c r="U277" i="2"/>
  <c r="U103" i="2"/>
  <c r="U392" i="2"/>
  <c r="U244" i="2"/>
  <c r="U19" i="2"/>
  <c r="U217" i="2"/>
  <c r="U190" i="2"/>
  <c r="U23" i="2"/>
  <c r="U544" i="2"/>
  <c r="U524" i="2"/>
  <c r="U326" i="2"/>
  <c r="U731" i="2"/>
  <c r="U97" i="2"/>
  <c r="U290" i="2"/>
  <c r="U62" i="2"/>
  <c r="U240" i="2"/>
  <c r="U228" i="2"/>
  <c r="U48" i="2"/>
  <c r="U139" i="2"/>
  <c r="U305" i="2"/>
  <c r="U541" i="2"/>
  <c r="U59" i="2"/>
  <c r="U672" i="2"/>
  <c r="U596" i="2"/>
  <c r="U591" i="2"/>
  <c r="U44" i="2"/>
  <c r="U617" i="2"/>
  <c r="U518" i="2"/>
  <c r="U689" i="2"/>
  <c r="U607" i="2"/>
  <c r="U302" i="2"/>
  <c r="U560" i="2"/>
  <c r="U665" i="2"/>
  <c r="U238" i="2"/>
  <c r="U713" i="2"/>
  <c r="U525" i="2"/>
  <c r="U535" i="2"/>
  <c r="U251" i="2"/>
  <c r="U704" i="2"/>
  <c r="U412" i="2"/>
  <c r="U642" i="2"/>
  <c r="U374" i="2"/>
  <c r="U22" i="2"/>
  <c r="U576" i="2"/>
  <c r="U86" i="2"/>
  <c r="U424" i="2"/>
  <c r="U575" i="2"/>
  <c r="U167" i="2"/>
  <c r="U338" i="2"/>
  <c r="U457" i="2"/>
  <c r="U443" i="2"/>
  <c r="U494" i="2"/>
  <c r="U169" i="2"/>
  <c r="U198" i="2"/>
  <c r="U420" i="2"/>
  <c r="U691" i="2"/>
  <c r="U60" i="2"/>
  <c r="U68" i="2"/>
  <c r="U408" i="2"/>
  <c r="U21" i="2"/>
  <c r="U142" i="2"/>
  <c r="U340" i="2"/>
  <c r="U377" i="2"/>
  <c r="U482" i="2"/>
  <c r="U269" i="2"/>
  <c r="U547" i="2"/>
  <c r="U465" i="2"/>
  <c r="U551" i="2"/>
  <c r="U264" i="2"/>
  <c r="U150" i="2"/>
  <c r="U454" i="2"/>
  <c r="U180" i="2"/>
  <c r="U595" i="2"/>
  <c r="U724" i="2"/>
  <c r="U700" i="2"/>
  <c r="U705" i="2"/>
  <c r="U349" i="2"/>
  <c r="U690" i="2"/>
  <c r="U197" i="2"/>
  <c r="U394" i="2"/>
  <c r="U128" i="2"/>
  <c r="U582" i="2"/>
  <c r="U189" i="2"/>
  <c r="U16" i="2"/>
  <c r="U82" i="2"/>
  <c r="U25" i="2"/>
  <c r="U247" i="2"/>
  <c r="U486" i="2"/>
  <c r="U257" i="2"/>
  <c r="U480" i="2"/>
  <c r="U129" i="2"/>
  <c r="U53" i="2"/>
  <c r="U492" i="2"/>
  <c r="U628" i="2"/>
  <c r="U29" i="2"/>
  <c r="U619" i="2"/>
  <c r="U24" i="2"/>
  <c r="U47" i="2"/>
  <c r="U500" i="2"/>
  <c r="U589" i="2"/>
  <c r="U132" i="2"/>
  <c r="U481" i="2"/>
  <c r="U504" i="2"/>
  <c r="U417" i="2"/>
  <c r="U496" i="2"/>
  <c r="U586" i="2"/>
  <c r="U41" i="2"/>
  <c r="U711" i="2"/>
  <c r="U399" i="2"/>
  <c r="U176" i="2"/>
  <c r="U528" i="2"/>
  <c r="U501" i="2"/>
  <c r="U474" i="2"/>
  <c r="U336" i="2"/>
  <c r="U600" i="2"/>
  <c r="U191" i="2"/>
  <c r="U723" i="2"/>
  <c r="U389" i="2"/>
  <c r="U466" i="2"/>
  <c r="U396" i="2"/>
  <c r="U721" i="2"/>
  <c r="U174" i="2"/>
  <c r="U612" i="2"/>
  <c r="U83" i="2"/>
  <c r="U172" i="2"/>
  <c r="U510" i="2"/>
  <c r="U641" i="2"/>
  <c r="U144" i="2"/>
  <c r="U654" i="2"/>
  <c r="U472" i="2"/>
  <c r="U630" i="2"/>
  <c r="U538" i="2"/>
  <c r="U609" i="2"/>
  <c r="U230" i="2"/>
  <c r="U306" i="2"/>
  <c r="U727" i="2"/>
  <c r="U259" i="2"/>
  <c r="U341" i="2"/>
  <c r="U110" i="2"/>
  <c r="U114" i="2"/>
  <c r="U34" i="2"/>
  <c r="U442" i="2"/>
  <c r="U648" i="2"/>
  <c r="U660" i="2"/>
  <c r="U379" i="2"/>
  <c r="U28" i="2"/>
  <c r="U483" i="2"/>
  <c r="U692" i="2"/>
  <c r="U658" i="2"/>
  <c r="U675" i="2"/>
  <c r="U402" i="2"/>
  <c r="U157" i="2"/>
  <c r="U312" i="2"/>
  <c r="U406" i="2"/>
  <c r="U115" i="2"/>
  <c r="U602" i="2"/>
  <c r="U283" i="2"/>
  <c r="U133" i="2"/>
  <c r="U603" i="2"/>
  <c r="U621" i="2"/>
  <c r="U375" i="2"/>
  <c r="U219" i="2"/>
  <c r="U175" i="2"/>
  <c r="U667" i="2"/>
  <c r="U489" i="2"/>
  <c r="U478" i="2"/>
  <c r="U403" i="2"/>
  <c r="U158" i="2"/>
  <c r="U203" i="2"/>
  <c r="U301" i="2"/>
  <c r="U725" i="2"/>
  <c r="U101" i="2"/>
  <c r="U699" i="2"/>
  <c r="U311" i="2"/>
  <c r="U611" i="2"/>
  <c r="U532" i="2"/>
  <c r="U38" i="2"/>
  <c r="U297" i="2"/>
  <c r="U273" i="2"/>
  <c r="U108" i="2"/>
  <c r="U148" i="2"/>
  <c r="U459" i="2"/>
  <c r="U152" i="2"/>
  <c r="U184" i="2"/>
  <c r="U63" i="2"/>
  <c r="U232" i="2"/>
  <c r="U354" i="2"/>
  <c r="U386" i="2"/>
  <c r="U659" i="2"/>
  <c r="U136" i="2"/>
  <c r="U187" i="2"/>
  <c r="U583" i="2"/>
  <c r="U684" i="2"/>
  <c r="U604" i="2"/>
  <c r="U428" i="2"/>
  <c r="U569" i="2"/>
  <c r="U353" i="2"/>
  <c r="U214" i="2"/>
  <c r="U411" i="2"/>
  <c r="U728" i="2"/>
  <c r="U635" i="2"/>
  <c r="U717" i="2"/>
  <c r="U597" i="2"/>
  <c r="U56" i="2"/>
  <c r="U729" i="2"/>
  <c r="U171" i="2"/>
  <c r="U288" i="2"/>
  <c r="U436" i="2"/>
  <c r="U674" i="2"/>
  <c r="U248" i="2"/>
  <c r="U291" i="2"/>
  <c r="U146" i="2"/>
  <c r="U388" i="2"/>
  <c r="U631" i="2"/>
  <c r="U455" i="2"/>
  <c r="U138" i="2"/>
  <c r="U130" i="2"/>
  <c r="U205" i="2"/>
  <c r="U328" i="2"/>
  <c r="U694" i="2"/>
  <c r="U432" i="2"/>
  <c r="U708" i="2"/>
  <c r="U234" i="2"/>
  <c r="U722" i="2"/>
  <c r="U35" i="2"/>
  <c r="U646" i="2"/>
  <c r="U652" i="2"/>
  <c r="U422" i="2"/>
  <c r="U732" i="2"/>
  <c r="U683" i="2"/>
  <c r="U640" i="2"/>
  <c r="U208" i="2"/>
  <c r="U599" i="2"/>
  <c r="U145" i="2"/>
  <c r="U423" i="2"/>
  <c r="U577" i="2"/>
  <c r="U384" i="2"/>
  <c r="U556" i="2"/>
  <c r="U360" i="2"/>
  <c r="U484" i="2"/>
  <c r="U502" i="2"/>
  <c r="U666" i="2"/>
  <c r="U655" i="2"/>
  <c r="U314" i="2"/>
  <c r="U96" i="2"/>
  <c r="U192" i="2"/>
  <c r="U498" i="2"/>
  <c r="U350" i="2"/>
  <c r="U213" i="2"/>
  <c r="U370" i="2"/>
  <c r="U678" i="2"/>
  <c r="U298" i="2"/>
  <c r="U554" i="2"/>
  <c r="U495" i="2"/>
  <c r="U90" i="2"/>
  <c r="U557" i="2"/>
  <c r="U509" i="2"/>
  <c r="U365" i="2"/>
  <c r="U592" i="2"/>
  <c r="U166" i="2"/>
  <c r="U210" i="2"/>
  <c r="U177" i="2"/>
  <c r="U382" i="2"/>
  <c r="U719" i="2"/>
  <c r="U726" i="2"/>
  <c r="U559" i="2"/>
  <c r="U222" i="2"/>
  <c r="U687" i="2"/>
  <c r="U601" i="2"/>
  <c r="U216" i="2"/>
  <c r="U357" i="2"/>
  <c r="U315" i="2"/>
  <c r="U645" i="2"/>
  <c r="U413" i="2"/>
  <c r="U342" i="2"/>
  <c r="U696" i="2"/>
  <c r="U564" i="2"/>
  <c r="U606" i="2"/>
  <c r="U695" i="2"/>
  <c r="U565" i="2"/>
  <c r="U369" i="2"/>
  <c r="U649" i="2"/>
  <c r="U605" i="2"/>
  <c r="U594" i="2"/>
  <c r="U697" i="2"/>
  <c r="U485" i="2"/>
  <c r="U355" i="2"/>
  <c r="U676" i="2"/>
  <c r="U448" i="2"/>
  <c r="U409" i="2"/>
  <c r="U521" i="2"/>
  <c r="U681" i="2"/>
  <c r="U668" i="2"/>
  <c r="U530" i="2"/>
  <c r="U693" i="2"/>
  <c r="U618" i="2"/>
  <c r="U706" i="2"/>
  <c r="U720" i="2"/>
  <c r="U701" i="2"/>
  <c r="U698" i="2"/>
  <c r="U637" i="2"/>
  <c r="U715" i="2"/>
  <c r="U703" i="2"/>
  <c r="U718" i="2"/>
  <c r="U730" i="2"/>
  <c r="U712" i="2"/>
  <c r="U677" i="2"/>
  <c r="T623" i="2"/>
  <c r="T608" i="2"/>
  <c r="T610" i="2"/>
  <c r="T92" i="2"/>
  <c r="T347" i="2"/>
  <c r="T468" i="2"/>
  <c r="T439" i="2"/>
  <c r="T533" i="2"/>
  <c r="T358" i="2"/>
  <c r="T555" i="2"/>
  <c r="T451" i="2"/>
  <c r="T414" i="2"/>
  <c r="T673" i="2"/>
  <c r="T221" i="2"/>
  <c r="T117" i="2"/>
  <c r="T464" i="2"/>
  <c r="T471" i="2"/>
  <c r="T37" i="2"/>
  <c r="T662" i="2"/>
  <c r="T397" i="2"/>
  <c r="T456" i="2"/>
  <c r="T368" i="2"/>
  <c r="T381" i="2"/>
  <c r="T66" i="2"/>
  <c r="T546" i="2"/>
  <c r="T188" i="2"/>
  <c r="T539" i="2"/>
  <c r="T352" i="2"/>
  <c r="T531" i="2"/>
  <c r="T639" i="2"/>
  <c r="T252" i="2"/>
  <c r="T366" i="2"/>
  <c r="T78" i="2"/>
  <c r="T584" i="2"/>
  <c r="T4" i="2"/>
  <c r="T71" i="2"/>
  <c r="T568" i="2"/>
  <c r="T308" i="2"/>
  <c r="T220" i="2"/>
  <c r="T426" i="2"/>
  <c r="T105" i="2"/>
  <c r="T345" i="2"/>
  <c r="T526" i="2"/>
  <c r="T196" i="2"/>
  <c r="T552" i="2"/>
  <c r="T87" i="2"/>
  <c r="T206" i="2"/>
  <c r="T112" i="2"/>
  <c r="T231" i="2"/>
  <c r="T109" i="2"/>
  <c r="T329" i="2"/>
  <c r="T513" i="2"/>
  <c r="T372" i="2"/>
  <c r="T94" i="2"/>
  <c r="T284" i="2"/>
  <c r="T488" i="2"/>
  <c r="T127" i="2"/>
  <c r="T271" i="2"/>
  <c r="T431" i="2"/>
  <c r="T154" i="2"/>
  <c r="T461" i="2"/>
  <c r="T323" i="2"/>
  <c r="T209" i="2"/>
  <c r="T625" i="2"/>
  <c r="T121" i="2"/>
  <c r="T137" i="2"/>
  <c r="T364" i="2"/>
  <c r="T441" i="2"/>
  <c r="T316" i="2"/>
  <c r="T84" i="2"/>
  <c r="T410" i="2"/>
  <c r="T99" i="2"/>
  <c r="T255" i="2"/>
  <c r="T473" i="2"/>
  <c r="T254" i="2"/>
  <c r="T361" i="2"/>
  <c r="T627" i="2"/>
  <c r="T390" i="2"/>
  <c r="T476" i="2"/>
  <c r="T477" i="2"/>
  <c r="T272" i="2"/>
  <c r="T239" i="2"/>
  <c r="T207" i="2"/>
  <c r="T77" i="2"/>
  <c r="T201" i="2"/>
  <c r="T536" i="2"/>
  <c r="T163" i="2"/>
  <c r="T467" i="2"/>
  <c r="T199" i="2"/>
  <c r="T614" i="2"/>
  <c r="T686" i="2"/>
  <c r="T8" i="2"/>
  <c r="T12" i="2"/>
  <c r="T523" i="2"/>
  <c r="T334" i="2"/>
  <c r="T67" i="2"/>
  <c r="T339" i="2"/>
  <c r="T229" i="2"/>
  <c r="T309" i="2"/>
  <c r="T73" i="2"/>
  <c r="T120" i="2"/>
  <c r="T508" i="2"/>
  <c r="T430" i="2"/>
  <c r="T285" i="2"/>
  <c r="T378" i="2"/>
  <c r="T143" i="2"/>
  <c r="T313" i="2"/>
  <c r="T126" i="2"/>
  <c r="T181" i="2"/>
  <c r="T227" i="2"/>
  <c r="T682" i="2"/>
  <c r="T281" i="2"/>
  <c r="T116" i="2"/>
  <c r="T263" i="2"/>
  <c r="T487" i="2"/>
  <c r="T371" i="2"/>
  <c r="T522" i="2"/>
  <c r="T76" i="2"/>
  <c r="T243" i="2"/>
  <c r="T440" i="2"/>
  <c r="T91" i="2"/>
  <c r="T643" i="2"/>
  <c r="T43" i="2"/>
  <c r="T27" i="2"/>
  <c r="T295" i="2"/>
  <c r="T113" i="2"/>
  <c r="T260" i="2"/>
  <c r="T400" i="2"/>
  <c r="T170" i="2"/>
  <c r="T57" i="2"/>
  <c r="T10" i="2"/>
  <c r="T638" i="2"/>
  <c r="T680" i="2"/>
  <c r="T317" i="2"/>
  <c r="T679" i="2"/>
  <c r="T647" i="2"/>
  <c r="T407" i="2"/>
  <c r="T296" i="2"/>
  <c r="T276" i="2"/>
  <c r="T253" i="2"/>
  <c r="T274" i="2"/>
  <c r="T415" i="2"/>
  <c r="T714" i="2"/>
  <c r="T537" i="2"/>
  <c r="T322" i="2"/>
  <c r="T245" i="2"/>
  <c r="T304" i="2"/>
  <c r="T279" i="2"/>
  <c r="T282" i="2"/>
  <c r="T95" i="2"/>
  <c r="T343" i="2"/>
  <c r="T140" i="2"/>
  <c r="T160" i="2"/>
  <c r="T102" i="2"/>
  <c r="T550" i="2"/>
  <c r="T566" i="2"/>
  <c r="T387" i="2"/>
  <c r="T333" i="2"/>
  <c r="T161" i="2"/>
  <c r="T11" i="2"/>
  <c r="T505" i="2"/>
  <c r="T462" i="2"/>
  <c r="T520" i="2"/>
  <c r="T250" i="2"/>
  <c r="T225" i="2"/>
  <c r="T543" i="2"/>
  <c r="T458" i="2"/>
  <c r="T534" i="2"/>
  <c r="T650" i="2"/>
  <c r="T542" i="2"/>
  <c r="T548" i="2"/>
  <c r="T651" i="2"/>
  <c r="T558" i="2"/>
  <c r="T671" i="2"/>
  <c r="T663" i="2"/>
  <c r="T39" i="2"/>
  <c r="T359" i="2"/>
  <c r="T266" i="2"/>
  <c r="T517" i="2"/>
  <c r="T183" i="2"/>
  <c r="T622" i="2"/>
  <c r="T634" i="2"/>
  <c r="T287" i="2"/>
  <c r="T571" i="2"/>
  <c r="T395" i="2"/>
  <c r="T258" i="2"/>
  <c r="T118" i="2"/>
  <c r="T632" i="2"/>
  <c r="T55" i="2"/>
  <c r="T367" i="2"/>
  <c r="T507" i="2"/>
  <c r="T593" i="2"/>
  <c r="T135" i="2"/>
  <c r="T212" i="2"/>
  <c r="T195" i="2"/>
  <c r="T574" i="2"/>
  <c r="T278" i="2"/>
  <c r="T656" i="2"/>
  <c r="T563" i="2"/>
  <c r="T17" i="2"/>
  <c r="T36" i="2"/>
  <c r="T418" i="2"/>
  <c r="T661" i="2"/>
  <c r="T519" i="2"/>
  <c r="T61" i="2"/>
  <c r="T193" i="2"/>
  <c r="T463" i="2"/>
  <c r="T6" i="2"/>
  <c r="T33" i="2"/>
  <c r="T246" i="2"/>
  <c r="T516" i="2"/>
  <c r="T446" i="2"/>
  <c r="T85" i="2"/>
  <c r="T119" i="2"/>
  <c r="T512" i="2"/>
  <c r="T503" i="2"/>
  <c r="T155" i="2"/>
  <c r="T419" i="2"/>
  <c r="T425" i="2"/>
  <c r="T123" i="2"/>
  <c r="T106" i="2"/>
  <c r="T64" i="2"/>
  <c r="T514" i="2"/>
  <c r="T168" i="2"/>
  <c r="T69" i="2"/>
  <c r="T545" i="2"/>
  <c r="T444" i="2"/>
  <c r="T416" i="2"/>
  <c r="T268" i="2"/>
  <c r="T310" i="2"/>
  <c r="T88" i="2"/>
  <c r="T710" i="2"/>
  <c r="T453" i="2"/>
  <c r="T490" i="2"/>
  <c r="T469" i="2"/>
  <c r="T669" i="2"/>
  <c r="T18" i="2"/>
  <c r="T156" i="2"/>
  <c r="T293" i="2"/>
  <c r="T45" i="2"/>
  <c r="T429" i="2"/>
  <c r="T241" i="2"/>
  <c r="T51" i="2"/>
  <c r="T581" i="2"/>
  <c r="T218" i="2"/>
  <c r="T351" i="2"/>
  <c r="T331" i="2"/>
  <c r="T427" i="2"/>
  <c r="T9" i="2"/>
  <c r="T286" i="2"/>
  <c r="T421" i="2"/>
  <c r="T58" i="2"/>
  <c r="T40" i="2"/>
  <c r="T362" i="2"/>
  <c r="T716" i="2"/>
  <c r="T7" i="2"/>
  <c r="T573" i="2"/>
  <c r="T709" i="2"/>
  <c r="T580" i="2"/>
  <c r="T79" i="2"/>
  <c r="T511" i="2"/>
  <c r="T182" i="2"/>
  <c r="T104" i="2"/>
  <c r="T42" i="2"/>
  <c r="T685" i="2"/>
  <c r="T527" i="2"/>
  <c r="T445" i="2"/>
  <c r="T373" i="2"/>
  <c r="T620" i="2"/>
  <c r="T437" i="2"/>
  <c r="T344" i="2"/>
  <c r="T438" i="2"/>
  <c r="T398" i="2"/>
  <c r="T324" i="2"/>
  <c r="T452" i="2"/>
  <c r="T211" i="2"/>
  <c r="T383" i="2"/>
  <c r="T256" i="2"/>
  <c r="T380" i="2"/>
  <c r="T475" i="2"/>
  <c r="T616" i="2"/>
  <c r="T52" i="2"/>
  <c r="T450" i="2"/>
  <c r="T80" i="2"/>
  <c r="T98" i="2"/>
  <c r="T261" i="2"/>
  <c r="T479" i="2"/>
  <c r="T460" i="2"/>
  <c r="T615" i="2"/>
  <c r="T335" i="2"/>
  <c r="T670" i="2"/>
  <c r="T100" i="2"/>
  <c r="T506" i="2"/>
  <c r="T275" i="2"/>
  <c r="T3" i="2"/>
  <c r="T587" i="2"/>
  <c r="T405" i="2"/>
  <c r="T332" i="2"/>
  <c r="T585" i="2"/>
  <c r="T393" i="2"/>
  <c r="T149" i="2"/>
  <c r="T200" i="2"/>
  <c r="T579" i="2"/>
  <c r="T540" i="2"/>
  <c r="T499" i="2"/>
  <c r="T385" i="2"/>
  <c r="T50" i="2"/>
  <c r="T226" i="2"/>
  <c r="T497" i="2"/>
  <c r="T294" i="2"/>
  <c r="T159" i="2"/>
  <c r="T233" i="2"/>
  <c r="T321" i="2"/>
  <c r="T235" i="2"/>
  <c r="T493" i="2"/>
  <c r="T202" i="2"/>
  <c r="T122" i="2"/>
  <c r="T111" i="2"/>
  <c r="T224" i="2"/>
  <c r="T327" i="2"/>
  <c r="T299" i="2"/>
  <c r="T391" i="2"/>
  <c r="T20" i="2"/>
  <c r="T186" i="2"/>
  <c r="T348" i="2"/>
  <c r="T147" i="2"/>
  <c r="T702" i="2"/>
  <c r="T173" i="2"/>
  <c r="T337" i="2"/>
  <c r="T578" i="2"/>
  <c r="T153" i="2"/>
  <c r="T435" i="2"/>
  <c r="T303" i="2"/>
  <c r="T688" i="2"/>
  <c r="T376" i="2"/>
  <c r="T236" i="2"/>
  <c r="T89" i="2"/>
  <c r="T65" i="2"/>
  <c r="T237" i="2"/>
  <c r="T562" i="2"/>
  <c r="T289" i="2"/>
  <c r="T434" i="2"/>
  <c r="T553" i="2"/>
  <c r="T31" i="2"/>
  <c r="T401" i="2"/>
  <c r="T165" i="2"/>
  <c r="T194" i="2"/>
  <c r="T107" i="2"/>
  <c r="T131" i="2"/>
  <c r="T320" i="2"/>
  <c r="T185" i="2"/>
  <c r="T636" i="2"/>
  <c r="T223" i="2"/>
  <c r="T330" i="2"/>
  <c r="T319" i="2"/>
  <c r="T657" i="2"/>
  <c r="T356" i="2"/>
  <c r="T81" i="2"/>
  <c r="T32" i="2"/>
  <c r="T707" i="2"/>
  <c r="T14" i="2"/>
  <c r="T124" i="2"/>
  <c r="T249" i="2"/>
  <c r="T644" i="2"/>
  <c r="T549" i="2"/>
  <c r="T653" i="2"/>
  <c r="T318" i="2"/>
  <c r="T561" i="2"/>
  <c r="T613" i="2"/>
  <c r="T54" i="2"/>
  <c r="T598" i="2"/>
  <c r="T72" i="2"/>
  <c r="T215" i="2"/>
  <c r="T529" i="2"/>
  <c r="T270" i="2"/>
  <c r="T588" i="2"/>
  <c r="T49" i="2"/>
  <c r="T447" i="2"/>
  <c r="T5" i="2"/>
  <c r="T570" i="2"/>
  <c r="T470" i="2"/>
  <c r="T572" i="2"/>
  <c r="T265" i="2"/>
  <c r="T2" i="2"/>
  <c r="T624" i="2"/>
  <c r="T162" i="2"/>
  <c r="T325" i="2"/>
  <c r="T292" i="2"/>
  <c r="T449" i="2"/>
  <c r="T629" i="2"/>
  <c r="T626" i="2"/>
  <c r="T125" i="2"/>
  <c r="T433" i="2"/>
  <c r="T15" i="2"/>
  <c r="T13" i="2"/>
  <c r="T164" i="2"/>
  <c r="T30" i="2"/>
  <c r="T664" i="2"/>
  <c r="T93" i="2"/>
  <c r="T267" i="2"/>
  <c r="T307" i="2"/>
  <c r="T74" i="2"/>
  <c r="T151" i="2"/>
  <c r="T178" i="2"/>
  <c r="T280" i="2"/>
  <c r="T491" i="2"/>
  <c r="T26" i="2"/>
  <c r="T300" i="2"/>
  <c r="T75" i="2"/>
  <c r="T515" i="2"/>
  <c r="T346" i="2"/>
  <c r="T141" i="2"/>
  <c r="T590" i="2"/>
  <c r="T204" i="2"/>
  <c r="T633" i="2"/>
  <c r="T46" i="2"/>
  <c r="T242" i="2"/>
  <c r="T70" i="2"/>
  <c r="T404" i="2"/>
  <c r="T262" i="2"/>
  <c r="T134" i="2"/>
  <c r="T363" i="2"/>
  <c r="T179" i="2"/>
  <c r="T567" i="2"/>
  <c r="T277" i="2"/>
  <c r="T103" i="2"/>
  <c r="T392" i="2"/>
  <c r="T244" i="2"/>
  <c r="T19" i="2"/>
  <c r="T217" i="2"/>
  <c r="T190" i="2"/>
  <c r="T23" i="2"/>
  <c r="T544" i="2"/>
  <c r="T524" i="2"/>
  <c r="T326" i="2"/>
  <c r="T731" i="2"/>
  <c r="T97" i="2"/>
  <c r="T290" i="2"/>
  <c r="T62" i="2"/>
  <c r="T240" i="2"/>
  <c r="T228" i="2"/>
  <c r="T48" i="2"/>
  <c r="T139" i="2"/>
  <c r="T305" i="2"/>
  <c r="T541" i="2"/>
  <c r="T59" i="2"/>
  <c r="T672" i="2"/>
  <c r="T596" i="2"/>
  <c r="T591" i="2"/>
  <c r="T44" i="2"/>
  <c r="T617" i="2"/>
  <c r="T518" i="2"/>
  <c r="T689" i="2"/>
  <c r="T607" i="2"/>
  <c r="T302" i="2"/>
  <c r="T560" i="2"/>
  <c r="T665" i="2"/>
  <c r="T238" i="2"/>
  <c r="T713" i="2"/>
  <c r="T525" i="2"/>
  <c r="T535" i="2"/>
  <c r="T251" i="2"/>
  <c r="T704" i="2"/>
  <c r="T412" i="2"/>
  <c r="T642" i="2"/>
  <c r="T374" i="2"/>
  <c r="T22" i="2"/>
  <c r="T576" i="2"/>
  <c r="T86" i="2"/>
  <c r="T424" i="2"/>
  <c r="T575" i="2"/>
  <c r="T167" i="2"/>
  <c r="T338" i="2"/>
  <c r="T457" i="2"/>
  <c r="T443" i="2"/>
  <c r="T494" i="2"/>
  <c r="T169" i="2"/>
  <c r="T198" i="2"/>
  <c r="T420" i="2"/>
  <c r="T691" i="2"/>
  <c r="T60" i="2"/>
  <c r="T68" i="2"/>
  <c r="T408" i="2"/>
  <c r="T21" i="2"/>
  <c r="T142" i="2"/>
  <c r="T340" i="2"/>
  <c r="T377" i="2"/>
  <c r="T482" i="2"/>
  <c r="T269" i="2"/>
  <c r="T547" i="2"/>
  <c r="T465" i="2"/>
  <c r="T551" i="2"/>
  <c r="T264" i="2"/>
  <c r="T150" i="2"/>
  <c r="T454" i="2"/>
  <c r="T180" i="2"/>
  <c r="T595" i="2"/>
  <c r="T724" i="2"/>
  <c r="T700" i="2"/>
  <c r="T705" i="2"/>
  <c r="T349" i="2"/>
  <c r="T690" i="2"/>
  <c r="T197" i="2"/>
  <c r="T394" i="2"/>
  <c r="T128" i="2"/>
  <c r="T582" i="2"/>
  <c r="T189" i="2"/>
  <c r="T16" i="2"/>
  <c r="T82" i="2"/>
  <c r="T25" i="2"/>
  <c r="T247" i="2"/>
  <c r="T486" i="2"/>
  <c r="T257" i="2"/>
  <c r="T480" i="2"/>
  <c r="T129" i="2"/>
  <c r="T53" i="2"/>
  <c r="T492" i="2"/>
  <c r="T628" i="2"/>
  <c r="T29" i="2"/>
  <c r="T619" i="2"/>
  <c r="T24" i="2"/>
  <c r="T47" i="2"/>
  <c r="T500" i="2"/>
  <c r="T589" i="2"/>
  <c r="T132" i="2"/>
  <c r="T481" i="2"/>
  <c r="T504" i="2"/>
  <c r="T417" i="2"/>
  <c r="T496" i="2"/>
  <c r="T586" i="2"/>
  <c r="T41" i="2"/>
  <c r="T711" i="2"/>
  <c r="T399" i="2"/>
  <c r="T176" i="2"/>
  <c r="T528" i="2"/>
  <c r="T501" i="2"/>
  <c r="T474" i="2"/>
  <c r="T336" i="2"/>
  <c r="T600" i="2"/>
  <c r="T191" i="2"/>
  <c r="T723" i="2"/>
  <c r="T389" i="2"/>
  <c r="T466" i="2"/>
  <c r="T396" i="2"/>
  <c r="T721" i="2"/>
  <c r="T174" i="2"/>
  <c r="T612" i="2"/>
  <c r="T83" i="2"/>
  <c r="T172" i="2"/>
  <c r="T510" i="2"/>
  <c r="T641" i="2"/>
  <c r="T144" i="2"/>
  <c r="T654" i="2"/>
  <c r="T472" i="2"/>
  <c r="T630" i="2"/>
  <c r="T538" i="2"/>
  <c r="T609" i="2"/>
  <c r="T230" i="2"/>
  <c r="T306" i="2"/>
  <c r="T727" i="2"/>
  <c r="T259" i="2"/>
  <c r="T341" i="2"/>
  <c r="T110" i="2"/>
  <c r="T114" i="2"/>
  <c r="T34" i="2"/>
  <c r="T442" i="2"/>
  <c r="T648" i="2"/>
  <c r="T660" i="2"/>
  <c r="T379" i="2"/>
  <c r="T28" i="2"/>
  <c r="T483" i="2"/>
  <c r="T692" i="2"/>
  <c r="T658" i="2"/>
  <c r="T675" i="2"/>
  <c r="T402" i="2"/>
  <c r="T157" i="2"/>
  <c r="T312" i="2"/>
  <c r="T406" i="2"/>
  <c r="T115" i="2"/>
  <c r="T602" i="2"/>
  <c r="T283" i="2"/>
  <c r="T133" i="2"/>
  <c r="T603" i="2"/>
  <c r="T621" i="2"/>
  <c r="T375" i="2"/>
  <c r="T219" i="2"/>
  <c r="T175" i="2"/>
  <c r="T667" i="2"/>
  <c r="T489" i="2"/>
  <c r="T478" i="2"/>
  <c r="T403" i="2"/>
  <c r="T158" i="2"/>
  <c r="T203" i="2"/>
  <c r="T301" i="2"/>
  <c r="T725" i="2"/>
  <c r="T101" i="2"/>
  <c r="T699" i="2"/>
  <c r="T311" i="2"/>
  <c r="T611" i="2"/>
  <c r="T532" i="2"/>
  <c r="T38" i="2"/>
  <c r="T297" i="2"/>
  <c r="T273" i="2"/>
  <c r="T108" i="2"/>
  <c r="T148" i="2"/>
  <c r="T459" i="2"/>
  <c r="T152" i="2"/>
  <c r="T184" i="2"/>
  <c r="T63" i="2"/>
  <c r="T232" i="2"/>
  <c r="T354" i="2"/>
  <c r="T386" i="2"/>
  <c r="T659" i="2"/>
  <c r="T136" i="2"/>
  <c r="T187" i="2"/>
  <c r="T583" i="2"/>
  <c r="T684" i="2"/>
  <c r="T604" i="2"/>
  <c r="T428" i="2"/>
  <c r="T569" i="2"/>
  <c r="T353" i="2"/>
  <c r="T214" i="2"/>
  <c r="T411" i="2"/>
  <c r="T728" i="2"/>
  <c r="T635" i="2"/>
  <c r="T717" i="2"/>
  <c r="T597" i="2"/>
  <c r="T56" i="2"/>
  <c r="T729" i="2"/>
  <c r="T171" i="2"/>
  <c r="T288" i="2"/>
  <c r="T436" i="2"/>
  <c r="T674" i="2"/>
  <c r="T248" i="2"/>
  <c r="T291" i="2"/>
  <c r="T146" i="2"/>
  <c r="T388" i="2"/>
  <c r="T631" i="2"/>
  <c r="T455" i="2"/>
  <c r="T138" i="2"/>
  <c r="T130" i="2"/>
  <c r="T205" i="2"/>
  <c r="T328" i="2"/>
  <c r="T694" i="2"/>
  <c r="T432" i="2"/>
  <c r="T708" i="2"/>
  <c r="T234" i="2"/>
  <c r="T722" i="2"/>
  <c r="T35" i="2"/>
  <c r="T646" i="2"/>
  <c r="T652" i="2"/>
  <c r="T422" i="2"/>
  <c r="T732" i="2"/>
  <c r="T683" i="2"/>
  <c r="T640" i="2"/>
  <c r="T208" i="2"/>
  <c r="T599" i="2"/>
  <c r="T145" i="2"/>
  <c r="T423" i="2"/>
  <c r="T577" i="2"/>
  <c r="T384" i="2"/>
  <c r="T556" i="2"/>
  <c r="T360" i="2"/>
  <c r="T484" i="2"/>
  <c r="T502" i="2"/>
  <c r="T666" i="2"/>
  <c r="T655" i="2"/>
  <c r="T314" i="2"/>
  <c r="T96" i="2"/>
  <c r="T192" i="2"/>
  <c r="T498" i="2"/>
  <c r="T350" i="2"/>
  <c r="T213" i="2"/>
  <c r="T370" i="2"/>
  <c r="T678" i="2"/>
  <c r="T298" i="2"/>
  <c r="T554" i="2"/>
  <c r="T495" i="2"/>
  <c r="T90" i="2"/>
  <c r="T557" i="2"/>
  <c r="T509" i="2"/>
  <c r="T365" i="2"/>
  <c r="T592" i="2"/>
  <c r="T166" i="2"/>
  <c r="T210" i="2"/>
  <c r="T177" i="2"/>
  <c r="T382" i="2"/>
  <c r="T719" i="2"/>
  <c r="T726" i="2"/>
  <c r="T559" i="2"/>
  <c r="T222" i="2"/>
  <c r="T687" i="2"/>
  <c r="T601" i="2"/>
  <c r="T216" i="2"/>
  <c r="T357" i="2"/>
  <c r="T315" i="2"/>
  <c r="T645" i="2"/>
  <c r="T413" i="2"/>
  <c r="T342" i="2"/>
  <c r="T696" i="2"/>
  <c r="T564" i="2"/>
  <c r="T606" i="2"/>
  <c r="T695" i="2"/>
  <c r="T565" i="2"/>
  <c r="T369" i="2"/>
  <c r="T649" i="2"/>
  <c r="T605" i="2"/>
  <c r="T594" i="2"/>
  <c r="T697" i="2"/>
  <c r="T485" i="2"/>
  <c r="T355" i="2"/>
  <c r="T676" i="2"/>
  <c r="T448" i="2"/>
  <c r="T409" i="2"/>
  <c r="T521" i="2"/>
  <c r="T681" i="2"/>
  <c r="T668" i="2"/>
  <c r="T530" i="2"/>
  <c r="T693" i="2"/>
  <c r="T618" i="2"/>
  <c r="T706" i="2"/>
  <c r="T720" i="2"/>
  <c r="T701" i="2"/>
  <c r="T698" i="2"/>
  <c r="T637" i="2"/>
  <c r="T715" i="2"/>
  <c r="T703" i="2"/>
  <c r="T718" i="2"/>
  <c r="T730" i="2"/>
  <c r="T712" i="2"/>
  <c r="T677" i="2"/>
  <c r="S623" i="2"/>
  <c r="S608" i="2"/>
  <c r="S610" i="2"/>
  <c r="S92" i="2"/>
  <c r="S347" i="2"/>
  <c r="S468" i="2"/>
  <c r="S439" i="2"/>
  <c r="S533" i="2"/>
  <c r="S358" i="2"/>
  <c r="S555" i="2"/>
  <c r="S451" i="2"/>
  <c r="S414" i="2"/>
  <c r="S673" i="2"/>
  <c r="S221" i="2"/>
  <c r="S117" i="2"/>
  <c r="S464" i="2"/>
  <c r="S471" i="2"/>
  <c r="S37" i="2"/>
  <c r="S662" i="2"/>
  <c r="S397" i="2"/>
  <c r="S456" i="2"/>
  <c r="S368" i="2"/>
  <c r="S381" i="2"/>
  <c r="S66" i="2"/>
  <c r="S546" i="2"/>
  <c r="S188" i="2"/>
  <c r="S539" i="2"/>
  <c r="S352" i="2"/>
  <c r="S531" i="2"/>
  <c r="S639" i="2"/>
  <c r="S252" i="2"/>
  <c r="S366" i="2"/>
  <c r="S78" i="2"/>
  <c r="S584" i="2"/>
  <c r="S4" i="2"/>
  <c r="S71" i="2"/>
  <c r="S568" i="2"/>
  <c r="S308" i="2"/>
  <c r="S220" i="2"/>
  <c r="S426" i="2"/>
  <c r="S105" i="2"/>
  <c r="S345" i="2"/>
  <c r="S526" i="2"/>
  <c r="S196" i="2"/>
  <c r="S552" i="2"/>
  <c r="S87" i="2"/>
  <c r="S206" i="2"/>
  <c r="S112" i="2"/>
  <c r="S231" i="2"/>
  <c r="S109" i="2"/>
  <c r="S329" i="2"/>
  <c r="S513" i="2"/>
  <c r="S372" i="2"/>
  <c r="S94" i="2"/>
  <c r="S284" i="2"/>
  <c r="S488" i="2"/>
  <c r="S127" i="2"/>
  <c r="S271" i="2"/>
  <c r="S431" i="2"/>
  <c r="S154" i="2"/>
  <c r="S461" i="2"/>
  <c r="S323" i="2"/>
  <c r="S209" i="2"/>
  <c r="S625" i="2"/>
  <c r="S121" i="2"/>
  <c r="S137" i="2"/>
  <c r="S364" i="2"/>
  <c r="S441" i="2"/>
  <c r="S316" i="2"/>
  <c r="S84" i="2"/>
  <c r="S410" i="2"/>
  <c r="S99" i="2"/>
  <c r="S255" i="2"/>
  <c r="S473" i="2"/>
  <c r="S254" i="2"/>
  <c r="S361" i="2"/>
  <c r="S627" i="2"/>
  <c r="S390" i="2"/>
  <c r="S476" i="2"/>
  <c r="S477" i="2"/>
  <c r="S272" i="2"/>
  <c r="S239" i="2"/>
  <c r="S207" i="2"/>
  <c r="S77" i="2"/>
  <c r="S201" i="2"/>
  <c r="S536" i="2"/>
  <c r="S163" i="2"/>
  <c r="S467" i="2"/>
  <c r="S199" i="2"/>
  <c r="S614" i="2"/>
  <c r="S686" i="2"/>
  <c r="S8" i="2"/>
  <c r="S12" i="2"/>
  <c r="S523" i="2"/>
  <c r="S334" i="2"/>
  <c r="S67" i="2"/>
  <c r="S339" i="2"/>
  <c r="S229" i="2"/>
  <c r="S309" i="2"/>
  <c r="S73" i="2"/>
  <c r="S120" i="2"/>
  <c r="S508" i="2"/>
  <c r="S430" i="2"/>
  <c r="S285" i="2"/>
  <c r="S378" i="2"/>
  <c r="S143" i="2"/>
  <c r="S313" i="2"/>
  <c r="S126" i="2"/>
  <c r="S181" i="2"/>
  <c r="S227" i="2"/>
  <c r="S682" i="2"/>
  <c r="S281" i="2"/>
  <c r="S116" i="2"/>
  <c r="S263" i="2"/>
  <c r="S487" i="2"/>
  <c r="S371" i="2"/>
  <c r="S522" i="2"/>
  <c r="S76" i="2"/>
  <c r="S243" i="2"/>
  <c r="S440" i="2"/>
  <c r="S91" i="2"/>
  <c r="S643" i="2"/>
  <c r="S43" i="2"/>
  <c r="S27" i="2"/>
  <c r="S295" i="2"/>
  <c r="S113" i="2"/>
  <c r="S260" i="2"/>
  <c r="S400" i="2"/>
  <c r="S170" i="2"/>
  <c r="S57" i="2"/>
  <c r="S10" i="2"/>
  <c r="S638" i="2"/>
  <c r="S680" i="2"/>
  <c r="S317" i="2"/>
  <c r="S679" i="2"/>
  <c r="S647" i="2"/>
  <c r="S407" i="2"/>
  <c r="S296" i="2"/>
  <c r="S276" i="2"/>
  <c r="S253" i="2"/>
  <c r="S274" i="2"/>
  <c r="S415" i="2"/>
  <c r="S714" i="2"/>
  <c r="S537" i="2"/>
  <c r="S322" i="2"/>
  <c r="S245" i="2"/>
  <c r="S304" i="2"/>
  <c r="S279" i="2"/>
  <c r="S282" i="2"/>
  <c r="S95" i="2"/>
  <c r="S343" i="2"/>
  <c r="S140" i="2"/>
  <c r="S160" i="2"/>
  <c r="S102" i="2"/>
  <c r="S550" i="2"/>
  <c r="S566" i="2"/>
  <c r="S387" i="2"/>
  <c r="S333" i="2"/>
  <c r="S161" i="2"/>
  <c r="S11" i="2"/>
  <c r="S505" i="2"/>
  <c r="S462" i="2"/>
  <c r="S520" i="2"/>
  <c r="S250" i="2"/>
  <c r="S225" i="2"/>
  <c r="S543" i="2"/>
  <c r="S458" i="2"/>
  <c r="S534" i="2"/>
  <c r="S650" i="2"/>
  <c r="S542" i="2"/>
  <c r="S548" i="2"/>
  <c r="S651" i="2"/>
  <c r="S558" i="2"/>
  <c r="S671" i="2"/>
  <c r="S663" i="2"/>
  <c r="S39" i="2"/>
  <c r="S359" i="2"/>
  <c r="S266" i="2"/>
  <c r="S517" i="2"/>
  <c r="S183" i="2"/>
  <c r="S622" i="2"/>
  <c r="S634" i="2"/>
  <c r="S287" i="2"/>
  <c r="S571" i="2"/>
  <c r="S395" i="2"/>
  <c r="S258" i="2"/>
  <c r="S118" i="2"/>
  <c r="S632" i="2"/>
  <c r="S55" i="2"/>
  <c r="S367" i="2"/>
  <c r="S507" i="2"/>
  <c r="S593" i="2"/>
  <c r="S135" i="2"/>
  <c r="S212" i="2"/>
  <c r="S195" i="2"/>
  <c r="S574" i="2"/>
  <c r="S278" i="2"/>
  <c r="S656" i="2"/>
  <c r="S563" i="2"/>
  <c r="S17" i="2"/>
  <c r="S36" i="2"/>
  <c r="S418" i="2"/>
  <c r="S661" i="2"/>
  <c r="S519" i="2"/>
  <c r="S61" i="2"/>
  <c r="S193" i="2"/>
  <c r="S463" i="2"/>
  <c r="S6" i="2"/>
  <c r="S33" i="2"/>
  <c r="S246" i="2"/>
  <c r="S516" i="2"/>
  <c r="S446" i="2"/>
  <c r="S85" i="2"/>
  <c r="S119" i="2"/>
  <c r="S512" i="2"/>
  <c r="S503" i="2"/>
  <c r="S155" i="2"/>
  <c r="S419" i="2"/>
  <c r="S425" i="2"/>
  <c r="S123" i="2"/>
  <c r="S106" i="2"/>
  <c r="S64" i="2"/>
  <c r="S514" i="2"/>
  <c r="S168" i="2"/>
  <c r="S69" i="2"/>
  <c r="S545" i="2"/>
  <c r="S444" i="2"/>
  <c r="S416" i="2"/>
  <c r="S268" i="2"/>
  <c r="S310" i="2"/>
  <c r="S88" i="2"/>
  <c r="S710" i="2"/>
  <c r="S453" i="2"/>
  <c r="S490" i="2"/>
  <c r="S469" i="2"/>
  <c r="S669" i="2"/>
  <c r="S18" i="2"/>
  <c r="S156" i="2"/>
  <c r="S293" i="2"/>
  <c r="S45" i="2"/>
  <c r="S429" i="2"/>
  <c r="S241" i="2"/>
  <c r="S51" i="2"/>
  <c r="S581" i="2"/>
  <c r="S218" i="2"/>
  <c r="S351" i="2"/>
  <c r="S331" i="2"/>
  <c r="S427" i="2"/>
  <c r="S9" i="2"/>
  <c r="S286" i="2"/>
  <c r="S421" i="2"/>
  <c r="S58" i="2"/>
  <c r="S40" i="2"/>
  <c r="S362" i="2"/>
  <c r="S716" i="2"/>
  <c r="S7" i="2"/>
  <c r="S573" i="2"/>
  <c r="S709" i="2"/>
  <c r="S580" i="2"/>
  <c r="S79" i="2"/>
  <c r="S511" i="2"/>
  <c r="S182" i="2"/>
  <c r="S104" i="2"/>
  <c r="S42" i="2"/>
  <c r="S685" i="2"/>
  <c r="S527" i="2"/>
  <c r="S445" i="2"/>
  <c r="S373" i="2"/>
  <c r="S620" i="2"/>
  <c r="S437" i="2"/>
  <c r="S344" i="2"/>
  <c r="S438" i="2"/>
  <c r="S398" i="2"/>
  <c r="S324" i="2"/>
  <c r="S452" i="2"/>
  <c r="S211" i="2"/>
  <c r="S383" i="2"/>
  <c r="S256" i="2"/>
  <c r="S380" i="2"/>
  <c r="S475" i="2"/>
  <c r="S616" i="2"/>
  <c r="S52" i="2"/>
  <c r="S450" i="2"/>
  <c r="S80" i="2"/>
  <c r="S98" i="2"/>
  <c r="S261" i="2"/>
  <c r="S479" i="2"/>
  <c r="S460" i="2"/>
  <c r="S615" i="2"/>
  <c r="S335" i="2"/>
  <c r="S670" i="2"/>
  <c r="S100" i="2"/>
  <c r="S506" i="2"/>
  <c r="S275" i="2"/>
  <c r="S3" i="2"/>
  <c r="S587" i="2"/>
  <c r="S405" i="2"/>
  <c r="S332" i="2"/>
  <c r="S585" i="2"/>
  <c r="S393" i="2"/>
  <c r="S149" i="2"/>
  <c r="S200" i="2"/>
  <c r="S579" i="2"/>
  <c r="S540" i="2"/>
  <c r="S499" i="2"/>
  <c r="S385" i="2"/>
  <c r="S50" i="2"/>
  <c r="S226" i="2"/>
  <c r="S497" i="2"/>
  <c r="S294" i="2"/>
  <c r="S159" i="2"/>
  <c r="S233" i="2"/>
  <c r="S321" i="2"/>
  <c r="S235" i="2"/>
  <c r="S493" i="2"/>
  <c r="S202" i="2"/>
  <c r="S122" i="2"/>
  <c r="S111" i="2"/>
  <c r="S224" i="2"/>
  <c r="S327" i="2"/>
  <c r="S299" i="2"/>
  <c r="S391" i="2"/>
  <c r="S20" i="2"/>
  <c r="S186" i="2"/>
  <c r="S348" i="2"/>
  <c r="S147" i="2"/>
  <c r="S702" i="2"/>
  <c r="S173" i="2"/>
  <c r="S337" i="2"/>
  <c r="S578" i="2"/>
  <c r="S153" i="2"/>
  <c r="S435" i="2"/>
  <c r="S303" i="2"/>
  <c r="S688" i="2"/>
  <c r="S376" i="2"/>
  <c r="S236" i="2"/>
  <c r="S89" i="2"/>
  <c r="S65" i="2"/>
  <c r="S237" i="2"/>
  <c r="S562" i="2"/>
  <c r="S289" i="2"/>
  <c r="S434" i="2"/>
  <c r="S553" i="2"/>
  <c r="S31" i="2"/>
  <c r="S401" i="2"/>
  <c r="S165" i="2"/>
  <c r="S194" i="2"/>
  <c r="S107" i="2"/>
  <c r="S131" i="2"/>
  <c r="S320" i="2"/>
  <c r="S185" i="2"/>
  <c r="S636" i="2"/>
  <c r="S223" i="2"/>
  <c r="S330" i="2"/>
  <c r="S319" i="2"/>
  <c r="S657" i="2"/>
  <c r="S356" i="2"/>
  <c r="S81" i="2"/>
  <c r="S32" i="2"/>
  <c r="S707" i="2"/>
  <c r="S14" i="2"/>
  <c r="S124" i="2"/>
  <c r="S249" i="2"/>
  <c r="S644" i="2"/>
  <c r="S549" i="2"/>
  <c r="S653" i="2"/>
  <c r="S318" i="2"/>
  <c r="S561" i="2"/>
  <c r="S613" i="2"/>
  <c r="S54" i="2"/>
  <c r="S598" i="2"/>
  <c r="S72" i="2"/>
  <c r="S215" i="2"/>
  <c r="S529" i="2"/>
  <c r="S270" i="2"/>
  <c r="S588" i="2"/>
  <c r="S49" i="2"/>
  <c r="S447" i="2"/>
  <c r="S5" i="2"/>
  <c r="S570" i="2"/>
  <c r="S470" i="2"/>
  <c r="S572" i="2"/>
  <c r="S265" i="2"/>
  <c r="S2" i="2"/>
  <c r="S624" i="2"/>
  <c r="S162" i="2"/>
  <c r="S325" i="2"/>
  <c r="S292" i="2"/>
  <c r="S449" i="2"/>
  <c r="S629" i="2"/>
  <c r="S626" i="2"/>
  <c r="S125" i="2"/>
  <c r="S433" i="2"/>
  <c r="S15" i="2"/>
  <c r="S13" i="2"/>
  <c r="S164" i="2"/>
  <c r="S30" i="2"/>
  <c r="S664" i="2"/>
  <c r="S93" i="2"/>
  <c r="S267" i="2"/>
  <c r="S307" i="2"/>
  <c r="S74" i="2"/>
  <c r="S151" i="2"/>
  <c r="S178" i="2"/>
  <c r="S280" i="2"/>
  <c r="S491" i="2"/>
  <c r="S26" i="2"/>
  <c r="S300" i="2"/>
  <c r="S75" i="2"/>
  <c r="S515" i="2"/>
  <c r="S346" i="2"/>
  <c r="S141" i="2"/>
  <c r="S590" i="2"/>
  <c r="S204" i="2"/>
  <c r="S633" i="2"/>
  <c r="S46" i="2"/>
  <c r="S242" i="2"/>
  <c r="S70" i="2"/>
  <c r="S404" i="2"/>
  <c r="S262" i="2"/>
  <c r="S134" i="2"/>
  <c r="S363" i="2"/>
  <c r="S179" i="2"/>
  <c r="S567" i="2"/>
  <c r="S277" i="2"/>
  <c r="S103" i="2"/>
  <c r="S392" i="2"/>
  <c r="S244" i="2"/>
  <c r="S19" i="2"/>
  <c r="S217" i="2"/>
  <c r="S190" i="2"/>
  <c r="S23" i="2"/>
  <c r="S544" i="2"/>
  <c r="S524" i="2"/>
  <c r="S326" i="2"/>
  <c r="S731" i="2"/>
  <c r="S97" i="2"/>
  <c r="S290" i="2"/>
  <c r="S62" i="2"/>
  <c r="S240" i="2"/>
  <c r="S228" i="2"/>
  <c r="S48" i="2"/>
  <c r="S139" i="2"/>
  <c r="S305" i="2"/>
  <c r="S541" i="2"/>
  <c r="S59" i="2"/>
  <c r="S672" i="2"/>
  <c r="S596" i="2"/>
  <c r="S591" i="2"/>
  <c r="S44" i="2"/>
  <c r="S617" i="2"/>
  <c r="S518" i="2"/>
  <c r="S689" i="2"/>
  <c r="S607" i="2"/>
  <c r="S302" i="2"/>
  <c r="S560" i="2"/>
  <c r="S665" i="2"/>
  <c r="S238" i="2"/>
  <c r="S713" i="2"/>
  <c r="S525" i="2"/>
  <c r="S535" i="2"/>
  <c r="S251" i="2"/>
  <c r="S704" i="2"/>
  <c r="S412" i="2"/>
  <c r="S642" i="2"/>
  <c r="S374" i="2"/>
  <c r="S22" i="2"/>
  <c r="S576" i="2"/>
  <c r="S86" i="2"/>
  <c r="S424" i="2"/>
  <c r="S575" i="2"/>
  <c r="S167" i="2"/>
  <c r="S338" i="2"/>
  <c r="S457" i="2"/>
  <c r="S443" i="2"/>
  <c r="S494" i="2"/>
  <c r="S169" i="2"/>
  <c r="S198" i="2"/>
  <c r="S420" i="2"/>
  <c r="S691" i="2"/>
  <c r="S60" i="2"/>
  <c r="S68" i="2"/>
  <c r="S408" i="2"/>
  <c r="S21" i="2"/>
  <c r="S142" i="2"/>
  <c r="S340" i="2"/>
  <c r="S377" i="2"/>
  <c r="S482" i="2"/>
  <c r="S269" i="2"/>
  <c r="S547" i="2"/>
  <c r="S465" i="2"/>
  <c r="S551" i="2"/>
  <c r="S264" i="2"/>
  <c r="S150" i="2"/>
  <c r="S454" i="2"/>
  <c r="S180" i="2"/>
  <c r="S595" i="2"/>
  <c r="S724" i="2"/>
  <c r="S700" i="2"/>
  <c r="S705" i="2"/>
  <c r="S349" i="2"/>
  <c r="S690" i="2"/>
  <c r="S197" i="2"/>
  <c r="S394" i="2"/>
  <c r="S128" i="2"/>
  <c r="S582" i="2"/>
  <c r="S189" i="2"/>
  <c r="S16" i="2"/>
  <c r="S82" i="2"/>
  <c r="S25" i="2"/>
  <c r="S247" i="2"/>
  <c r="S486" i="2"/>
  <c r="S257" i="2"/>
  <c r="S480" i="2"/>
  <c r="S129" i="2"/>
  <c r="S53" i="2"/>
  <c r="S492" i="2"/>
  <c r="S628" i="2"/>
  <c r="S29" i="2"/>
  <c r="S619" i="2"/>
  <c r="S24" i="2"/>
  <c r="S47" i="2"/>
  <c r="S500" i="2"/>
  <c r="S589" i="2"/>
  <c r="S132" i="2"/>
  <c r="S481" i="2"/>
  <c r="S504" i="2"/>
  <c r="S417" i="2"/>
  <c r="S496" i="2"/>
  <c r="S586" i="2"/>
  <c r="S41" i="2"/>
  <c r="S711" i="2"/>
  <c r="S399" i="2"/>
  <c r="S176" i="2"/>
  <c r="S528" i="2"/>
  <c r="S501" i="2"/>
  <c r="S474" i="2"/>
  <c r="S336" i="2"/>
  <c r="S600" i="2"/>
  <c r="S191" i="2"/>
  <c r="S723" i="2"/>
  <c r="S389" i="2"/>
  <c r="S466" i="2"/>
  <c r="S396" i="2"/>
  <c r="S721" i="2"/>
  <c r="S174" i="2"/>
  <c r="S612" i="2"/>
  <c r="S83" i="2"/>
  <c r="S172" i="2"/>
  <c r="S510" i="2"/>
  <c r="S641" i="2"/>
  <c r="S144" i="2"/>
  <c r="S654" i="2"/>
  <c r="S472" i="2"/>
  <c r="S630" i="2"/>
  <c r="S538" i="2"/>
  <c r="S609" i="2"/>
  <c r="S230" i="2"/>
  <c r="S306" i="2"/>
  <c r="S727" i="2"/>
  <c r="S259" i="2"/>
  <c r="S341" i="2"/>
  <c r="S110" i="2"/>
  <c r="S114" i="2"/>
  <c r="S34" i="2"/>
  <c r="S442" i="2"/>
  <c r="S648" i="2"/>
  <c r="S660" i="2"/>
  <c r="S379" i="2"/>
  <c r="S28" i="2"/>
  <c r="S483" i="2"/>
  <c r="S692" i="2"/>
  <c r="S658" i="2"/>
  <c r="S675" i="2"/>
  <c r="S402" i="2"/>
  <c r="S157" i="2"/>
  <c r="S312" i="2"/>
  <c r="S406" i="2"/>
  <c r="S115" i="2"/>
  <c r="S602" i="2"/>
  <c r="S283" i="2"/>
  <c r="S133" i="2"/>
  <c r="S603" i="2"/>
  <c r="S621" i="2"/>
  <c r="S375" i="2"/>
  <c r="S219" i="2"/>
  <c r="S175" i="2"/>
  <c r="S667" i="2"/>
  <c r="S489" i="2"/>
  <c r="S478" i="2"/>
  <c r="S403" i="2"/>
  <c r="S158" i="2"/>
  <c r="S203" i="2"/>
  <c r="S301" i="2"/>
  <c r="S725" i="2"/>
  <c r="S101" i="2"/>
  <c r="S699" i="2"/>
  <c r="S311" i="2"/>
  <c r="S611" i="2"/>
  <c r="S532" i="2"/>
  <c r="S38" i="2"/>
  <c r="S297" i="2"/>
  <c r="S273" i="2"/>
  <c r="S108" i="2"/>
  <c r="S148" i="2"/>
  <c r="S459" i="2"/>
  <c r="S152" i="2"/>
  <c r="S184" i="2"/>
  <c r="S63" i="2"/>
  <c r="S232" i="2"/>
  <c r="S354" i="2"/>
  <c r="S386" i="2"/>
  <c r="S659" i="2"/>
  <c r="S136" i="2"/>
  <c r="S187" i="2"/>
  <c r="S583" i="2"/>
  <c r="S684" i="2"/>
  <c r="S604" i="2"/>
  <c r="S428" i="2"/>
  <c r="S569" i="2"/>
  <c r="S353" i="2"/>
  <c r="S214" i="2"/>
  <c r="S411" i="2"/>
  <c r="S728" i="2"/>
  <c r="S635" i="2"/>
  <c r="S717" i="2"/>
  <c r="S597" i="2"/>
  <c r="S56" i="2"/>
  <c r="S729" i="2"/>
  <c r="S171" i="2"/>
  <c r="S288" i="2"/>
  <c r="S436" i="2"/>
  <c r="S674" i="2"/>
  <c r="S248" i="2"/>
  <c r="S291" i="2"/>
  <c r="S146" i="2"/>
  <c r="S388" i="2"/>
  <c r="S631" i="2"/>
  <c r="S455" i="2"/>
  <c r="S138" i="2"/>
  <c r="S130" i="2"/>
  <c r="S205" i="2"/>
  <c r="S328" i="2"/>
  <c r="S694" i="2"/>
  <c r="S432" i="2"/>
  <c r="S708" i="2"/>
  <c r="S234" i="2"/>
  <c r="S722" i="2"/>
  <c r="S35" i="2"/>
  <c r="S646" i="2"/>
  <c r="S652" i="2"/>
  <c r="S422" i="2"/>
  <c r="S732" i="2"/>
  <c r="S683" i="2"/>
  <c r="S640" i="2"/>
  <c r="S208" i="2"/>
  <c r="S599" i="2"/>
  <c r="S145" i="2"/>
  <c r="S423" i="2"/>
  <c r="S577" i="2"/>
  <c r="S384" i="2"/>
  <c r="S556" i="2"/>
  <c r="S360" i="2"/>
  <c r="S484" i="2"/>
  <c r="S502" i="2"/>
  <c r="S666" i="2"/>
  <c r="S655" i="2"/>
  <c r="S314" i="2"/>
  <c r="S96" i="2"/>
  <c r="S192" i="2"/>
  <c r="S498" i="2"/>
  <c r="S350" i="2"/>
  <c r="S213" i="2"/>
  <c r="S370" i="2"/>
  <c r="S678" i="2"/>
  <c r="S298" i="2"/>
  <c r="S554" i="2"/>
  <c r="S495" i="2"/>
  <c r="S90" i="2"/>
  <c r="S557" i="2"/>
  <c r="S509" i="2"/>
  <c r="S365" i="2"/>
  <c r="S592" i="2"/>
  <c r="S166" i="2"/>
  <c r="S210" i="2"/>
  <c r="S177" i="2"/>
  <c r="S382" i="2"/>
  <c r="S719" i="2"/>
  <c r="S726" i="2"/>
  <c r="S559" i="2"/>
  <c r="S222" i="2"/>
  <c r="S687" i="2"/>
  <c r="S601" i="2"/>
  <c r="S216" i="2"/>
  <c r="S357" i="2"/>
  <c r="S315" i="2"/>
  <c r="S645" i="2"/>
  <c r="S413" i="2"/>
  <c r="S342" i="2"/>
  <c r="S696" i="2"/>
  <c r="S564" i="2"/>
  <c r="S606" i="2"/>
  <c r="S695" i="2"/>
  <c r="S565" i="2"/>
  <c r="S369" i="2"/>
  <c r="S649" i="2"/>
  <c r="S605" i="2"/>
  <c r="S594" i="2"/>
  <c r="S697" i="2"/>
  <c r="S485" i="2"/>
  <c r="S355" i="2"/>
  <c r="S676" i="2"/>
  <c r="S448" i="2"/>
  <c r="S409" i="2"/>
  <c r="S521" i="2"/>
  <c r="S681" i="2"/>
  <c r="S668" i="2"/>
  <c r="S530" i="2"/>
  <c r="S693" i="2"/>
  <c r="S618" i="2"/>
  <c r="S706" i="2"/>
  <c r="S720" i="2"/>
  <c r="S701" i="2"/>
  <c r="S698" i="2"/>
  <c r="S637" i="2"/>
  <c r="S715" i="2"/>
  <c r="S703" i="2"/>
  <c r="S718" i="2"/>
  <c r="S730" i="2"/>
  <c r="S712" i="2"/>
  <c r="S677" i="2"/>
  <c r="N623" i="2"/>
  <c r="N608" i="2"/>
  <c r="N610" i="2"/>
  <c r="N92" i="2"/>
  <c r="N347" i="2"/>
  <c r="N468" i="2"/>
  <c r="N439" i="2"/>
  <c r="N533" i="2"/>
  <c r="N358" i="2"/>
  <c r="N555" i="2"/>
  <c r="N451" i="2"/>
  <c r="N414" i="2"/>
  <c r="N673" i="2"/>
  <c r="N221" i="2"/>
  <c r="N117" i="2"/>
  <c r="N464" i="2"/>
  <c r="N471" i="2"/>
  <c r="N37" i="2"/>
  <c r="N662" i="2"/>
  <c r="N397" i="2"/>
  <c r="N456" i="2"/>
  <c r="N368" i="2"/>
  <c r="N381" i="2"/>
  <c r="N66" i="2"/>
  <c r="N546" i="2"/>
  <c r="N188" i="2"/>
  <c r="N539" i="2"/>
  <c r="N352" i="2"/>
  <c r="N531" i="2"/>
  <c r="N639" i="2"/>
  <c r="N252" i="2"/>
  <c r="N366" i="2"/>
  <c r="N78" i="2"/>
  <c r="N584" i="2"/>
  <c r="N4" i="2"/>
  <c r="N71" i="2"/>
  <c r="N568" i="2"/>
  <c r="N308" i="2"/>
  <c r="N220" i="2"/>
  <c r="N426" i="2"/>
  <c r="N105" i="2"/>
  <c r="N345" i="2"/>
  <c r="N526" i="2"/>
  <c r="N196" i="2"/>
  <c r="N552" i="2"/>
  <c r="N87" i="2"/>
  <c r="N206" i="2"/>
  <c r="N112" i="2"/>
  <c r="N231" i="2"/>
  <c r="N109" i="2"/>
  <c r="N329" i="2"/>
  <c r="N513" i="2"/>
  <c r="N372" i="2"/>
  <c r="N94" i="2"/>
  <c r="N284" i="2"/>
  <c r="N488" i="2"/>
  <c r="N127" i="2"/>
  <c r="N271" i="2"/>
  <c r="N431" i="2"/>
  <c r="N154" i="2"/>
  <c r="N461" i="2"/>
  <c r="N323" i="2"/>
  <c r="N209" i="2"/>
  <c r="N625" i="2"/>
  <c r="N121" i="2"/>
  <c r="N137" i="2"/>
  <c r="N364" i="2"/>
  <c r="N441" i="2"/>
  <c r="N316" i="2"/>
  <c r="N84" i="2"/>
  <c r="N410" i="2"/>
  <c r="N99" i="2"/>
  <c r="N255" i="2"/>
  <c r="N473" i="2"/>
  <c r="N254" i="2"/>
  <c r="N361" i="2"/>
  <c r="N627" i="2"/>
  <c r="N390" i="2"/>
  <c r="N476" i="2"/>
  <c r="N477" i="2"/>
  <c r="N272" i="2"/>
  <c r="N239" i="2"/>
  <c r="N207" i="2"/>
  <c r="N77" i="2"/>
  <c r="N201" i="2"/>
  <c r="N536" i="2"/>
  <c r="N163" i="2"/>
  <c r="N467" i="2"/>
  <c r="N199" i="2"/>
  <c r="N614" i="2"/>
  <c r="N686" i="2"/>
  <c r="N8" i="2"/>
  <c r="N12" i="2"/>
  <c r="N523" i="2"/>
  <c r="N334" i="2"/>
  <c r="N67" i="2"/>
  <c r="N339" i="2"/>
  <c r="N229" i="2"/>
  <c r="N309" i="2"/>
  <c r="N73" i="2"/>
  <c r="N120" i="2"/>
  <c r="N508" i="2"/>
  <c r="N430" i="2"/>
  <c r="N285" i="2"/>
  <c r="N378" i="2"/>
  <c r="N143" i="2"/>
  <c r="N313" i="2"/>
  <c r="N126" i="2"/>
  <c r="N181" i="2"/>
  <c r="N227" i="2"/>
  <c r="N682" i="2"/>
  <c r="N281" i="2"/>
  <c r="N116" i="2"/>
  <c r="N263" i="2"/>
  <c r="N487" i="2"/>
  <c r="N371" i="2"/>
  <c r="N522" i="2"/>
  <c r="N76" i="2"/>
  <c r="N243" i="2"/>
  <c r="N440" i="2"/>
  <c r="N91" i="2"/>
  <c r="N643" i="2"/>
  <c r="N43" i="2"/>
  <c r="N27" i="2"/>
  <c r="N295" i="2"/>
  <c r="N113" i="2"/>
  <c r="N260" i="2"/>
  <c r="N400" i="2"/>
  <c r="N170" i="2"/>
  <c r="N57" i="2"/>
  <c r="N10" i="2"/>
  <c r="N638" i="2"/>
  <c r="N680" i="2"/>
  <c r="N317" i="2"/>
  <c r="N679" i="2"/>
  <c r="N647" i="2"/>
  <c r="N407" i="2"/>
  <c r="N296" i="2"/>
  <c r="N276" i="2"/>
  <c r="N253" i="2"/>
  <c r="N274" i="2"/>
  <c r="N415" i="2"/>
  <c r="N714" i="2"/>
  <c r="N537" i="2"/>
  <c r="N322" i="2"/>
  <c r="N245" i="2"/>
  <c r="N304" i="2"/>
  <c r="N279" i="2"/>
  <c r="N282" i="2"/>
  <c r="N95" i="2"/>
  <c r="N343" i="2"/>
  <c r="N140" i="2"/>
  <c r="N160" i="2"/>
  <c r="N102" i="2"/>
  <c r="N550" i="2"/>
  <c r="N566" i="2"/>
  <c r="N387" i="2"/>
  <c r="N333" i="2"/>
  <c r="N161" i="2"/>
  <c r="N11" i="2"/>
  <c r="N505" i="2"/>
  <c r="N462" i="2"/>
  <c r="N520" i="2"/>
  <c r="N250" i="2"/>
  <c r="N225" i="2"/>
  <c r="N543" i="2"/>
  <c r="N458" i="2"/>
  <c r="N534" i="2"/>
  <c r="N650" i="2"/>
  <c r="N542" i="2"/>
  <c r="N548" i="2"/>
  <c r="N651" i="2"/>
  <c r="N558" i="2"/>
  <c r="N671" i="2"/>
  <c r="N663" i="2"/>
  <c r="N39" i="2"/>
  <c r="N359" i="2"/>
  <c r="N266" i="2"/>
  <c r="N517" i="2"/>
  <c r="N183" i="2"/>
  <c r="N622" i="2"/>
  <c r="N634" i="2"/>
  <c r="N287" i="2"/>
  <c r="N571" i="2"/>
  <c r="N395" i="2"/>
  <c r="N258" i="2"/>
  <c r="N118" i="2"/>
  <c r="N632" i="2"/>
  <c r="N55" i="2"/>
  <c r="N367" i="2"/>
  <c r="N507" i="2"/>
  <c r="N593" i="2"/>
  <c r="N135" i="2"/>
  <c r="N212" i="2"/>
  <c r="N195" i="2"/>
  <c r="N574" i="2"/>
  <c r="N278" i="2"/>
  <c r="N656" i="2"/>
  <c r="N563" i="2"/>
  <c r="N17" i="2"/>
  <c r="N36" i="2"/>
  <c r="N418" i="2"/>
  <c r="N661" i="2"/>
  <c r="N519" i="2"/>
  <c r="N61" i="2"/>
  <c r="N193" i="2"/>
  <c r="N463" i="2"/>
  <c r="N6" i="2"/>
  <c r="N33" i="2"/>
  <c r="N246" i="2"/>
  <c r="N516" i="2"/>
  <c r="N446" i="2"/>
  <c r="N85" i="2"/>
  <c r="N119" i="2"/>
  <c r="N512" i="2"/>
  <c r="N503" i="2"/>
  <c r="N155" i="2"/>
  <c r="N419" i="2"/>
  <c r="N425" i="2"/>
  <c r="N123" i="2"/>
  <c r="N106" i="2"/>
  <c r="N64" i="2"/>
  <c r="N514" i="2"/>
  <c r="N168" i="2"/>
  <c r="N69" i="2"/>
  <c r="N545" i="2"/>
  <c r="N444" i="2"/>
  <c r="N416" i="2"/>
  <c r="N268" i="2"/>
  <c r="N310" i="2"/>
  <c r="N88" i="2"/>
  <c r="N710" i="2"/>
  <c r="N453" i="2"/>
  <c r="N490" i="2"/>
  <c r="N469" i="2"/>
  <c r="N669" i="2"/>
  <c r="N18" i="2"/>
  <c r="N156" i="2"/>
  <c r="N293" i="2"/>
  <c r="N45" i="2"/>
  <c r="N429" i="2"/>
  <c r="N241" i="2"/>
  <c r="N51" i="2"/>
  <c r="N581" i="2"/>
  <c r="N218" i="2"/>
  <c r="N351" i="2"/>
  <c r="N331" i="2"/>
  <c r="N427" i="2"/>
  <c r="N9" i="2"/>
  <c r="N286" i="2"/>
  <c r="N421" i="2"/>
  <c r="N58" i="2"/>
  <c r="N40" i="2"/>
  <c r="N362" i="2"/>
  <c r="N716" i="2"/>
  <c r="N7" i="2"/>
  <c r="N573" i="2"/>
  <c r="N709" i="2"/>
  <c r="N580" i="2"/>
  <c r="N79" i="2"/>
  <c r="N511" i="2"/>
  <c r="N182" i="2"/>
  <c r="N104" i="2"/>
  <c r="N42" i="2"/>
  <c r="N685" i="2"/>
  <c r="N527" i="2"/>
  <c r="N445" i="2"/>
  <c r="N373" i="2"/>
  <c r="N620" i="2"/>
  <c r="N437" i="2"/>
  <c r="N344" i="2"/>
  <c r="N438" i="2"/>
  <c r="N398" i="2"/>
  <c r="N324" i="2"/>
  <c r="N452" i="2"/>
  <c r="N211" i="2"/>
  <c r="N383" i="2"/>
  <c r="N256" i="2"/>
  <c r="N380" i="2"/>
  <c r="N475" i="2"/>
  <c r="N616" i="2"/>
  <c r="N52" i="2"/>
  <c r="N450" i="2"/>
  <c r="N80" i="2"/>
  <c r="N98" i="2"/>
  <c r="N261" i="2"/>
  <c r="N479" i="2"/>
  <c r="N460" i="2"/>
  <c r="N615" i="2"/>
  <c r="N335" i="2"/>
  <c r="N670" i="2"/>
  <c r="N100" i="2"/>
  <c r="N506" i="2"/>
  <c r="N275" i="2"/>
  <c r="N3" i="2"/>
  <c r="N587" i="2"/>
  <c r="N405" i="2"/>
  <c r="N332" i="2"/>
  <c r="N585" i="2"/>
  <c r="N393" i="2"/>
  <c r="N149" i="2"/>
  <c r="N200" i="2"/>
  <c r="N579" i="2"/>
  <c r="N540" i="2"/>
  <c r="N499" i="2"/>
  <c r="N385" i="2"/>
  <c r="N50" i="2"/>
  <c r="N226" i="2"/>
  <c r="N497" i="2"/>
  <c r="N294" i="2"/>
  <c r="N159" i="2"/>
  <c r="N233" i="2"/>
  <c r="N321" i="2"/>
  <c r="N235" i="2"/>
  <c r="N493" i="2"/>
  <c r="N202" i="2"/>
  <c r="N122" i="2"/>
  <c r="N111" i="2"/>
  <c r="N224" i="2"/>
  <c r="N327" i="2"/>
  <c r="N299" i="2"/>
  <c r="N391" i="2"/>
  <c r="N20" i="2"/>
  <c r="N186" i="2"/>
  <c r="N348" i="2"/>
  <c r="N147" i="2"/>
  <c r="N702" i="2"/>
  <c r="N173" i="2"/>
  <c r="N337" i="2"/>
  <c r="N578" i="2"/>
  <c r="N153" i="2"/>
  <c r="N435" i="2"/>
  <c r="N303" i="2"/>
  <c r="N688" i="2"/>
  <c r="N376" i="2"/>
  <c r="N236" i="2"/>
  <c r="N89" i="2"/>
  <c r="N65" i="2"/>
  <c r="N237" i="2"/>
  <c r="N562" i="2"/>
  <c r="N289" i="2"/>
  <c r="N434" i="2"/>
  <c r="N553" i="2"/>
  <c r="N31" i="2"/>
  <c r="N401" i="2"/>
  <c r="N165" i="2"/>
  <c r="N194" i="2"/>
  <c r="N107" i="2"/>
  <c r="N131" i="2"/>
  <c r="N320" i="2"/>
  <c r="N185" i="2"/>
  <c r="N636" i="2"/>
  <c r="N223" i="2"/>
  <c r="N330" i="2"/>
  <c r="N319" i="2"/>
  <c r="N657" i="2"/>
  <c r="N356" i="2"/>
  <c r="N81" i="2"/>
  <c r="N32" i="2"/>
  <c r="N707" i="2"/>
  <c r="N14" i="2"/>
  <c r="N124" i="2"/>
  <c r="N249" i="2"/>
  <c r="N644" i="2"/>
  <c r="N549" i="2"/>
  <c r="N653" i="2"/>
  <c r="N318" i="2"/>
  <c r="N561" i="2"/>
  <c r="N613" i="2"/>
  <c r="N54" i="2"/>
  <c r="N598" i="2"/>
  <c r="N72" i="2"/>
  <c r="N215" i="2"/>
  <c r="N529" i="2"/>
  <c r="N270" i="2"/>
  <c r="N588" i="2"/>
  <c r="N49" i="2"/>
  <c r="N447" i="2"/>
  <c r="N5" i="2"/>
  <c r="N570" i="2"/>
  <c r="N470" i="2"/>
  <c r="N572" i="2"/>
  <c r="N265" i="2"/>
  <c r="N2" i="2"/>
  <c r="N624" i="2"/>
  <c r="N162" i="2"/>
  <c r="N325" i="2"/>
  <c r="N292" i="2"/>
  <c r="N449" i="2"/>
  <c r="N629" i="2"/>
  <c r="N626" i="2"/>
  <c r="N125" i="2"/>
  <c r="N433" i="2"/>
  <c r="N15" i="2"/>
  <c r="N13" i="2"/>
  <c r="N164" i="2"/>
  <c r="N30" i="2"/>
  <c r="N664" i="2"/>
  <c r="N93" i="2"/>
  <c r="N267" i="2"/>
  <c r="N307" i="2"/>
  <c r="N74" i="2"/>
  <c r="N151" i="2"/>
  <c r="N178" i="2"/>
  <c r="N280" i="2"/>
  <c r="N491" i="2"/>
  <c r="N26" i="2"/>
  <c r="N300" i="2"/>
  <c r="N75" i="2"/>
  <c r="N515" i="2"/>
  <c r="N346" i="2"/>
  <c r="N141" i="2"/>
  <c r="N590" i="2"/>
  <c r="N204" i="2"/>
  <c r="N633" i="2"/>
  <c r="N46" i="2"/>
  <c r="N242" i="2"/>
  <c r="N70" i="2"/>
  <c r="N404" i="2"/>
  <c r="N262" i="2"/>
  <c r="N134" i="2"/>
  <c r="N363" i="2"/>
  <c r="N179" i="2"/>
  <c r="N567" i="2"/>
  <c r="N277" i="2"/>
  <c r="N103" i="2"/>
  <c r="N392" i="2"/>
  <c r="N244" i="2"/>
  <c r="N19" i="2"/>
  <c r="N217" i="2"/>
  <c r="N190" i="2"/>
  <c r="N23" i="2"/>
  <c r="N544" i="2"/>
  <c r="N524" i="2"/>
  <c r="N326" i="2"/>
  <c r="N731" i="2"/>
  <c r="N97" i="2"/>
  <c r="N290" i="2"/>
  <c r="N62" i="2"/>
  <c r="N240" i="2"/>
  <c r="N228" i="2"/>
  <c r="N48" i="2"/>
  <c r="N139" i="2"/>
  <c r="N305" i="2"/>
  <c r="N541" i="2"/>
  <c r="N59" i="2"/>
  <c r="N672" i="2"/>
  <c r="N596" i="2"/>
  <c r="N591" i="2"/>
  <c r="N44" i="2"/>
  <c r="N617" i="2"/>
  <c r="N518" i="2"/>
  <c r="N689" i="2"/>
  <c r="N607" i="2"/>
  <c r="N302" i="2"/>
  <c r="N560" i="2"/>
  <c r="N665" i="2"/>
  <c r="N238" i="2"/>
  <c r="N713" i="2"/>
  <c r="N525" i="2"/>
  <c r="N535" i="2"/>
  <c r="N251" i="2"/>
  <c r="N704" i="2"/>
  <c r="N412" i="2"/>
  <c r="N642" i="2"/>
  <c r="N374" i="2"/>
  <c r="N22" i="2"/>
  <c r="N576" i="2"/>
  <c r="N86" i="2"/>
  <c r="N424" i="2"/>
  <c r="N575" i="2"/>
  <c r="N167" i="2"/>
  <c r="N338" i="2"/>
  <c r="N457" i="2"/>
  <c r="N443" i="2"/>
  <c r="N494" i="2"/>
  <c r="N169" i="2"/>
  <c r="N198" i="2"/>
  <c r="N420" i="2"/>
  <c r="N691" i="2"/>
  <c r="N60" i="2"/>
  <c r="N68" i="2"/>
  <c r="N408" i="2"/>
  <c r="N21" i="2"/>
  <c r="N142" i="2"/>
  <c r="N340" i="2"/>
  <c r="N377" i="2"/>
  <c r="N482" i="2"/>
  <c r="N269" i="2"/>
  <c r="N547" i="2"/>
  <c r="N465" i="2"/>
  <c r="N551" i="2"/>
  <c r="N264" i="2"/>
  <c r="N150" i="2"/>
  <c r="N454" i="2"/>
  <c r="N180" i="2"/>
  <c r="N595" i="2"/>
  <c r="N724" i="2"/>
  <c r="N700" i="2"/>
  <c r="N705" i="2"/>
  <c r="N349" i="2"/>
  <c r="N690" i="2"/>
  <c r="N197" i="2"/>
  <c r="N394" i="2"/>
  <c r="N128" i="2"/>
  <c r="N582" i="2"/>
  <c r="N189" i="2"/>
  <c r="N16" i="2"/>
  <c r="N82" i="2"/>
  <c r="N25" i="2"/>
  <c r="N247" i="2"/>
  <c r="N486" i="2"/>
  <c r="N257" i="2"/>
  <c r="N480" i="2"/>
  <c r="N129" i="2"/>
  <c r="N53" i="2"/>
  <c r="N492" i="2"/>
  <c r="N628" i="2"/>
  <c r="N29" i="2"/>
  <c r="N619" i="2"/>
  <c r="N24" i="2"/>
  <c r="N47" i="2"/>
  <c r="N500" i="2"/>
  <c r="N589" i="2"/>
  <c r="N132" i="2"/>
  <c r="N481" i="2"/>
  <c r="N504" i="2"/>
  <c r="N417" i="2"/>
  <c r="N496" i="2"/>
  <c r="N586" i="2"/>
  <c r="N41" i="2"/>
  <c r="N711" i="2"/>
  <c r="N399" i="2"/>
  <c r="N176" i="2"/>
  <c r="N528" i="2"/>
  <c r="N501" i="2"/>
  <c r="N474" i="2"/>
  <c r="N336" i="2"/>
  <c r="N600" i="2"/>
  <c r="N191" i="2"/>
  <c r="N723" i="2"/>
  <c r="N389" i="2"/>
  <c r="N466" i="2"/>
  <c r="N396" i="2"/>
  <c r="N721" i="2"/>
  <c r="N174" i="2"/>
  <c r="N612" i="2"/>
  <c r="N83" i="2"/>
  <c r="N172" i="2"/>
  <c r="N510" i="2"/>
  <c r="N641" i="2"/>
  <c r="N144" i="2"/>
  <c r="N654" i="2"/>
  <c r="N472" i="2"/>
  <c r="N630" i="2"/>
  <c r="N538" i="2"/>
  <c r="N609" i="2"/>
  <c r="N230" i="2"/>
  <c r="N306" i="2"/>
  <c r="N727" i="2"/>
  <c r="N259" i="2"/>
  <c r="N341" i="2"/>
  <c r="N110" i="2"/>
  <c r="N114" i="2"/>
  <c r="N34" i="2"/>
  <c r="N442" i="2"/>
  <c r="N648" i="2"/>
  <c r="N660" i="2"/>
  <c r="N379" i="2"/>
  <c r="N28" i="2"/>
  <c r="N483" i="2"/>
  <c r="N692" i="2"/>
  <c r="N658" i="2"/>
  <c r="N675" i="2"/>
  <c r="N402" i="2"/>
  <c r="N157" i="2"/>
  <c r="N312" i="2"/>
  <c r="N406" i="2"/>
  <c r="N115" i="2"/>
  <c r="N602" i="2"/>
  <c r="N283" i="2"/>
  <c r="N133" i="2"/>
  <c r="N603" i="2"/>
  <c r="N621" i="2"/>
  <c r="N375" i="2"/>
  <c r="N219" i="2"/>
  <c r="N175" i="2"/>
  <c r="N667" i="2"/>
  <c r="N489" i="2"/>
  <c r="N478" i="2"/>
  <c r="N403" i="2"/>
  <c r="N158" i="2"/>
  <c r="N203" i="2"/>
  <c r="N301" i="2"/>
  <c r="N725" i="2"/>
  <c r="N101" i="2"/>
  <c r="N699" i="2"/>
  <c r="N311" i="2"/>
  <c r="N611" i="2"/>
  <c r="N532" i="2"/>
  <c r="N38" i="2"/>
  <c r="N297" i="2"/>
  <c r="N273" i="2"/>
  <c r="N108" i="2"/>
  <c r="N148" i="2"/>
  <c r="N459" i="2"/>
  <c r="N152" i="2"/>
  <c r="N184" i="2"/>
  <c r="N63" i="2"/>
  <c r="N232" i="2"/>
  <c r="N354" i="2"/>
  <c r="N386" i="2"/>
  <c r="N659" i="2"/>
  <c r="N136" i="2"/>
  <c r="N187" i="2"/>
  <c r="N583" i="2"/>
  <c r="N684" i="2"/>
  <c r="N604" i="2"/>
  <c r="N428" i="2"/>
  <c r="N569" i="2"/>
  <c r="N353" i="2"/>
  <c r="N214" i="2"/>
  <c r="N411" i="2"/>
  <c r="N728" i="2"/>
  <c r="N635" i="2"/>
  <c r="N717" i="2"/>
  <c r="N597" i="2"/>
  <c r="N56" i="2"/>
  <c r="N729" i="2"/>
  <c r="N171" i="2"/>
  <c r="N288" i="2"/>
  <c r="N436" i="2"/>
  <c r="N674" i="2"/>
  <c r="N248" i="2"/>
  <c r="N291" i="2"/>
  <c r="N146" i="2"/>
  <c r="N388" i="2"/>
  <c r="N631" i="2"/>
  <c r="N455" i="2"/>
  <c r="N138" i="2"/>
  <c r="N130" i="2"/>
  <c r="N205" i="2"/>
  <c r="N328" i="2"/>
  <c r="N694" i="2"/>
  <c r="N432" i="2"/>
  <c r="N708" i="2"/>
  <c r="N234" i="2"/>
  <c r="N722" i="2"/>
  <c r="N35" i="2"/>
  <c r="N646" i="2"/>
  <c r="N652" i="2"/>
  <c r="N422" i="2"/>
  <c r="N732" i="2"/>
  <c r="N683" i="2"/>
  <c r="N640" i="2"/>
  <c r="N208" i="2"/>
  <c r="N599" i="2"/>
  <c r="N145" i="2"/>
  <c r="N423" i="2"/>
  <c r="N577" i="2"/>
  <c r="N384" i="2"/>
  <c r="N556" i="2"/>
  <c r="N360" i="2"/>
  <c r="N484" i="2"/>
  <c r="N502" i="2"/>
  <c r="N666" i="2"/>
  <c r="N655" i="2"/>
  <c r="N314" i="2"/>
  <c r="N96" i="2"/>
  <c r="N192" i="2"/>
  <c r="N498" i="2"/>
  <c r="N350" i="2"/>
  <c r="N213" i="2"/>
  <c r="N370" i="2"/>
  <c r="N678" i="2"/>
  <c r="N298" i="2"/>
  <c r="N554" i="2"/>
  <c r="N495" i="2"/>
  <c r="N90" i="2"/>
  <c r="N557" i="2"/>
  <c r="N509" i="2"/>
  <c r="N365" i="2"/>
  <c r="N592" i="2"/>
  <c r="N166" i="2"/>
  <c r="N210" i="2"/>
  <c r="N177" i="2"/>
  <c r="N382" i="2"/>
  <c r="N719" i="2"/>
  <c r="N726" i="2"/>
  <c r="N559" i="2"/>
  <c r="N222" i="2"/>
  <c r="N687" i="2"/>
  <c r="N601" i="2"/>
  <c r="N216" i="2"/>
  <c r="N357" i="2"/>
  <c r="N315" i="2"/>
  <c r="N645" i="2"/>
  <c r="N413" i="2"/>
  <c r="N342" i="2"/>
  <c r="N696" i="2"/>
  <c r="N564" i="2"/>
  <c r="N606" i="2"/>
  <c r="N695" i="2"/>
  <c r="N565" i="2"/>
  <c r="N369" i="2"/>
  <c r="N649" i="2"/>
  <c r="N605" i="2"/>
  <c r="N594" i="2"/>
  <c r="N697" i="2"/>
  <c r="N485" i="2"/>
  <c r="N355" i="2"/>
  <c r="N676" i="2"/>
  <c r="N448" i="2"/>
  <c r="N409" i="2"/>
  <c r="N521" i="2"/>
  <c r="N681" i="2"/>
  <c r="N668" i="2"/>
  <c r="N530" i="2"/>
  <c r="N693" i="2"/>
  <c r="N618" i="2"/>
  <c r="N706" i="2"/>
  <c r="N720" i="2"/>
  <c r="N701" i="2"/>
  <c r="N698" i="2"/>
  <c r="N637" i="2"/>
  <c r="N715" i="2"/>
  <c r="N703" i="2"/>
  <c r="N718" i="2"/>
  <c r="N730" i="2"/>
  <c r="N712" i="2"/>
  <c r="N677" i="2"/>
  <c r="L623" i="2"/>
  <c r="L608" i="2"/>
  <c r="L610" i="2"/>
  <c r="L92" i="2"/>
  <c r="L347" i="2"/>
  <c r="L468" i="2"/>
  <c r="L439" i="2"/>
  <c r="L533" i="2"/>
  <c r="L358" i="2"/>
  <c r="L555" i="2"/>
  <c r="L451" i="2"/>
  <c r="L414" i="2"/>
  <c r="L673" i="2"/>
  <c r="L221" i="2"/>
  <c r="L117" i="2"/>
  <c r="L464" i="2"/>
  <c r="L471" i="2"/>
  <c r="L37" i="2"/>
  <c r="L662" i="2"/>
  <c r="L397" i="2"/>
  <c r="L456" i="2"/>
  <c r="L368" i="2"/>
  <c r="L381" i="2"/>
  <c r="L66" i="2"/>
  <c r="L546" i="2"/>
  <c r="L188" i="2"/>
  <c r="L539" i="2"/>
  <c r="L352" i="2"/>
  <c r="L531" i="2"/>
  <c r="L639" i="2"/>
  <c r="L252" i="2"/>
  <c r="L366" i="2"/>
  <c r="L78" i="2"/>
  <c r="L584" i="2"/>
  <c r="L4" i="2"/>
  <c r="L71" i="2"/>
  <c r="L568" i="2"/>
  <c r="L308" i="2"/>
  <c r="L220" i="2"/>
  <c r="L426" i="2"/>
  <c r="L105" i="2"/>
  <c r="L345" i="2"/>
  <c r="L526" i="2"/>
  <c r="L196" i="2"/>
  <c r="L552" i="2"/>
  <c r="L87" i="2"/>
  <c r="L206" i="2"/>
  <c r="L112" i="2"/>
  <c r="L231" i="2"/>
  <c r="L109" i="2"/>
  <c r="L329" i="2"/>
  <c r="L513" i="2"/>
  <c r="L372" i="2"/>
  <c r="L94" i="2"/>
  <c r="L284" i="2"/>
  <c r="L488" i="2"/>
  <c r="L127" i="2"/>
  <c r="L271" i="2"/>
  <c r="L431" i="2"/>
  <c r="L154" i="2"/>
  <c r="L461" i="2"/>
  <c r="L323" i="2"/>
  <c r="L209" i="2"/>
  <c r="L625" i="2"/>
  <c r="L121" i="2"/>
  <c r="L137" i="2"/>
  <c r="L364" i="2"/>
  <c r="L441" i="2"/>
  <c r="L316" i="2"/>
  <c r="L84" i="2"/>
  <c r="L410" i="2"/>
  <c r="L99" i="2"/>
  <c r="L255" i="2"/>
  <c r="L473" i="2"/>
  <c r="L254" i="2"/>
  <c r="L361" i="2"/>
  <c r="L627" i="2"/>
  <c r="L390" i="2"/>
  <c r="L476" i="2"/>
  <c r="L477" i="2"/>
  <c r="L272" i="2"/>
  <c r="L239" i="2"/>
  <c r="L207" i="2"/>
  <c r="L77" i="2"/>
  <c r="L201" i="2"/>
  <c r="L536" i="2"/>
  <c r="L163" i="2"/>
  <c r="L467" i="2"/>
  <c r="L199" i="2"/>
  <c r="L614" i="2"/>
  <c r="L686" i="2"/>
  <c r="L8" i="2"/>
  <c r="L12" i="2"/>
  <c r="L523" i="2"/>
  <c r="L334" i="2"/>
  <c r="L67" i="2"/>
  <c r="L339" i="2"/>
  <c r="L229" i="2"/>
  <c r="L309" i="2"/>
  <c r="L73" i="2"/>
  <c r="L120" i="2"/>
  <c r="L508" i="2"/>
  <c r="L430" i="2"/>
  <c r="L285" i="2"/>
  <c r="L378" i="2"/>
  <c r="L143" i="2"/>
  <c r="L313" i="2"/>
  <c r="L126" i="2"/>
  <c r="L181" i="2"/>
  <c r="L227" i="2"/>
  <c r="L682" i="2"/>
  <c r="L281" i="2"/>
  <c r="L116" i="2"/>
  <c r="L263" i="2"/>
  <c r="L487" i="2"/>
  <c r="L371" i="2"/>
  <c r="L522" i="2"/>
  <c r="L76" i="2"/>
  <c r="L243" i="2"/>
  <c r="L440" i="2"/>
  <c r="L91" i="2"/>
  <c r="L643" i="2"/>
  <c r="L43" i="2"/>
  <c r="L27" i="2"/>
  <c r="L295" i="2"/>
  <c r="L113" i="2"/>
  <c r="L260" i="2"/>
  <c r="L400" i="2"/>
  <c r="L170" i="2"/>
  <c r="L57" i="2"/>
  <c r="L10" i="2"/>
  <c r="L638" i="2"/>
  <c r="L680" i="2"/>
  <c r="L317" i="2"/>
  <c r="L679" i="2"/>
  <c r="L647" i="2"/>
  <c r="L407" i="2"/>
  <c r="L296" i="2"/>
  <c r="L276" i="2"/>
  <c r="L253" i="2"/>
  <c r="L274" i="2"/>
  <c r="L415" i="2"/>
  <c r="L714" i="2"/>
  <c r="L537" i="2"/>
  <c r="L322" i="2"/>
  <c r="L245" i="2"/>
  <c r="L304" i="2"/>
  <c r="L279" i="2"/>
  <c r="L282" i="2"/>
  <c r="L95" i="2"/>
  <c r="L343" i="2"/>
  <c r="L140" i="2"/>
  <c r="L160" i="2"/>
  <c r="L102" i="2"/>
  <c r="L550" i="2"/>
  <c r="L566" i="2"/>
  <c r="L387" i="2"/>
  <c r="L333" i="2"/>
  <c r="L161" i="2"/>
  <c r="L11" i="2"/>
  <c r="L505" i="2"/>
  <c r="L462" i="2"/>
  <c r="L520" i="2"/>
  <c r="L250" i="2"/>
  <c r="L225" i="2"/>
  <c r="L543" i="2"/>
  <c r="L458" i="2"/>
  <c r="L534" i="2"/>
  <c r="L650" i="2"/>
  <c r="L542" i="2"/>
  <c r="L548" i="2"/>
  <c r="L651" i="2"/>
  <c r="L558" i="2"/>
  <c r="L671" i="2"/>
  <c r="L663" i="2"/>
  <c r="L39" i="2"/>
  <c r="L359" i="2"/>
  <c r="L266" i="2"/>
  <c r="L517" i="2"/>
  <c r="L183" i="2"/>
  <c r="L622" i="2"/>
  <c r="L634" i="2"/>
  <c r="L287" i="2"/>
  <c r="L571" i="2"/>
  <c r="L395" i="2"/>
  <c r="L258" i="2"/>
  <c r="L118" i="2"/>
  <c r="L632" i="2"/>
  <c r="L55" i="2"/>
  <c r="L367" i="2"/>
  <c r="L507" i="2"/>
  <c r="L593" i="2"/>
  <c r="L135" i="2"/>
  <c r="L212" i="2"/>
  <c r="L195" i="2"/>
  <c r="L574" i="2"/>
  <c r="L278" i="2"/>
  <c r="L656" i="2"/>
  <c r="L563" i="2"/>
  <c r="L17" i="2"/>
  <c r="L36" i="2"/>
  <c r="L418" i="2"/>
  <c r="L661" i="2"/>
  <c r="L519" i="2"/>
  <c r="L61" i="2"/>
  <c r="L193" i="2"/>
  <c r="L463" i="2"/>
  <c r="L6" i="2"/>
  <c r="L33" i="2"/>
  <c r="L246" i="2"/>
  <c r="L516" i="2"/>
  <c r="L446" i="2"/>
  <c r="L85" i="2"/>
  <c r="L119" i="2"/>
  <c r="L512" i="2"/>
  <c r="L503" i="2"/>
  <c r="L155" i="2"/>
  <c r="L419" i="2"/>
  <c r="L425" i="2"/>
  <c r="L123" i="2"/>
  <c r="L106" i="2"/>
  <c r="L64" i="2"/>
  <c r="L514" i="2"/>
  <c r="L168" i="2"/>
  <c r="L69" i="2"/>
  <c r="L545" i="2"/>
  <c r="L444" i="2"/>
  <c r="L416" i="2"/>
  <c r="L268" i="2"/>
  <c r="L310" i="2"/>
  <c r="L88" i="2"/>
  <c r="L710" i="2"/>
  <c r="L453" i="2"/>
  <c r="L490" i="2"/>
  <c r="L469" i="2"/>
  <c r="L669" i="2"/>
  <c r="L18" i="2"/>
  <c r="L156" i="2"/>
  <c r="L293" i="2"/>
  <c r="L45" i="2"/>
  <c r="L429" i="2"/>
  <c r="L241" i="2"/>
  <c r="L51" i="2"/>
  <c r="L581" i="2"/>
  <c r="L218" i="2"/>
  <c r="L351" i="2"/>
  <c r="L331" i="2"/>
  <c r="L427" i="2"/>
  <c r="L9" i="2"/>
  <c r="L286" i="2"/>
  <c r="L421" i="2"/>
  <c r="L58" i="2"/>
  <c r="L40" i="2"/>
  <c r="L362" i="2"/>
  <c r="L716" i="2"/>
  <c r="L7" i="2"/>
  <c r="L573" i="2"/>
  <c r="L709" i="2"/>
  <c r="L580" i="2"/>
  <c r="L79" i="2"/>
  <c r="L511" i="2"/>
  <c r="L182" i="2"/>
  <c r="L104" i="2"/>
  <c r="L42" i="2"/>
  <c r="L685" i="2"/>
  <c r="L527" i="2"/>
  <c r="L445" i="2"/>
  <c r="L373" i="2"/>
  <c r="L620" i="2"/>
  <c r="L437" i="2"/>
  <c r="L344" i="2"/>
  <c r="L438" i="2"/>
  <c r="L398" i="2"/>
  <c r="L324" i="2"/>
  <c r="L452" i="2"/>
  <c r="L211" i="2"/>
  <c r="L383" i="2"/>
  <c r="L256" i="2"/>
  <c r="L380" i="2"/>
  <c r="L475" i="2"/>
  <c r="L616" i="2"/>
  <c r="L52" i="2"/>
  <c r="L450" i="2"/>
  <c r="L80" i="2"/>
  <c r="L98" i="2"/>
  <c r="L261" i="2"/>
  <c r="L479" i="2"/>
  <c r="L460" i="2"/>
  <c r="L615" i="2"/>
  <c r="L335" i="2"/>
  <c r="L670" i="2"/>
  <c r="L100" i="2"/>
  <c r="L506" i="2"/>
  <c r="L275" i="2"/>
  <c r="L3" i="2"/>
  <c r="L587" i="2"/>
  <c r="L405" i="2"/>
  <c r="L332" i="2"/>
  <c r="L585" i="2"/>
  <c r="L393" i="2"/>
  <c r="L149" i="2"/>
  <c r="L200" i="2"/>
  <c r="L579" i="2"/>
  <c r="L540" i="2"/>
  <c r="L499" i="2"/>
  <c r="L385" i="2"/>
  <c r="L50" i="2"/>
  <c r="L226" i="2"/>
  <c r="L497" i="2"/>
  <c r="L294" i="2"/>
  <c r="L159" i="2"/>
  <c r="L233" i="2"/>
  <c r="L321" i="2"/>
  <c r="L235" i="2"/>
  <c r="L493" i="2"/>
  <c r="L202" i="2"/>
  <c r="L122" i="2"/>
  <c r="L111" i="2"/>
  <c r="L224" i="2"/>
  <c r="L327" i="2"/>
  <c r="L299" i="2"/>
  <c r="L391" i="2"/>
  <c r="L20" i="2"/>
  <c r="L186" i="2"/>
  <c r="L348" i="2"/>
  <c r="L147" i="2"/>
  <c r="L702" i="2"/>
  <c r="L173" i="2"/>
  <c r="L337" i="2"/>
  <c r="L578" i="2"/>
  <c r="L153" i="2"/>
  <c r="L435" i="2"/>
  <c r="L303" i="2"/>
  <c r="L688" i="2"/>
  <c r="L376" i="2"/>
  <c r="L236" i="2"/>
  <c r="L89" i="2"/>
  <c r="L65" i="2"/>
  <c r="L237" i="2"/>
  <c r="L562" i="2"/>
  <c r="L289" i="2"/>
  <c r="L434" i="2"/>
  <c r="L553" i="2"/>
  <c r="L31" i="2"/>
  <c r="L401" i="2"/>
  <c r="L165" i="2"/>
  <c r="L194" i="2"/>
  <c r="L107" i="2"/>
  <c r="L131" i="2"/>
  <c r="L320" i="2"/>
  <c r="L185" i="2"/>
  <c r="L636" i="2"/>
  <c r="L223" i="2"/>
  <c r="L330" i="2"/>
  <c r="L319" i="2"/>
  <c r="L657" i="2"/>
  <c r="L356" i="2"/>
  <c r="L81" i="2"/>
  <c r="L32" i="2"/>
  <c r="L707" i="2"/>
  <c r="L14" i="2"/>
  <c r="L124" i="2"/>
  <c r="L249" i="2"/>
  <c r="L644" i="2"/>
  <c r="L549" i="2"/>
  <c r="L653" i="2"/>
  <c r="L318" i="2"/>
  <c r="L561" i="2"/>
  <c r="L613" i="2"/>
  <c r="L54" i="2"/>
  <c r="L598" i="2"/>
  <c r="L72" i="2"/>
  <c r="L215" i="2"/>
  <c r="L529" i="2"/>
  <c r="L270" i="2"/>
  <c r="L588" i="2"/>
  <c r="L49" i="2"/>
  <c r="L447" i="2"/>
  <c r="L5" i="2"/>
  <c r="L570" i="2"/>
  <c r="L470" i="2"/>
  <c r="L572" i="2"/>
  <c r="L265" i="2"/>
  <c r="L2" i="2"/>
  <c r="L624" i="2"/>
  <c r="L162" i="2"/>
  <c r="L325" i="2"/>
  <c r="L292" i="2"/>
  <c r="L449" i="2"/>
  <c r="L629" i="2"/>
  <c r="L626" i="2"/>
  <c r="L125" i="2"/>
  <c r="L433" i="2"/>
  <c r="L15" i="2"/>
  <c r="L13" i="2"/>
  <c r="L164" i="2"/>
  <c r="L30" i="2"/>
  <c r="L664" i="2"/>
  <c r="L93" i="2"/>
  <c r="L267" i="2"/>
  <c r="L307" i="2"/>
  <c r="L74" i="2"/>
  <c r="L151" i="2"/>
  <c r="L178" i="2"/>
  <c r="L280" i="2"/>
  <c r="L491" i="2"/>
  <c r="L26" i="2"/>
  <c r="L300" i="2"/>
  <c r="L75" i="2"/>
  <c r="L515" i="2"/>
  <c r="L346" i="2"/>
  <c r="L141" i="2"/>
  <c r="L590" i="2"/>
  <c r="L204" i="2"/>
  <c r="L633" i="2"/>
  <c r="L46" i="2"/>
  <c r="L242" i="2"/>
  <c r="L70" i="2"/>
  <c r="L404" i="2"/>
  <c r="L262" i="2"/>
  <c r="L134" i="2"/>
  <c r="L363" i="2"/>
  <c r="L179" i="2"/>
  <c r="L567" i="2"/>
  <c r="L277" i="2"/>
  <c r="L103" i="2"/>
  <c r="L392" i="2"/>
  <c r="L244" i="2"/>
  <c r="L19" i="2"/>
  <c r="L217" i="2"/>
  <c r="L190" i="2"/>
  <c r="L23" i="2"/>
  <c r="L544" i="2"/>
  <c r="L524" i="2"/>
  <c r="L326" i="2"/>
  <c r="L731" i="2"/>
  <c r="L97" i="2"/>
  <c r="L290" i="2"/>
  <c r="L62" i="2"/>
  <c r="L240" i="2"/>
  <c r="L228" i="2"/>
  <c r="L48" i="2"/>
  <c r="L139" i="2"/>
  <c r="L305" i="2"/>
  <c r="L541" i="2"/>
  <c r="L59" i="2"/>
  <c r="L672" i="2"/>
  <c r="L596" i="2"/>
  <c r="L591" i="2"/>
  <c r="L44" i="2"/>
  <c r="L617" i="2"/>
  <c r="L518" i="2"/>
  <c r="L689" i="2"/>
  <c r="L607" i="2"/>
  <c r="L302" i="2"/>
  <c r="L560" i="2"/>
  <c r="L665" i="2"/>
  <c r="L238" i="2"/>
  <c r="L713" i="2"/>
  <c r="L525" i="2"/>
  <c r="L535" i="2"/>
  <c r="L251" i="2"/>
  <c r="L704" i="2"/>
  <c r="L412" i="2"/>
  <c r="L642" i="2"/>
  <c r="L374" i="2"/>
  <c r="L22" i="2"/>
  <c r="L576" i="2"/>
  <c r="L86" i="2"/>
  <c r="L424" i="2"/>
  <c r="L575" i="2"/>
  <c r="L167" i="2"/>
  <c r="L338" i="2"/>
  <c r="L457" i="2"/>
  <c r="L443" i="2"/>
  <c r="L494" i="2"/>
  <c r="L169" i="2"/>
  <c r="L198" i="2"/>
  <c r="L420" i="2"/>
  <c r="L691" i="2"/>
  <c r="L60" i="2"/>
  <c r="L68" i="2"/>
  <c r="L408" i="2"/>
  <c r="L21" i="2"/>
  <c r="L142" i="2"/>
  <c r="L340" i="2"/>
  <c r="L377" i="2"/>
  <c r="L482" i="2"/>
  <c r="L269" i="2"/>
  <c r="L547" i="2"/>
  <c r="L465" i="2"/>
  <c r="L551" i="2"/>
  <c r="L264" i="2"/>
  <c r="L150" i="2"/>
  <c r="L454" i="2"/>
  <c r="L180" i="2"/>
  <c r="L595" i="2"/>
  <c r="L724" i="2"/>
  <c r="L700" i="2"/>
  <c r="L705" i="2"/>
  <c r="L349" i="2"/>
  <c r="L690" i="2"/>
  <c r="L197" i="2"/>
  <c r="L394" i="2"/>
  <c r="L128" i="2"/>
  <c r="L582" i="2"/>
  <c r="L189" i="2"/>
  <c r="L16" i="2"/>
  <c r="L82" i="2"/>
  <c r="L25" i="2"/>
  <c r="L247" i="2"/>
  <c r="L486" i="2"/>
  <c r="L257" i="2"/>
  <c r="L480" i="2"/>
  <c r="L129" i="2"/>
  <c r="L53" i="2"/>
  <c r="L492" i="2"/>
  <c r="L628" i="2"/>
  <c r="L29" i="2"/>
  <c r="L619" i="2"/>
  <c r="L24" i="2"/>
  <c r="L47" i="2"/>
  <c r="L500" i="2"/>
  <c r="L589" i="2"/>
  <c r="L132" i="2"/>
  <c r="L481" i="2"/>
  <c r="L504" i="2"/>
  <c r="L417" i="2"/>
  <c r="L496" i="2"/>
  <c r="L586" i="2"/>
  <c r="L41" i="2"/>
  <c r="L711" i="2"/>
  <c r="L399" i="2"/>
  <c r="L176" i="2"/>
  <c r="L528" i="2"/>
  <c r="L501" i="2"/>
  <c r="L474" i="2"/>
  <c r="L336" i="2"/>
  <c r="L600" i="2"/>
  <c r="L191" i="2"/>
  <c r="L723" i="2"/>
  <c r="L389" i="2"/>
  <c r="L466" i="2"/>
  <c r="L396" i="2"/>
  <c r="L721" i="2"/>
  <c r="L174" i="2"/>
  <c r="L612" i="2"/>
  <c r="L83" i="2"/>
  <c r="L172" i="2"/>
  <c r="L510" i="2"/>
  <c r="L641" i="2"/>
  <c r="L144" i="2"/>
  <c r="L654" i="2"/>
  <c r="L472" i="2"/>
  <c r="L630" i="2"/>
  <c r="L538" i="2"/>
  <c r="L609" i="2"/>
  <c r="L230" i="2"/>
  <c r="L306" i="2"/>
  <c r="L727" i="2"/>
  <c r="L259" i="2"/>
  <c r="L341" i="2"/>
  <c r="L110" i="2"/>
  <c r="L114" i="2"/>
  <c r="L34" i="2"/>
  <c r="L442" i="2"/>
  <c r="L648" i="2"/>
  <c r="L660" i="2"/>
  <c r="L379" i="2"/>
  <c r="L28" i="2"/>
  <c r="L483" i="2"/>
  <c r="L692" i="2"/>
  <c r="L658" i="2"/>
  <c r="L675" i="2"/>
  <c r="L402" i="2"/>
  <c r="L157" i="2"/>
  <c r="L312" i="2"/>
  <c r="L406" i="2"/>
  <c r="L115" i="2"/>
  <c r="L602" i="2"/>
  <c r="L283" i="2"/>
  <c r="L133" i="2"/>
  <c r="L603" i="2"/>
  <c r="L621" i="2"/>
  <c r="L375" i="2"/>
  <c r="L219" i="2"/>
  <c r="L175" i="2"/>
  <c r="L667" i="2"/>
  <c r="L489" i="2"/>
  <c r="L478" i="2"/>
  <c r="L403" i="2"/>
  <c r="L158" i="2"/>
  <c r="L203" i="2"/>
  <c r="L301" i="2"/>
  <c r="L725" i="2"/>
  <c r="L101" i="2"/>
  <c r="L699" i="2"/>
  <c r="L311" i="2"/>
  <c r="L611" i="2"/>
  <c r="L532" i="2"/>
  <c r="L38" i="2"/>
  <c r="L297" i="2"/>
  <c r="L273" i="2"/>
  <c r="L108" i="2"/>
  <c r="L148" i="2"/>
  <c r="L459" i="2"/>
  <c r="L152" i="2"/>
  <c r="L184" i="2"/>
  <c r="L63" i="2"/>
  <c r="L232" i="2"/>
  <c r="L354" i="2"/>
  <c r="L386" i="2"/>
  <c r="L659" i="2"/>
  <c r="L136" i="2"/>
  <c r="L187" i="2"/>
  <c r="L583" i="2"/>
  <c r="L684" i="2"/>
  <c r="L604" i="2"/>
  <c r="L428" i="2"/>
  <c r="L569" i="2"/>
  <c r="L353" i="2"/>
  <c r="L214" i="2"/>
  <c r="L411" i="2"/>
  <c r="L728" i="2"/>
  <c r="L635" i="2"/>
  <c r="L717" i="2"/>
  <c r="L597" i="2"/>
  <c r="L56" i="2"/>
  <c r="L729" i="2"/>
  <c r="L171" i="2"/>
  <c r="L288" i="2"/>
  <c r="L436" i="2"/>
  <c r="L674" i="2"/>
  <c r="L248" i="2"/>
  <c r="L291" i="2"/>
  <c r="L146" i="2"/>
  <c r="L388" i="2"/>
  <c r="L631" i="2"/>
  <c r="L455" i="2"/>
  <c r="L138" i="2"/>
  <c r="L130" i="2"/>
  <c r="L205" i="2"/>
  <c r="L328" i="2"/>
  <c r="L694" i="2"/>
  <c r="L432" i="2"/>
  <c r="L708" i="2"/>
  <c r="L234" i="2"/>
  <c r="L722" i="2"/>
  <c r="L35" i="2"/>
  <c r="L646" i="2"/>
  <c r="L652" i="2"/>
  <c r="L422" i="2"/>
  <c r="L732" i="2"/>
  <c r="L683" i="2"/>
  <c r="L640" i="2"/>
  <c r="L208" i="2"/>
  <c r="L599" i="2"/>
  <c r="L145" i="2"/>
  <c r="L423" i="2"/>
  <c r="L577" i="2"/>
  <c r="L384" i="2"/>
  <c r="L556" i="2"/>
  <c r="L360" i="2"/>
  <c r="L484" i="2"/>
  <c r="L502" i="2"/>
  <c r="L666" i="2"/>
  <c r="L655" i="2"/>
  <c r="L314" i="2"/>
  <c r="L96" i="2"/>
  <c r="L192" i="2"/>
  <c r="L498" i="2"/>
  <c r="L350" i="2"/>
  <c r="L213" i="2"/>
  <c r="L370" i="2"/>
  <c r="L678" i="2"/>
  <c r="L298" i="2"/>
  <c r="L554" i="2"/>
  <c r="L495" i="2"/>
  <c r="L90" i="2"/>
  <c r="L557" i="2"/>
  <c r="L509" i="2"/>
  <c r="L365" i="2"/>
  <c r="L592" i="2"/>
  <c r="L166" i="2"/>
  <c r="L210" i="2"/>
  <c r="L177" i="2"/>
  <c r="L382" i="2"/>
  <c r="L719" i="2"/>
  <c r="L726" i="2"/>
  <c r="L559" i="2"/>
  <c r="L222" i="2"/>
  <c r="L687" i="2"/>
  <c r="L601" i="2"/>
  <c r="L216" i="2"/>
  <c r="L357" i="2"/>
  <c r="L315" i="2"/>
  <c r="L645" i="2"/>
  <c r="L413" i="2"/>
  <c r="L342" i="2"/>
  <c r="L696" i="2"/>
  <c r="L564" i="2"/>
  <c r="L606" i="2"/>
  <c r="L695" i="2"/>
  <c r="L565" i="2"/>
  <c r="L369" i="2"/>
  <c r="L649" i="2"/>
  <c r="L605" i="2"/>
  <c r="L594" i="2"/>
  <c r="L697" i="2"/>
  <c r="L485" i="2"/>
  <c r="L355" i="2"/>
  <c r="L676" i="2"/>
  <c r="L448" i="2"/>
  <c r="L409" i="2"/>
  <c r="L521" i="2"/>
  <c r="L681" i="2"/>
  <c r="L668" i="2"/>
  <c r="L530" i="2"/>
  <c r="L693" i="2"/>
  <c r="L618" i="2"/>
  <c r="L706" i="2"/>
  <c r="L720" i="2"/>
  <c r="L701" i="2"/>
  <c r="L698" i="2"/>
  <c r="L637" i="2"/>
  <c r="L715" i="2"/>
  <c r="L703" i="2"/>
  <c r="L718" i="2"/>
  <c r="L730" i="2"/>
  <c r="L712" i="2"/>
  <c r="L677" i="2"/>
  <c r="J623" i="2"/>
  <c r="J608" i="2"/>
  <c r="J610" i="2"/>
  <c r="J92" i="2"/>
  <c r="J347" i="2"/>
  <c r="J468" i="2"/>
  <c r="J439" i="2"/>
  <c r="J533" i="2"/>
  <c r="J358" i="2"/>
  <c r="J555" i="2"/>
  <c r="J451" i="2"/>
  <c r="J414" i="2"/>
  <c r="J673" i="2"/>
  <c r="J221" i="2"/>
  <c r="J117" i="2"/>
  <c r="J464" i="2"/>
  <c r="J471" i="2"/>
  <c r="J37" i="2"/>
  <c r="J662" i="2"/>
  <c r="J397" i="2"/>
  <c r="J456" i="2"/>
  <c r="J368" i="2"/>
  <c r="J381" i="2"/>
  <c r="J66" i="2"/>
  <c r="J546" i="2"/>
  <c r="J188" i="2"/>
  <c r="J539" i="2"/>
  <c r="J352" i="2"/>
  <c r="J531" i="2"/>
  <c r="J639" i="2"/>
  <c r="J252" i="2"/>
  <c r="J366" i="2"/>
  <c r="J78" i="2"/>
  <c r="J584" i="2"/>
  <c r="J4" i="2"/>
  <c r="J71" i="2"/>
  <c r="J568" i="2"/>
  <c r="J308" i="2"/>
  <c r="J220" i="2"/>
  <c r="J426" i="2"/>
  <c r="J105" i="2"/>
  <c r="J345" i="2"/>
  <c r="J526" i="2"/>
  <c r="J196" i="2"/>
  <c r="J552" i="2"/>
  <c r="J87" i="2"/>
  <c r="J206" i="2"/>
  <c r="J112" i="2"/>
  <c r="J231" i="2"/>
  <c r="J109" i="2"/>
  <c r="J329" i="2"/>
  <c r="J513" i="2"/>
  <c r="J372" i="2"/>
  <c r="J94" i="2"/>
  <c r="J284" i="2"/>
  <c r="J488" i="2"/>
  <c r="J127" i="2"/>
  <c r="J271" i="2"/>
  <c r="J431" i="2"/>
  <c r="J154" i="2"/>
  <c r="J461" i="2"/>
  <c r="J323" i="2"/>
  <c r="J209" i="2"/>
  <c r="J625" i="2"/>
  <c r="J121" i="2"/>
  <c r="J137" i="2"/>
  <c r="J364" i="2"/>
  <c r="J441" i="2"/>
  <c r="J316" i="2"/>
  <c r="J84" i="2"/>
  <c r="J410" i="2"/>
  <c r="J99" i="2"/>
  <c r="J255" i="2"/>
  <c r="J473" i="2"/>
  <c r="J254" i="2"/>
  <c r="J361" i="2"/>
  <c r="J627" i="2"/>
  <c r="J390" i="2"/>
  <c r="J476" i="2"/>
  <c r="J477" i="2"/>
  <c r="J272" i="2"/>
  <c r="J239" i="2"/>
  <c r="J207" i="2"/>
  <c r="J77" i="2"/>
  <c r="J201" i="2"/>
  <c r="J536" i="2"/>
  <c r="J163" i="2"/>
  <c r="J467" i="2"/>
  <c r="J199" i="2"/>
  <c r="J614" i="2"/>
  <c r="J686" i="2"/>
  <c r="J8" i="2"/>
  <c r="J12" i="2"/>
  <c r="J523" i="2"/>
  <c r="J334" i="2"/>
  <c r="J67" i="2"/>
  <c r="J339" i="2"/>
  <c r="J229" i="2"/>
  <c r="J309" i="2"/>
  <c r="J73" i="2"/>
  <c r="J120" i="2"/>
  <c r="J508" i="2"/>
  <c r="J430" i="2"/>
  <c r="J285" i="2"/>
  <c r="J378" i="2"/>
  <c r="J143" i="2"/>
  <c r="J313" i="2"/>
  <c r="J126" i="2"/>
  <c r="J181" i="2"/>
  <c r="J227" i="2"/>
  <c r="J682" i="2"/>
  <c r="J281" i="2"/>
  <c r="J116" i="2"/>
  <c r="J263" i="2"/>
  <c r="J487" i="2"/>
  <c r="J371" i="2"/>
  <c r="J522" i="2"/>
  <c r="J76" i="2"/>
  <c r="J243" i="2"/>
  <c r="J440" i="2"/>
  <c r="J91" i="2"/>
  <c r="J643" i="2"/>
  <c r="J43" i="2"/>
  <c r="J27" i="2"/>
  <c r="J295" i="2"/>
  <c r="J113" i="2"/>
  <c r="J260" i="2"/>
  <c r="J400" i="2"/>
  <c r="J170" i="2"/>
  <c r="J57" i="2"/>
  <c r="J10" i="2"/>
  <c r="J638" i="2"/>
  <c r="J680" i="2"/>
  <c r="J317" i="2"/>
  <c r="J679" i="2"/>
  <c r="J647" i="2"/>
  <c r="J407" i="2"/>
  <c r="J296" i="2"/>
  <c r="J276" i="2"/>
  <c r="J253" i="2"/>
  <c r="J274" i="2"/>
  <c r="J415" i="2"/>
  <c r="J714" i="2"/>
  <c r="J537" i="2"/>
  <c r="J322" i="2"/>
  <c r="J245" i="2"/>
  <c r="J304" i="2"/>
  <c r="J279" i="2"/>
  <c r="J282" i="2"/>
  <c r="J95" i="2"/>
  <c r="J343" i="2"/>
  <c r="J140" i="2"/>
  <c r="J160" i="2"/>
  <c r="J102" i="2"/>
  <c r="J550" i="2"/>
  <c r="J566" i="2"/>
  <c r="J387" i="2"/>
  <c r="J333" i="2"/>
  <c r="J161" i="2"/>
  <c r="J11" i="2"/>
  <c r="J505" i="2"/>
  <c r="J462" i="2"/>
  <c r="J520" i="2"/>
  <c r="J250" i="2"/>
  <c r="J225" i="2"/>
  <c r="J543" i="2"/>
  <c r="J458" i="2"/>
  <c r="J534" i="2"/>
  <c r="J650" i="2"/>
  <c r="J542" i="2"/>
  <c r="J548" i="2"/>
  <c r="J651" i="2"/>
  <c r="J558" i="2"/>
  <c r="J671" i="2"/>
  <c r="J663" i="2"/>
  <c r="J39" i="2"/>
  <c r="J359" i="2"/>
  <c r="J266" i="2"/>
  <c r="J517" i="2"/>
  <c r="J183" i="2"/>
  <c r="J622" i="2"/>
  <c r="J634" i="2"/>
  <c r="J287" i="2"/>
  <c r="J571" i="2"/>
  <c r="J395" i="2"/>
  <c r="J258" i="2"/>
  <c r="J118" i="2"/>
  <c r="J632" i="2"/>
  <c r="J55" i="2"/>
  <c r="J367" i="2"/>
  <c r="J507" i="2"/>
  <c r="J593" i="2"/>
  <c r="J135" i="2"/>
  <c r="J212" i="2"/>
  <c r="J195" i="2"/>
  <c r="J574" i="2"/>
  <c r="J278" i="2"/>
  <c r="J656" i="2"/>
  <c r="J563" i="2"/>
  <c r="J17" i="2"/>
  <c r="J36" i="2"/>
  <c r="J418" i="2"/>
  <c r="J661" i="2"/>
  <c r="J519" i="2"/>
  <c r="J61" i="2"/>
  <c r="J193" i="2"/>
  <c r="J463" i="2"/>
  <c r="J6" i="2"/>
  <c r="J33" i="2"/>
  <c r="J246" i="2"/>
  <c r="J516" i="2"/>
  <c r="J446" i="2"/>
  <c r="J85" i="2"/>
  <c r="J119" i="2"/>
  <c r="J512" i="2"/>
  <c r="J503" i="2"/>
  <c r="J155" i="2"/>
  <c r="J419" i="2"/>
  <c r="J425" i="2"/>
  <c r="J123" i="2"/>
  <c r="J106" i="2"/>
  <c r="J64" i="2"/>
  <c r="J514" i="2"/>
  <c r="J168" i="2"/>
  <c r="J69" i="2"/>
  <c r="J545" i="2"/>
  <c r="J444" i="2"/>
  <c r="J416" i="2"/>
  <c r="J268" i="2"/>
  <c r="J310" i="2"/>
  <c r="J88" i="2"/>
  <c r="J710" i="2"/>
  <c r="J453" i="2"/>
  <c r="J490" i="2"/>
  <c r="J469" i="2"/>
  <c r="J669" i="2"/>
  <c r="J18" i="2"/>
  <c r="J156" i="2"/>
  <c r="J293" i="2"/>
  <c r="J45" i="2"/>
  <c r="J429" i="2"/>
  <c r="J241" i="2"/>
  <c r="J51" i="2"/>
  <c r="J581" i="2"/>
  <c r="J218" i="2"/>
  <c r="J351" i="2"/>
  <c r="J331" i="2"/>
  <c r="J427" i="2"/>
  <c r="J9" i="2"/>
  <c r="J286" i="2"/>
  <c r="J421" i="2"/>
  <c r="J58" i="2"/>
  <c r="J40" i="2"/>
  <c r="J362" i="2"/>
  <c r="J716" i="2"/>
  <c r="J7" i="2"/>
  <c r="J573" i="2"/>
  <c r="J709" i="2"/>
  <c r="J580" i="2"/>
  <c r="J79" i="2"/>
  <c r="J511" i="2"/>
  <c r="J182" i="2"/>
  <c r="J104" i="2"/>
  <c r="J42" i="2"/>
  <c r="J685" i="2"/>
  <c r="J527" i="2"/>
  <c r="J445" i="2"/>
  <c r="J373" i="2"/>
  <c r="J620" i="2"/>
  <c r="J437" i="2"/>
  <c r="J344" i="2"/>
  <c r="J438" i="2"/>
  <c r="J398" i="2"/>
  <c r="J324" i="2"/>
  <c r="J452" i="2"/>
  <c r="J211" i="2"/>
  <c r="J383" i="2"/>
  <c r="J256" i="2"/>
  <c r="J380" i="2"/>
  <c r="J475" i="2"/>
  <c r="J616" i="2"/>
  <c r="J52" i="2"/>
  <c r="J450" i="2"/>
  <c r="J80" i="2"/>
  <c r="J98" i="2"/>
  <c r="J261" i="2"/>
  <c r="J479" i="2"/>
  <c r="J460" i="2"/>
  <c r="J615" i="2"/>
  <c r="J335" i="2"/>
  <c r="J670" i="2"/>
  <c r="J100" i="2"/>
  <c r="J506" i="2"/>
  <c r="J275" i="2"/>
  <c r="J3" i="2"/>
  <c r="J587" i="2"/>
  <c r="J405" i="2"/>
  <c r="J332" i="2"/>
  <c r="J585" i="2"/>
  <c r="J393" i="2"/>
  <c r="J149" i="2"/>
  <c r="J200" i="2"/>
  <c r="J579" i="2"/>
  <c r="J540" i="2"/>
  <c r="J499" i="2"/>
  <c r="J385" i="2"/>
  <c r="J50" i="2"/>
  <c r="J226" i="2"/>
  <c r="J497" i="2"/>
  <c r="J294" i="2"/>
  <c r="J159" i="2"/>
  <c r="J233" i="2"/>
  <c r="J321" i="2"/>
  <c r="J235" i="2"/>
  <c r="J493" i="2"/>
  <c r="J202" i="2"/>
  <c r="J122" i="2"/>
  <c r="J111" i="2"/>
  <c r="J224" i="2"/>
  <c r="J327" i="2"/>
  <c r="J299" i="2"/>
  <c r="J391" i="2"/>
  <c r="J20" i="2"/>
  <c r="J186" i="2"/>
  <c r="J348" i="2"/>
  <c r="J147" i="2"/>
  <c r="J702" i="2"/>
  <c r="J173" i="2"/>
  <c r="J337" i="2"/>
  <c r="J578" i="2"/>
  <c r="J153" i="2"/>
  <c r="J435" i="2"/>
  <c r="J303" i="2"/>
  <c r="J688" i="2"/>
  <c r="J376" i="2"/>
  <c r="J236" i="2"/>
  <c r="J89" i="2"/>
  <c r="J65" i="2"/>
  <c r="J237" i="2"/>
  <c r="J562" i="2"/>
  <c r="J289" i="2"/>
  <c r="J434" i="2"/>
  <c r="J553" i="2"/>
  <c r="J31" i="2"/>
  <c r="J401" i="2"/>
  <c r="J165" i="2"/>
  <c r="J194" i="2"/>
  <c r="J107" i="2"/>
  <c r="J131" i="2"/>
  <c r="J320" i="2"/>
  <c r="J185" i="2"/>
  <c r="J636" i="2"/>
  <c r="J223" i="2"/>
  <c r="J330" i="2"/>
  <c r="J319" i="2"/>
  <c r="J657" i="2"/>
  <c r="J356" i="2"/>
  <c r="J81" i="2"/>
  <c r="J32" i="2"/>
  <c r="J707" i="2"/>
  <c r="J14" i="2"/>
  <c r="J124" i="2"/>
  <c r="J249" i="2"/>
  <c r="J644" i="2"/>
  <c r="J549" i="2"/>
  <c r="J653" i="2"/>
  <c r="J318" i="2"/>
  <c r="J561" i="2"/>
  <c r="J613" i="2"/>
  <c r="J54" i="2"/>
  <c r="J598" i="2"/>
  <c r="J72" i="2"/>
  <c r="J215" i="2"/>
  <c r="J529" i="2"/>
  <c r="J270" i="2"/>
  <c r="J588" i="2"/>
  <c r="J49" i="2"/>
  <c r="J447" i="2"/>
  <c r="J5" i="2"/>
  <c r="J570" i="2"/>
  <c r="J470" i="2"/>
  <c r="J572" i="2"/>
  <c r="J265" i="2"/>
  <c r="J2" i="2"/>
  <c r="J624" i="2"/>
  <c r="J162" i="2"/>
  <c r="J325" i="2"/>
  <c r="J292" i="2"/>
  <c r="J449" i="2"/>
  <c r="J629" i="2"/>
  <c r="J626" i="2"/>
  <c r="J125" i="2"/>
  <c r="J433" i="2"/>
  <c r="J15" i="2"/>
  <c r="J13" i="2"/>
  <c r="J164" i="2"/>
  <c r="J30" i="2"/>
  <c r="J664" i="2"/>
  <c r="J93" i="2"/>
  <c r="J267" i="2"/>
  <c r="J307" i="2"/>
  <c r="J74" i="2"/>
  <c r="J151" i="2"/>
  <c r="J178" i="2"/>
  <c r="J280" i="2"/>
  <c r="J491" i="2"/>
  <c r="J26" i="2"/>
  <c r="J300" i="2"/>
  <c r="J75" i="2"/>
  <c r="J515" i="2"/>
  <c r="J346" i="2"/>
  <c r="J141" i="2"/>
  <c r="J590" i="2"/>
  <c r="J204" i="2"/>
  <c r="J633" i="2"/>
  <c r="J46" i="2"/>
  <c r="J242" i="2"/>
  <c r="J70" i="2"/>
  <c r="J404" i="2"/>
  <c r="J262" i="2"/>
  <c r="J134" i="2"/>
  <c r="J363" i="2"/>
  <c r="J179" i="2"/>
  <c r="J567" i="2"/>
  <c r="J277" i="2"/>
  <c r="J103" i="2"/>
  <c r="J392" i="2"/>
  <c r="J244" i="2"/>
  <c r="J19" i="2"/>
  <c r="J217" i="2"/>
  <c r="J190" i="2"/>
  <c r="J23" i="2"/>
  <c r="J544" i="2"/>
  <c r="J524" i="2"/>
  <c r="J326" i="2"/>
  <c r="J731" i="2"/>
  <c r="J97" i="2"/>
  <c r="J290" i="2"/>
  <c r="J62" i="2"/>
  <c r="J240" i="2"/>
  <c r="J228" i="2"/>
  <c r="J48" i="2"/>
  <c r="J139" i="2"/>
  <c r="J305" i="2"/>
  <c r="J541" i="2"/>
  <c r="J59" i="2"/>
  <c r="J672" i="2"/>
  <c r="J596" i="2"/>
  <c r="J591" i="2"/>
  <c r="J44" i="2"/>
  <c r="J617" i="2"/>
  <c r="J518" i="2"/>
  <c r="J689" i="2"/>
  <c r="J607" i="2"/>
  <c r="J302" i="2"/>
  <c r="J560" i="2"/>
  <c r="J665" i="2"/>
  <c r="J238" i="2"/>
  <c r="J713" i="2"/>
  <c r="J525" i="2"/>
  <c r="J535" i="2"/>
  <c r="J251" i="2"/>
  <c r="J704" i="2"/>
  <c r="J412" i="2"/>
  <c r="J642" i="2"/>
  <c r="J374" i="2"/>
  <c r="J22" i="2"/>
  <c r="J576" i="2"/>
  <c r="J86" i="2"/>
  <c r="J424" i="2"/>
  <c r="J575" i="2"/>
  <c r="J167" i="2"/>
  <c r="J338" i="2"/>
  <c r="J457" i="2"/>
  <c r="J443" i="2"/>
  <c r="J494" i="2"/>
  <c r="J169" i="2"/>
  <c r="J198" i="2"/>
  <c r="J420" i="2"/>
  <c r="J691" i="2"/>
  <c r="J60" i="2"/>
  <c r="J68" i="2"/>
  <c r="J408" i="2"/>
  <c r="J21" i="2"/>
  <c r="J142" i="2"/>
  <c r="J340" i="2"/>
  <c r="J377" i="2"/>
  <c r="J482" i="2"/>
  <c r="J269" i="2"/>
  <c r="J547" i="2"/>
  <c r="J465" i="2"/>
  <c r="J551" i="2"/>
  <c r="J264" i="2"/>
  <c r="J150" i="2"/>
  <c r="J454" i="2"/>
  <c r="J180" i="2"/>
  <c r="J595" i="2"/>
  <c r="J724" i="2"/>
  <c r="J700" i="2"/>
  <c r="J705" i="2"/>
  <c r="J349" i="2"/>
  <c r="J690" i="2"/>
  <c r="J197" i="2"/>
  <c r="J394" i="2"/>
  <c r="J128" i="2"/>
  <c r="J582" i="2"/>
  <c r="J189" i="2"/>
  <c r="J16" i="2"/>
  <c r="J82" i="2"/>
  <c r="J25" i="2"/>
  <c r="J247" i="2"/>
  <c r="J486" i="2"/>
  <c r="J257" i="2"/>
  <c r="J480" i="2"/>
  <c r="J129" i="2"/>
  <c r="J53" i="2"/>
  <c r="J492" i="2"/>
  <c r="J628" i="2"/>
  <c r="J29" i="2"/>
  <c r="J619" i="2"/>
  <c r="J24" i="2"/>
  <c r="J47" i="2"/>
  <c r="J500" i="2"/>
  <c r="J589" i="2"/>
  <c r="J132" i="2"/>
  <c r="J481" i="2"/>
  <c r="J504" i="2"/>
  <c r="J417" i="2"/>
  <c r="J496" i="2"/>
  <c r="J586" i="2"/>
  <c r="J41" i="2"/>
  <c r="J711" i="2"/>
  <c r="J399" i="2"/>
  <c r="J176" i="2"/>
  <c r="J528" i="2"/>
  <c r="J501" i="2"/>
  <c r="J474" i="2"/>
  <c r="J336" i="2"/>
  <c r="J600" i="2"/>
  <c r="J191" i="2"/>
  <c r="J723" i="2"/>
  <c r="J389" i="2"/>
  <c r="J466" i="2"/>
  <c r="J396" i="2"/>
  <c r="J721" i="2"/>
  <c r="J174" i="2"/>
  <c r="J612" i="2"/>
  <c r="J83" i="2"/>
  <c r="J172" i="2"/>
  <c r="J510" i="2"/>
  <c r="J641" i="2"/>
  <c r="J144" i="2"/>
  <c r="J654" i="2"/>
  <c r="J472" i="2"/>
  <c r="J630" i="2"/>
  <c r="J538" i="2"/>
  <c r="J609" i="2"/>
  <c r="J230" i="2"/>
  <c r="J306" i="2"/>
  <c r="J727" i="2"/>
  <c r="J259" i="2"/>
  <c r="J341" i="2"/>
  <c r="J110" i="2"/>
  <c r="J114" i="2"/>
  <c r="J34" i="2"/>
  <c r="J442" i="2"/>
  <c r="J648" i="2"/>
  <c r="J660" i="2"/>
  <c r="J379" i="2"/>
  <c r="J28" i="2"/>
  <c r="J483" i="2"/>
  <c r="J692" i="2"/>
  <c r="J658" i="2"/>
  <c r="J675" i="2"/>
  <c r="J402" i="2"/>
  <c r="J157" i="2"/>
  <c r="J312" i="2"/>
  <c r="J406" i="2"/>
  <c r="J115" i="2"/>
  <c r="J602" i="2"/>
  <c r="J283" i="2"/>
  <c r="J133" i="2"/>
  <c r="J603" i="2"/>
  <c r="J621" i="2"/>
  <c r="J375" i="2"/>
  <c r="J219" i="2"/>
  <c r="J175" i="2"/>
  <c r="J667" i="2"/>
  <c r="J489" i="2"/>
  <c r="J478" i="2"/>
  <c r="J403" i="2"/>
  <c r="J158" i="2"/>
  <c r="J203" i="2"/>
  <c r="J301" i="2"/>
  <c r="J725" i="2"/>
  <c r="J101" i="2"/>
  <c r="J699" i="2"/>
  <c r="J311" i="2"/>
  <c r="J611" i="2"/>
  <c r="J532" i="2"/>
  <c r="J38" i="2"/>
  <c r="J297" i="2"/>
  <c r="J273" i="2"/>
  <c r="J108" i="2"/>
  <c r="J148" i="2"/>
  <c r="J459" i="2"/>
  <c r="J152" i="2"/>
  <c r="J184" i="2"/>
  <c r="J63" i="2"/>
  <c r="J232" i="2"/>
  <c r="J354" i="2"/>
  <c r="J386" i="2"/>
  <c r="J659" i="2"/>
  <c r="J136" i="2"/>
  <c r="J187" i="2"/>
  <c r="J583" i="2"/>
  <c r="J684" i="2"/>
  <c r="J604" i="2"/>
  <c r="J428" i="2"/>
  <c r="J569" i="2"/>
  <c r="J353" i="2"/>
  <c r="J214" i="2"/>
  <c r="J411" i="2"/>
  <c r="J728" i="2"/>
  <c r="J635" i="2"/>
  <c r="J717" i="2"/>
  <c r="J597" i="2"/>
  <c r="J56" i="2"/>
  <c r="J729" i="2"/>
  <c r="J171" i="2"/>
  <c r="J288" i="2"/>
  <c r="J436" i="2"/>
  <c r="J674" i="2"/>
  <c r="J248" i="2"/>
  <c r="J291" i="2"/>
  <c r="J146" i="2"/>
  <c r="J388" i="2"/>
  <c r="J631" i="2"/>
  <c r="J455" i="2"/>
  <c r="J138" i="2"/>
  <c r="J130" i="2"/>
  <c r="J205" i="2"/>
  <c r="J328" i="2"/>
  <c r="J694" i="2"/>
  <c r="J432" i="2"/>
  <c r="J708" i="2"/>
  <c r="J234" i="2"/>
  <c r="J722" i="2"/>
  <c r="J35" i="2"/>
  <c r="J646" i="2"/>
  <c r="J652" i="2"/>
  <c r="J422" i="2"/>
  <c r="J732" i="2"/>
  <c r="J683" i="2"/>
  <c r="J640" i="2"/>
  <c r="J208" i="2"/>
  <c r="J599" i="2"/>
  <c r="J145" i="2"/>
  <c r="J423" i="2"/>
  <c r="J577" i="2"/>
  <c r="J384" i="2"/>
  <c r="J556" i="2"/>
  <c r="J360" i="2"/>
  <c r="J484" i="2"/>
  <c r="J502" i="2"/>
  <c r="J666" i="2"/>
  <c r="J655" i="2"/>
  <c r="J314" i="2"/>
  <c r="J96" i="2"/>
  <c r="J192" i="2"/>
  <c r="J498" i="2"/>
  <c r="J350" i="2"/>
  <c r="J213" i="2"/>
  <c r="J370" i="2"/>
  <c r="J678" i="2"/>
  <c r="J298" i="2"/>
  <c r="J554" i="2"/>
  <c r="J495" i="2"/>
  <c r="J90" i="2"/>
  <c r="J557" i="2"/>
  <c r="J509" i="2"/>
  <c r="J365" i="2"/>
  <c r="J592" i="2"/>
  <c r="J166" i="2"/>
  <c r="J210" i="2"/>
  <c r="J177" i="2"/>
  <c r="J382" i="2"/>
  <c r="J719" i="2"/>
  <c r="J726" i="2"/>
  <c r="J559" i="2"/>
  <c r="J222" i="2"/>
  <c r="J687" i="2"/>
  <c r="J601" i="2"/>
  <c r="J216" i="2"/>
  <c r="J357" i="2"/>
  <c r="J315" i="2"/>
  <c r="J645" i="2"/>
  <c r="J413" i="2"/>
  <c r="J342" i="2"/>
  <c r="J696" i="2"/>
  <c r="J564" i="2"/>
  <c r="J606" i="2"/>
  <c r="J695" i="2"/>
  <c r="J565" i="2"/>
  <c r="J369" i="2"/>
  <c r="J649" i="2"/>
  <c r="J605" i="2"/>
  <c r="J594" i="2"/>
  <c r="J697" i="2"/>
  <c r="J485" i="2"/>
  <c r="J355" i="2"/>
  <c r="J676" i="2"/>
  <c r="J448" i="2"/>
  <c r="J409" i="2"/>
  <c r="J521" i="2"/>
  <c r="J681" i="2"/>
  <c r="J668" i="2"/>
  <c r="J530" i="2"/>
  <c r="J693" i="2"/>
  <c r="J618" i="2"/>
  <c r="J706" i="2"/>
  <c r="J720" i="2"/>
  <c r="J701" i="2"/>
  <c r="J698" i="2"/>
  <c r="J637" i="2"/>
  <c r="J715" i="2"/>
  <c r="J703" i="2"/>
  <c r="J718" i="2"/>
  <c r="J730" i="2"/>
  <c r="J712" i="2"/>
  <c r="J677" i="2"/>
  <c r="H623" i="2"/>
  <c r="H608" i="2"/>
  <c r="H610" i="2"/>
  <c r="H92" i="2"/>
  <c r="H347" i="2"/>
  <c r="H468" i="2"/>
  <c r="H439" i="2"/>
  <c r="H533" i="2"/>
  <c r="H358" i="2"/>
  <c r="H555" i="2"/>
  <c r="H451" i="2"/>
  <c r="H414" i="2"/>
  <c r="H673" i="2"/>
  <c r="H221" i="2"/>
  <c r="H117" i="2"/>
  <c r="H464" i="2"/>
  <c r="H471" i="2"/>
  <c r="H37" i="2"/>
  <c r="H662" i="2"/>
  <c r="H397" i="2"/>
  <c r="H456" i="2"/>
  <c r="H368" i="2"/>
  <c r="H381" i="2"/>
  <c r="H66" i="2"/>
  <c r="H546" i="2"/>
  <c r="H188" i="2"/>
  <c r="H539" i="2"/>
  <c r="H352" i="2"/>
  <c r="H531" i="2"/>
  <c r="H639" i="2"/>
  <c r="H252" i="2"/>
  <c r="H366" i="2"/>
  <c r="H78" i="2"/>
  <c r="H584" i="2"/>
  <c r="H4" i="2"/>
  <c r="H71" i="2"/>
  <c r="H568" i="2"/>
  <c r="H308" i="2"/>
  <c r="H220" i="2"/>
  <c r="H426" i="2"/>
  <c r="H105" i="2"/>
  <c r="H345" i="2"/>
  <c r="H526" i="2"/>
  <c r="H196" i="2"/>
  <c r="H552" i="2"/>
  <c r="H87" i="2"/>
  <c r="H206" i="2"/>
  <c r="H112" i="2"/>
  <c r="H231" i="2"/>
  <c r="H109" i="2"/>
  <c r="H329" i="2"/>
  <c r="H513" i="2"/>
  <c r="H372" i="2"/>
  <c r="H94" i="2"/>
  <c r="H284" i="2"/>
  <c r="H488" i="2"/>
  <c r="H127" i="2"/>
  <c r="H271" i="2"/>
  <c r="H431" i="2"/>
  <c r="H154" i="2"/>
  <c r="H461" i="2"/>
  <c r="H323" i="2"/>
  <c r="H209" i="2"/>
  <c r="H625" i="2"/>
  <c r="H121" i="2"/>
  <c r="H137" i="2"/>
  <c r="H364" i="2"/>
  <c r="H441" i="2"/>
  <c r="H316" i="2"/>
  <c r="H84" i="2"/>
  <c r="H410" i="2"/>
  <c r="H99" i="2"/>
  <c r="H255" i="2"/>
  <c r="H473" i="2"/>
  <c r="H254" i="2"/>
  <c r="H361" i="2"/>
  <c r="H627" i="2"/>
  <c r="H390" i="2"/>
  <c r="H476" i="2"/>
  <c r="H477" i="2"/>
  <c r="H272" i="2"/>
  <c r="H239" i="2"/>
  <c r="H207" i="2"/>
  <c r="H77" i="2"/>
  <c r="H201" i="2"/>
  <c r="H536" i="2"/>
  <c r="H163" i="2"/>
  <c r="H467" i="2"/>
  <c r="H199" i="2"/>
  <c r="H614" i="2"/>
  <c r="H686" i="2"/>
  <c r="H8" i="2"/>
  <c r="H12" i="2"/>
  <c r="H523" i="2"/>
  <c r="H334" i="2"/>
  <c r="H67" i="2"/>
  <c r="H339" i="2"/>
  <c r="H229" i="2"/>
  <c r="H309" i="2"/>
  <c r="H73" i="2"/>
  <c r="H120" i="2"/>
  <c r="H508" i="2"/>
  <c r="H430" i="2"/>
  <c r="H285" i="2"/>
  <c r="H378" i="2"/>
  <c r="H143" i="2"/>
  <c r="H313" i="2"/>
  <c r="H126" i="2"/>
  <c r="H181" i="2"/>
  <c r="H227" i="2"/>
  <c r="H682" i="2"/>
  <c r="H281" i="2"/>
  <c r="H116" i="2"/>
  <c r="H263" i="2"/>
  <c r="H487" i="2"/>
  <c r="H371" i="2"/>
  <c r="H522" i="2"/>
  <c r="H76" i="2"/>
  <c r="H243" i="2"/>
  <c r="H440" i="2"/>
  <c r="H91" i="2"/>
  <c r="H643" i="2"/>
  <c r="H43" i="2"/>
  <c r="H27" i="2"/>
  <c r="H295" i="2"/>
  <c r="H113" i="2"/>
  <c r="H260" i="2"/>
  <c r="H400" i="2"/>
  <c r="H170" i="2"/>
  <c r="H57" i="2"/>
  <c r="H10" i="2"/>
  <c r="H638" i="2"/>
  <c r="H680" i="2"/>
  <c r="H317" i="2"/>
  <c r="H679" i="2"/>
  <c r="H647" i="2"/>
  <c r="H407" i="2"/>
  <c r="H296" i="2"/>
  <c r="H276" i="2"/>
  <c r="H253" i="2"/>
  <c r="H274" i="2"/>
  <c r="H415" i="2"/>
  <c r="H714" i="2"/>
  <c r="H537" i="2"/>
  <c r="H322" i="2"/>
  <c r="H245" i="2"/>
  <c r="H304" i="2"/>
  <c r="H279" i="2"/>
  <c r="H282" i="2"/>
  <c r="H95" i="2"/>
  <c r="H343" i="2"/>
  <c r="H140" i="2"/>
  <c r="H160" i="2"/>
  <c r="H102" i="2"/>
  <c r="H550" i="2"/>
  <c r="H566" i="2"/>
  <c r="H387" i="2"/>
  <c r="H333" i="2"/>
  <c r="H161" i="2"/>
  <c r="H11" i="2"/>
  <c r="H505" i="2"/>
  <c r="H462" i="2"/>
  <c r="H520" i="2"/>
  <c r="H250" i="2"/>
  <c r="H225" i="2"/>
  <c r="H543" i="2"/>
  <c r="H458" i="2"/>
  <c r="H534" i="2"/>
  <c r="H650" i="2"/>
  <c r="H542" i="2"/>
  <c r="H548" i="2"/>
  <c r="H651" i="2"/>
  <c r="H558" i="2"/>
  <c r="H671" i="2"/>
  <c r="H663" i="2"/>
  <c r="H39" i="2"/>
  <c r="H359" i="2"/>
  <c r="H266" i="2"/>
  <c r="H517" i="2"/>
  <c r="H183" i="2"/>
  <c r="H622" i="2"/>
  <c r="H634" i="2"/>
  <c r="H287" i="2"/>
  <c r="H571" i="2"/>
  <c r="H395" i="2"/>
  <c r="H258" i="2"/>
  <c r="H118" i="2"/>
  <c r="H632" i="2"/>
  <c r="H55" i="2"/>
  <c r="H367" i="2"/>
  <c r="H507" i="2"/>
  <c r="H593" i="2"/>
  <c r="H135" i="2"/>
  <c r="H212" i="2"/>
  <c r="H195" i="2"/>
  <c r="H574" i="2"/>
  <c r="H278" i="2"/>
  <c r="H656" i="2"/>
  <c r="H563" i="2"/>
  <c r="H17" i="2"/>
  <c r="H36" i="2"/>
  <c r="H418" i="2"/>
  <c r="H661" i="2"/>
  <c r="H519" i="2"/>
  <c r="H61" i="2"/>
  <c r="H193" i="2"/>
  <c r="H463" i="2"/>
  <c r="H6" i="2"/>
  <c r="H33" i="2"/>
  <c r="H246" i="2"/>
  <c r="H516" i="2"/>
  <c r="H446" i="2"/>
  <c r="H85" i="2"/>
  <c r="H119" i="2"/>
  <c r="H512" i="2"/>
  <c r="H503" i="2"/>
  <c r="H155" i="2"/>
  <c r="H419" i="2"/>
  <c r="H425" i="2"/>
  <c r="H123" i="2"/>
  <c r="H106" i="2"/>
  <c r="H64" i="2"/>
  <c r="H514" i="2"/>
  <c r="H168" i="2"/>
  <c r="H69" i="2"/>
  <c r="H545" i="2"/>
  <c r="H444" i="2"/>
  <c r="H416" i="2"/>
  <c r="H268" i="2"/>
  <c r="H310" i="2"/>
  <c r="H88" i="2"/>
  <c r="H710" i="2"/>
  <c r="H453" i="2"/>
  <c r="H490" i="2"/>
  <c r="H469" i="2"/>
  <c r="H669" i="2"/>
  <c r="H18" i="2"/>
  <c r="H156" i="2"/>
  <c r="H293" i="2"/>
  <c r="H45" i="2"/>
  <c r="H429" i="2"/>
  <c r="H241" i="2"/>
  <c r="H51" i="2"/>
  <c r="H581" i="2"/>
  <c r="H218" i="2"/>
  <c r="H351" i="2"/>
  <c r="H331" i="2"/>
  <c r="H427" i="2"/>
  <c r="H9" i="2"/>
  <c r="H286" i="2"/>
  <c r="H421" i="2"/>
  <c r="H58" i="2"/>
  <c r="H40" i="2"/>
  <c r="H362" i="2"/>
  <c r="H716" i="2"/>
  <c r="H7" i="2"/>
  <c r="H573" i="2"/>
  <c r="H709" i="2"/>
  <c r="H580" i="2"/>
  <c r="H79" i="2"/>
  <c r="H511" i="2"/>
  <c r="H182" i="2"/>
  <c r="H104" i="2"/>
  <c r="H42" i="2"/>
  <c r="H685" i="2"/>
  <c r="H527" i="2"/>
  <c r="H445" i="2"/>
  <c r="H373" i="2"/>
  <c r="H620" i="2"/>
  <c r="H437" i="2"/>
  <c r="H344" i="2"/>
  <c r="H438" i="2"/>
  <c r="H398" i="2"/>
  <c r="H324" i="2"/>
  <c r="H452" i="2"/>
  <c r="H211" i="2"/>
  <c r="H383" i="2"/>
  <c r="H256" i="2"/>
  <c r="H380" i="2"/>
  <c r="H475" i="2"/>
  <c r="H616" i="2"/>
  <c r="H52" i="2"/>
  <c r="H450" i="2"/>
  <c r="H80" i="2"/>
  <c r="H98" i="2"/>
  <c r="H261" i="2"/>
  <c r="H479" i="2"/>
  <c r="H460" i="2"/>
  <c r="H615" i="2"/>
  <c r="H335" i="2"/>
  <c r="H670" i="2"/>
  <c r="H100" i="2"/>
  <c r="H506" i="2"/>
  <c r="H275" i="2"/>
  <c r="H3" i="2"/>
  <c r="H587" i="2"/>
  <c r="H405" i="2"/>
  <c r="H332" i="2"/>
  <c r="H585" i="2"/>
  <c r="H393" i="2"/>
  <c r="H149" i="2"/>
  <c r="H200" i="2"/>
  <c r="H579" i="2"/>
  <c r="H540" i="2"/>
  <c r="H499" i="2"/>
  <c r="H385" i="2"/>
  <c r="H50" i="2"/>
  <c r="H226" i="2"/>
  <c r="H497" i="2"/>
  <c r="H294" i="2"/>
  <c r="H159" i="2"/>
  <c r="H233" i="2"/>
  <c r="H321" i="2"/>
  <c r="H235" i="2"/>
  <c r="H493" i="2"/>
  <c r="H202" i="2"/>
  <c r="H122" i="2"/>
  <c r="H111" i="2"/>
  <c r="H224" i="2"/>
  <c r="H327" i="2"/>
  <c r="H299" i="2"/>
  <c r="H391" i="2"/>
  <c r="H20" i="2"/>
  <c r="H186" i="2"/>
  <c r="H348" i="2"/>
  <c r="H147" i="2"/>
  <c r="H702" i="2"/>
  <c r="H173" i="2"/>
  <c r="H337" i="2"/>
  <c r="H578" i="2"/>
  <c r="H153" i="2"/>
  <c r="H435" i="2"/>
  <c r="H303" i="2"/>
  <c r="H688" i="2"/>
  <c r="H376" i="2"/>
  <c r="H236" i="2"/>
  <c r="H89" i="2"/>
  <c r="H65" i="2"/>
  <c r="H237" i="2"/>
  <c r="H562" i="2"/>
  <c r="H289" i="2"/>
  <c r="H434" i="2"/>
  <c r="H553" i="2"/>
  <c r="H31" i="2"/>
  <c r="H401" i="2"/>
  <c r="H165" i="2"/>
  <c r="H194" i="2"/>
  <c r="H107" i="2"/>
  <c r="H131" i="2"/>
  <c r="H320" i="2"/>
  <c r="H185" i="2"/>
  <c r="H636" i="2"/>
  <c r="H223" i="2"/>
  <c r="H330" i="2"/>
  <c r="H319" i="2"/>
  <c r="H657" i="2"/>
  <c r="H356" i="2"/>
  <c r="H81" i="2"/>
  <c r="H32" i="2"/>
  <c r="H707" i="2"/>
  <c r="H14" i="2"/>
  <c r="H124" i="2"/>
  <c r="H249" i="2"/>
  <c r="H644" i="2"/>
  <c r="H549" i="2"/>
  <c r="H653" i="2"/>
  <c r="H318" i="2"/>
  <c r="H561" i="2"/>
  <c r="H613" i="2"/>
  <c r="H54" i="2"/>
  <c r="H598" i="2"/>
  <c r="H72" i="2"/>
  <c r="H215" i="2"/>
  <c r="H529" i="2"/>
  <c r="H270" i="2"/>
  <c r="H588" i="2"/>
  <c r="H49" i="2"/>
  <c r="H447" i="2"/>
  <c r="H5" i="2"/>
  <c r="H570" i="2"/>
  <c r="H470" i="2"/>
  <c r="H572" i="2"/>
  <c r="H265" i="2"/>
  <c r="H2" i="2"/>
  <c r="H624" i="2"/>
  <c r="H162" i="2"/>
  <c r="H325" i="2"/>
  <c r="H292" i="2"/>
  <c r="H449" i="2"/>
  <c r="H629" i="2"/>
  <c r="H626" i="2"/>
  <c r="H125" i="2"/>
  <c r="H433" i="2"/>
  <c r="H15" i="2"/>
  <c r="H13" i="2"/>
  <c r="H164" i="2"/>
  <c r="H30" i="2"/>
  <c r="H664" i="2"/>
  <c r="H93" i="2"/>
  <c r="H267" i="2"/>
  <c r="H307" i="2"/>
  <c r="H74" i="2"/>
  <c r="H151" i="2"/>
  <c r="H178" i="2"/>
  <c r="H280" i="2"/>
  <c r="H491" i="2"/>
  <c r="H26" i="2"/>
  <c r="H300" i="2"/>
  <c r="H75" i="2"/>
  <c r="H515" i="2"/>
  <c r="H346" i="2"/>
  <c r="H141" i="2"/>
  <c r="H590" i="2"/>
  <c r="H204" i="2"/>
  <c r="H633" i="2"/>
  <c r="H46" i="2"/>
  <c r="H242" i="2"/>
  <c r="H70" i="2"/>
  <c r="H404" i="2"/>
  <c r="H262" i="2"/>
  <c r="H134" i="2"/>
  <c r="H363" i="2"/>
  <c r="H179" i="2"/>
  <c r="H567" i="2"/>
  <c r="H277" i="2"/>
  <c r="H103" i="2"/>
  <c r="H392" i="2"/>
  <c r="H244" i="2"/>
  <c r="H19" i="2"/>
  <c r="H217" i="2"/>
  <c r="H190" i="2"/>
  <c r="H23" i="2"/>
  <c r="H544" i="2"/>
  <c r="H524" i="2"/>
  <c r="H326" i="2"/>
  <c r="H731" i="2"/>
  <c r="H97" i="2"/>
  <c r="H290" i="2"/>
  <c r="H62" i="2"/>
  <c r="H240" i="2"/>
  <c r="H228" i="2"/>
  <c r="H48" i="2"/>
  <c r="H139" i="2"/>
  <c r="H305" i="2"/>
  <c r="H541" i="2"/>
  <c r="H59" i="2"/>
  <c r="H672" i="2"/>
  <c r="H596" i="2"/>
  <c r="H591" i="2"/>
  <c r="H44" i="2"/>
  <c r="H617" i="2"/>
  <c r="H518" i="2"/>
  <c r="H689" i="2"/>
  <c r="H607" i="2"/>
  <c r="H302" i="2"/>
  <c r="H560" i="2"/>
  <c r="H665" i="2"/>
  <c r="H238" i="2"/>
  <c r="H713" i="2"/>
  <c r="H525" i="2"/>
  <c r="H535" i="2"/>
  <c r="H251" i="2"/>
  <c r="H704" i="2"/>
  <c r="H412" i="2"/>
  <c r="H642" i="2"/>
  <c r="H374" i="2"/>
  <c r="H22" i="2"/>
  <c r="H576" i="2"/>
  <c r="H86" i="2"/>
  <c r="H424" i="2"/>
  <c r="H575" i="2"/>
  <c r="H167" i="2"/>
  <c r="H338" i="2"/>
  <c r="H457" i="2"/>
  <c r="H443" i="2"/>
  <c r="H494" i="2"/>
  <c r="H169" i="2"/>
  <c r="H198" i="2"/>
  <c r="H420" i="2"/>
  <c r="H691" i="2"/>
  <c r="H60" i="2"/>
  <c r="H68" i="2"/>
  <c r="H408" i="2"/>
  <c r="H21" i="2"/>
  <c r="H142" i="2"/>
  <c r="H340" i="2"/>
  <c r="H377" i="2"/>
  <c r="H482" i="2"/>
  <c r="H269" i="2"/>
  <c r="H547" i="2"/>
  <c r="H465" i="2"/>
  <c r="H551" i="2"/>
  <c r="H264" i="2"/>
  <c r="H150" i="2"/>
  <c r="H454" i="2"/>
  <c r="H180" i="2"/>
  <c r="H595" i="2"/>
  <c r="H724" i="2"/>
  <c r="H700" i="2"/>
  <c r="H705" i="2"/>
  <c r="H349" i="2"/>
  <c r="H690" i="2"/>
  <c r="H197" i="2"/>
  <c r="H394" i="2"/>
  <c r="H128" i="2"/>
  <c r="H582" i="2"/>
  <c r="H189" i="2"/>
  <c r="H16" i="2"/>
  <c r="H82" i="2"/>
  <c r="H25" i="2"/>
  <c r="H247" i="2"/>
  <c r="H486" i="2"/>
  <c r="H257" i="2"/>
  <c r="H480" i="2"/>
  <c r="H129" i="2"/>
  <c r="H53" i="2"/>
  <c r="H492" i="2"/>
  <c r="H628" i="2"/>
  <c r="H29" i="2"/>
  <c r="H619" i="2"/>
  <c r="H24" i="2"/>
  <c r="H47" i="2"/>
  <c r="H500" i="2"/>
  <c r="H589" i="2"/>
  <c r="H132" i="2"/>
  <c r="H481" i="2"/>
  <c r="H504" i="2"/>
  <c r="H417" i="2"/>
  <c r="H496" i="2"/>
  <c r="H586" i="2"/>
  <c r="H41" i="2"/>
  <c r="H711" i="2"/>
  <c r="H399" i="2"/>
  <c r="H176" i="2"/>
  <c r="H528" i="2"/>
  <c r="H501" i="2"/>
  <c r="H474" i="2"/>
  <c r="H336" i="2"/>
  <c r="H600" i="2"/>
  <c r="H191" i="2"/>
  <c r="H723" i="2"/>
  <c r="H389" i="2"/>
  <c r="H466" i="2"/>
  <c r="H396" i="2"/>
  <c r="H721" i="2"/>
  <c r="H174" i="2"/>
  <c r="H612" i="2"/>
  <c r="H83" i="2"/>
  <c r="H172" i="2"/>
  <c r="H510" i="2"/>
  <c r="H641" i="2"/>
  <c r="H144" i="2"/>
  <c r="H654" i="2"/>
  <c r="H472" i="2"/>
  <c r="H630" i="2"/>
  <c r="H538" i="2"/>
  <c r="H609" i="2"/>
  <c r="H230" i="2"/>
  <c r="H306" i="2"/>
  <c r="H727" i="2"/>
  <c r="H259" i="2"/>
  <c r="H341" i="2"/>
  <c r="H110" i="2"/>
  <c r="H114" i="2"/>
  <c r="H34" i="2"/>
  <c r="H442" i="2"/>
  <c r="H648" i="2"/>
  <c r="H660" i="2"/>
  <c r="H379" i="2"/>
  <c r="H28" i="2"/>
  <c r="H483" i="2"/>
  <c r="H692" i="2"/>
  <c r="H658" i="2"/>
  <c r="H675" i="2"/>
  <c r="H402" i="2"/>
  <c r="H157" i="2"/>
  <c r="H312" i="2"/>
  <c r="H406" i="2"/>
  <c r="H115" i="2"/>
  <c r="H602" i="2"/>
  <c r="H283" i="2"/>
  <c r="H133" i="2"/>
  <c r="H603" i="2"/>
  <c r="H621" i="2"/>
  <c r="H375" i="2"/>
  <c r="H219" i="2"/>
  <c r="H175" i="2"/>
  <c r="H667" i="2"/>
  <c r="H489" i="2"/>
  <c r="H478" i="2"/>
  <c r="H403" i="2"/>
  <c r="H158" i="2"/>
  <c r="H203" i="2"/>
  <c r="H301" i="2"/>
  <c r="H725" i="2"/>
  <c r="H101" i="2"/>
  <c r="H699" i="2"/>
  <c r="H311" i="2"/>
  <c r="H611" i="2"/>
  <c r="H532" i="2"/>
  <c r="H38" i="2"/>
  <c r="H297" i="2"/>
  <c r="H273" i="2"/>
  <c r="H108" i="2"/>
  <c r="H148" i="2"/>
  <c r="H459" i="2"/>
  <c r="H152" i="2"/>
  <c r="H184" i="2"/>
  <c r="H63" i="2"/>
  <c r="H232" i="2"/>
  <c r="H354" i="2"/>
  <c r="H386" i="2"/>
  <c r="H659" i="2"/>
  <c r="H136" i="2"/>
  <c r="H187" i="2"/>
  <c r="H583" i="2"/>
  <c r="H684" i="2"/>
  <c r="H604" i="2"/>
  <c r="H428" i="2"/>
  <c r="H569" i="2"/>
  <c r="H353" i="2"/>
  <c r="H214" i="2"/>
  <c r="H411" i="2"/>
  <c r="H728" i="2"/>
  <c r="H635" i="2"/>
  <c r="H717" i="2"/>
  <c r="H597" i="2"/>
  <c r="H56" i="2"/>
  <c r="H729" i="2"/>
  <c r="H171" i="2"/>
  <c r="H288" i="2"/>
  <c r="H436" i="2"/>
  <c r="H674" i="2"/>
  <c r="H248" i="2"/>
  <c r="H291" i="2"/>
  <c r="H146" i="2"/>
  <c r="H388" i="2"/>
  <c r="H631" i="2"/>
  <c r="H455" i="2"/>
  <c r="H138" i="2"/>
  <c r="H130" i="2"/>
  <c r="H205" i="2"/>
  <c r="H328" i="2"/>
  <c r="H694" i="2"/>
  <c r="H432" i="2"/>
  <c r="H708" i="2"/>
  <c r="H234" i="2"/>
  <c r="H722" i="2"/>
  <c r="H35" i="2"/>
  <c r="H646" i="2"/>
  <c r="H652" i="2"/>
  <c r="H422" i="2"/>
  <c r="H732" i="2"/>
  <c r="H683" i="2"/>
  <c r="H640" i="2"/>
  <c r="H208" i="2"/>
  <c r="H599" i="2"/>
  <c r="H145" i="2"/>
  <c r="H423" i="2"/>
  <c r="H577" i="2"/>
  <c r="H384" i="2"/>
  <c r="H556" i="2"/>
  <c r="H360" i="2"/>
  <c r="H484" i="2"/>
  <c r="H502" i="2"/>
  <c r="H666" i="2"/>
  <c r="H655" i="2"/>
  <c r="H314" i="2"/>
  <c r="H96" i="2"/>
  <c r="H192" i="2"/>
  <c r="H498" i="2"/>
  <c r="H350" i="2"/>
  <c r="H213" i="2"/>
  <c r="H370" i="2"/>
  <c r="H678" i="2"/>
  <c r="H298" i="2"/>
  <c r="H554" i="2"/>
  <c r="H495" i="2"/>
  <c r="H90" i="2"/>
  <c r="H557" i="2"/>
  <c r="H509" i="2"/>
  <c r="H365" i="2"/>
  <c r="H592" i="2"/>
  <c r="H166" i="2"/>
  <c r="H210" i="2"/>
  <c r="H177" i="2"/>
  <c r="H382" i="2"/>
  <c r="H719" i="2"/>
  <c r="H726" i="2"/>
  <c r="H559" i="2"/>
  <c r="H222" i="2"/>
  <c r="H687" i="2"/>
  <c r="H601" i="2"/>
  <c r="H216" i="2"/>
  <c r="H357" i="2"/>
  <c r="H315" i="2"/>
  <c r="H645" i="2"/>
  <c r="H413" i="2"/>
  <c r="H342" i="2"/>
  <c r="H696" i="2"/>
  <c r="H564" i="2"/>
  <c r="H606" i="2"/>
  <c r="H695" i="2"/>
  <c r="H565" i="2"/>
  <c r="H369" i="2"/>
  <c r="H649" i="2"/>
  <c r="H605" i="2"/>
  <c r="H594" i="2"/>
  <c r="H697" i="2"/>
  <c r="H485" i="2"/>
  <c r="H355" i="2"/>
  <c r="H676" i="2"/>
  <c r="H448" i="2"/>
  <c r="H409" i="2"/>
  <c r="H521" i="2"/>
  <c r="H681" i="2"/>
  <c r="H668" i="2"/>
  <c r="H530" i="2"/>
  <c r="H693" i="2"/>
  <c r="H618" i="2"/>
  <c r="H706" i="2"/>
  <c r="H720" i="2"/>
  <c r="H701" i="2"/>
  <c r="H698" i="2"/>
  <c r="H637" i="2"/>
  <c r="H715" i="2"/>
  <c r="H703" i="2"/>
  <c r="H718" i="2"/>
  <c r="H730" i="2"/>
  <c r="H712" i="2"/>
  <c r="H677" i="2"/>
  <c r="L111" i="3" l="1"/>
  <c r="K111" i="3"/>
  <c r="K89" i="3"/>
  <c r="M75" i="3"/>
  <c r="G6" i="3"/>
  <c r="G46" i="3"/>
  <c r="J111" i="3"/>
  <c r="L103" i="3"/>
  <c r="G36" i="3"/>
  <c r="J89" i="3"/>
  <c r="K113" i="3"/>
  <c r="K46" i="3"/>
  <c r="K103" i="3"/>
  <c r="L83" i="3"/>
  <c r="J113" i="3"/>
  <c r="J46" i="3"/>
  <c r="J103" i="3"/>
  <c r="L114" i="3"/>
  <c r="K114" i="3"/>
  <c r="K48" i="3"/>
  <c r="M39" i="3"/>
  <c r="K43" i="3"/>
  <c r="K41" i="3"/>
  <c r="L71" i="3"/>
  <c r="H113" i="3"/>
  <c r="J114" i="3"/>
  <c r="M13" i="3"/>
  <c r="J43" i="3"/>
  <c r="J41" i="3"/>
  <c r="L57" i="3"/>
  <c r="J48" i="3"/>
  <c r="M7" i="3"/>
  <c r="H89" i="3"/>
  <c r="R91" i="3"/>
  <c r="M33" i="3"/>
  <c r="K36" i="3"/>
  <c r="L10" i="3"/>
  <c r="N67" i="3"/>
  <c r="G19" i="3"/>
  <c r="J36" i="3"/>
  <c r="I48" i="3"/>
  <c r="L96" i="3"/>
  <c r="M101" i="3"/>
  <c r="L49" i="3"/>
  <c r="N120" i="3"/>
  <c r="M93" i="3"/>
  <c r="O75" i="3"/>
  <c r="M66" i="3"/>
  <c r="N38" i="3"/>
  <c r="G45" i="3"/>
  <c r="H43" i="3"/>
  <c r="I41" i="3"/>
  <c r="L3" i="3"/>
  <c r="H48" i="3"/>
  <c r="N118" i="3"/>
  <c r="M73" i="3"/>
  <c r="O67" i="3"/>
  <c r="M72" i="3"/>
  <c r="L42" i="3"/>
  <c r="O33" i="3"/>
  <c r="H41" i="3"/>
  <c r="C59" i="3"/>
  <c r="T68" i="3"/>
  <c r="L87" i="3"/>
  <c r="G83" i="3"/>
  <c r="I46" i="3"/>
  <c r="G3" i="3"/>
  <c r="H46" i="3"/>
  <c r="AS712" i="2"/>
  <c r="AS530" i="2"/>
  <c r="AS649" i="2"/>
  <c r="AS216" i="2"/>
  <c r="AS365" i="2"/>
  <c r="AT718" i="2"/>
  <c r="AT681" i="2"/>
  <c r="AT565" i="2"/>
  <c r="AT687" i="2"/>
  <c r="AT557" i="2"/>
  <c r="AT314" i="2"/>
  <c r="AU718" i="2"/>
  <c r="AU436" i="2"/>
  <c r="N121" i="3"/>
  <c r="H70" i="3"/>
  <c r="V117" i="3"/>
  <c r="U117" i="3"/>
  <c r="T117" i="3"/>
  <c r="S117" i="3"/>
  <c r="M117" i="3"/>
  <c r="Q117" i="3"/>
  <c r="P117" i="3"/>
  <c r="O117" i="3"/>
  <c r="N117" i="3"/>
  <c r="L117" i="3"/>
  <c r="K117" i="3"/>
  <c r="J117" i="3"/>
  <c r="I117" i="3"/>
  <c r="H117" i="3"/>
  <c r="R117" i="3"/>
  <c r="V62" i="3"/>
  <c r="U62" i="3"/>
  <c r="T62" i="3"/>
  <c r="S62" i="3"/>
  <c r="R62" i="3"/>
  <c r="Q62" i="3"/>
  <c r="O62" i="3"/>
  <c r="N62" i="3"/>
  <c r="M62" i="3"/>
  <c r="L62" i="3"/>
  <c r="K62" i="3"/>
  <c r="J62" i="3"/>
  <c r="I62" i="3"/>
  <c r="H62" i="3"/>
  <c r="V11" i="3"/>
  <c r="U11" i="3"/>
  <c r="T11" i="3"/>
  <c r="S11" i="3"/>
  <c r="Q11" i="3"/>
  <c r="P11" i="3"/>
  <c r="M11" i="3"/>
  <c r="H11" i="3"/>
  <c r="G11" i="3"/>
  <c r="O11" i="3"/>
  <c r="N11" i="3"/>
  <c r="R11" i="3"/>
  <c r="L11" i="3"/>
  <c r="K11" i="3"/>
  <c r="J11" i="3"/>
  <c r="I11" i="3"/>
  <c r="V60" i="3"/>
  <c r="U60" i="3"/>
  <c r="T60" i="3"/>
  <c r="S60" i="3"/>
  <c r="P60" i="3"/>
  <c r="R60" i="3"/>
  <c r="O60" i="3"/>
  <c r="N60" i="3"/>
  <c r="Q60" i="3"/>
  <c r="K60" i="3"/>
  <c r="J60" i="3"/>
  <c r="I60" i="3"/>
  <c r="G60" i="3"/>
  <c r="L60" i="3"/>
  <c r="H60" i="3"/>
  <c r="M60" i="3"/>
  <c r="V90" i="3"/>
  <c r="U90" i="3"/>
  <c r="T90" i="3"/>
  <c r="S90" i="3"/>
  <c r="Q90" i="3"/>
  <c r="P90" i="3"/>
  <c r="R90" i="3"/>
  <c r="L90" i="3"/>
  <c r="O90" i="3"/>
  <c r="N90" i="3"/>
  <c r="M90" i="3"/>
  <c r="K90" i="3"/>
  <c r="J90" i="3"/>
  <c r="I90" i="3"/>
  <c r="H90" i="3"/>
  <c r="G90" i="3"/>
  <c r="V58" i="3"/>
  <c r="U58" i="3"/>
  <c r="T58" i="3"/>
  <c r="S58" i="3"/>
  <c r="R58" i="3"/>
  <c r="P58" i="3"/>
  <c r="L58" i="3"/>
  <c r="Q58" i="3"/>
  <c r="O58" i="3"/>
  <c r="N58" i="3"/>
  <c r="M58" i="3"/>
  <c r="G58" i="3"/>
  <c r="K58" i="3"/>
  <c r="J58" i="3"/>
  <c r="I58" i="3"/>
  <c r="H58" i="3"/>
  <c r="V35" i="3"/>
  <c r="U35" i="3"/>
  <c r="T35" i="3"/>
  <c r="S35" i="3"/>
  <c r="R35" i="3"/>
  <c r="Q35" i="3"/>
  <c r="O35" i="3"/>
  <c r="M35" i="3"/>
  <c r="N35" i="3"/>
  <c r="P35" i="3"/>
  <c r="G35" i="3"/>
  <c r="L35" i="3"/>
  <c r="K35" i="3"/>
  <c r="J35" i="3"/>
  <c r="I35" i="3"/>
  <c r="H35" i="3"/>
  <c r="V116" i="3"/>
  <c r="S116" i="3"/>
  <c r="T116" i="3"/>
  <c r="Q116" i="3"/>
  <c r="P116" i="3"/>
  <c r="O116" i="3"/>
  <c r="N116" i="3"/>
  <c r="U116" i="3"/>
  <c r="R116" i="3"/>
  <c r="G116" i="3"/>
  <c r="L116" i="3"/>
  <c r="K116" i="3"/>
  <c r="J116" i="3"/>
  <c r="I116" i="3"/>
  <c r="M116" i="3"/>
  <c r="H116" i="3"/>
  <c r="S98" i="3"/>
  <c r="V98" i="3"/>
  <c r="T98" i="3"/>
  <c r="U98" i="3"/>
  <c r="Q98" i="3"/>
  <c r="O98" i="3"/>
  <c r="N98" i="3"/>
  <c r="P98" i="3"/>
  <c r="R98" i="3"/>
  <c r="M98" i="3"/>
  <c r="H98" i="3"/>
  <c r="L98" i="3"/>
  <c r="K98" i="3"/>
  <c r="J98" i="3"/>
  <c r="I98" i="3"/>
  <c r="G98" i="3"/>
  <c r="U92" i="3"/>
  <c r="S92" i="3"/>
  <c r="R92" i="3"/>
  <c r="V92" i="3"/>
  <c r="T92" i="3"/>
  <c r="Q92" i="3"/>
  <c r="O92" i="3"/>
  <c r="N92" i="3"/>
  <c r="P92" i="3"/>
  <c r="M92" i="3"/>
  <c r="L92" i="3"/>
  <c r="K92" i="3"/>
  <c r="J92" i="3"/>
  <c r="I92" i="3"/>
  <c r="H92" i="3"/>
  <c r="G92" i="3"/>
  <c r="U79" i="3"/>
  <c r="T79" i="3"/>
  <c r="V79" i="3"/>
  <c r="S79" i="3"/>
  <c r="O79" i="3"/>
  <c r="N79" i="3"/>
  <c r="Q79" i="3"/>
  <c r="P79" i="3"/>
  <c r="M79" i="3"/>
  <c r="G79" i="3"/>
  <c r="R79" i="3"/>
  <c r="L79" i="3"/>
  <c r="K79" i="3"/>
  <c r="J79" i="3"/>
  <c r="I79" i="3"/>
  <c r="T109" i="3"/>
  <c r="S109" i="3"/>
  <c r="V109" i="3"/>
  <c r="U109" i="3"/>
  <c r="R109" i="3"/>
  <c r="O109" i="3"/>
  <c r="N109" i="3"/>
  <c r="Q109" i="3"/>
  <c r="K109" i="3"/>
  <c r="J109" i="3"/>
  <c r="I109" i="3"/>
  <c r="G109" i="3"/>
  <c r="L109" i="3"/>
  <c r="H109" i="3"/>
  <c r="P109" i="3"/>
  <c r="M109" i="3"/>
  <c r="V30" i="3"/>
  <c r="U30" i="3"/>
  <c r="T30" i="3"/>
  <c r="O30" i="3"/>
  <c r="N30" i="3"/>
  <c r="M30" i="3"/>
  <c r="L30" i="3"/>
  <c r="R30" i="3"/>
  <c r="Q30" i="3"/>
  <c r="P30" i="3"/>
  <c r="S30" i="3"/>
  <c r="G30" i="3"/>
  <c r="K30" i="3"/>
  <c r="J30" i="3"/>
  <c r="I30" i="3"/>
  <c r="H30" i="3"/>
  <c r="F30" i="3"/>
  <c r="R26" i="3"/>
  <c r="V26" i="3"/>
  <c r="T26" i="3"/>
  <c r="U26" i="3"/>
  <c r="S26" i="3"/>
  <c r="Q26" i="3"/>
  <c r="P26" i="3"/>
  <c r="L26" i="3"/>
  <c r="O26" i="3"/>
  <c r="N26" i="3"/>
  <c r="M26" i="3"/>
  <c r="K26" i="3"/>
  <c r="J26" i="3"/>
  <c r="I26" i="3"/>
  <c r="H26" i="3"/>
  <c r="G26" i="3"/>
  <c r="F26" i="3"/>
  <c r="S88" i="3"/>
  <c r="U88" i="3"/>
  <c r="R88" i="3"/>
  <c r="V88" i="3"/>
  <c r="O88" i="3"/>
  <c r="N88" i="3"/>
  <c r="M88" i="3"/>
  <c r="P88" i="3"/>
  <c r="Q88" i="3"/>
  <c r="T88" i="3"/>
  <c r="F88" i="3"/>
  <c r="L88" i="3"/>
  <c r="K88" i="3"/>
  <c r="J88" i="3"/>
  <c r="I88" i="3"/>
  <c r="H88" i="3"/>
  <c r="G88" i="3"/>
  <c r="R16" i="3"/>
  <c r="T16" i="3"/>
  <c r="S16" i="3"/>
  <c r="V16" i="3"/>
  <c r="P16" i="3"/>
  <c r="U16" i="3"/>
  <c r="L16" i="3"/>
  <c r="Q16" i="3"/>
  <c r="O16" i="3"/>
  <c r="N16" i="3"/>
  <c r="M16" i="3"/>
  <c r="G16" i="3"/>
  <c r="K16" i="3"/>
  <c r="J16" i="3"/>
  <c r="I16" i="3"/>
  <c r="H16" i="3"/>
  <c r="F16" i="3"/>
  <c r="T37" i="3"/>
  <c r="S37" i="3"/>
  <c r="R37" i="3"/>
  <c r="V37" i="3"/>
  <c r="U37" i="3"/>
  <c r="Q37" i="3"/>
  <c r="O37" i="3"/>
  <c r="N37" i="3"/>
  <c r="M37" i="3"/>
  <c r="L37" i="3"/>
  <c r="P37" i="3"/>
  <c r="G37" i="3"/>
  <c r="F37" i="3"/>
  <c r="K37" i="3"/>
  <c r="J37" i="3"/>
  <c r="I37" i="3"/>
  <c r="H37" i="3"/>
  <c r="C30" i="3"/>
  <c r="D98" i="3"/>
  <c r="D88" i="3"/>
  <c r="E79" i="3"/>
  <c r="E37" i="3"/>
  <c r="F90" i="3"/>
  <c r="V63" i="3"/>
  <c r="U63" i="3"/>
  <c r="T63" i="3"/>
  <c r="S63" i="3"/>
  <c r="R63" i="3"/>
  <c r="O63" i="3"/>
  <c r="P63" i="3"/>
  <c r="Q63" i="3"/>
  <c r="M63" i="3"/>
  <c r="L63" i="3"/>
  <c r="N63" i="3"/>
  <c r="K63" i="3"/>
  <c r="J63" i="3"/>
  <c r="I63" i="3"/>
  <c r="H63" i="3"/>
  <c r="G63" i="3"/>
  <c r="F59" i="3"/>
  <c r="D62" i="3"/>
  <c r="D58" i="3"/>
  <c r="C116" i="3"/>
  <c r="C26" i="3"/>
  <c r="D92" i="3"/>
  <c r="D16" i="3"/>
  <c r="E109" i="3"/>
  <c r="F116" i="3"/>
  <c r="F58" i="3"/>
  <c r="C99" i="3"/>
  <c r="C63" i="3"/>
  <c r="D11" i="3"/>
  <c r="D35" i="3"/>
  <c r="E59" i="3"/>
  <c r="F99" i="3"/>
  <c r="F35" i="3"/>
  <c r="C117" i="3"/>
  <c r="C98" i="3"/>
  <c r="C88" i="3"/>
  <c r="D79" i="3"/>
  <c r="D37" i="3"/>
  <c r="E30" i="3"/>
  <c r="F98" i="3"/>
  <c r="G117" i="3"/>
  <c r="C90" i="3"/>
  <c r="C62" i="3"/>
  <c r="C58" i="3"/>
  <c r="D60" i="3"/>
  <c r="E117" i="3"/>
  <c r="E90" i="3"/>
  <c r="F62" i="3"/>
  <c r="H79" i="3"/>
  <c r="V99" i="3"/>
  <c r="U99" i="3"/>
  <c r="T99" i="3"/>
  <c r="S99" i="3"/>
  <c r="Q99" i="3"/>
  <c r="P99" i="3"/>
  <c r="R99" i="3"/>
  <c r="M99" i="3"/>
  <c r="O99" i="3"/>
  <c r="H99" i="3"/>
  <c r="N99" i="3"/>
  <c r="L99" i="3"/>
  <c r="K99" i="3"/>
  <c r="J99" i="3"/>
  <c r="I99" i="3"/>
  <c r="F117" i="3"/>
  <c r="C92" i="3"/>
  <c r="C16" i="3"/>
  <c r="D109" i="3"/>
  <c r="E116" i="3"/>
  <c r="E26" i="3"/>
  <c r="F92" i="3"/>
  <c r="G62" i="3"/>
  <c r="V59" i="3"/>
  <c r="U59" i="3"/>
  <c r="T59" i="3"/>
  <c r="S59" i="3"/>
  <c r="R59" i="3"/>
  <c r="M59" i="3"/>
  <c r="L59" i="3"/>
  <c r="Q59" i="3"/>
  <c r="P59" i="3"/>
  <c r="G59" i="3"/>
  <c r="H59" i="3"/>
  <c r="O59" i="3"/>
  <c r="N59" i="3"/>
  <c r="K59" i="3"/>
  <c r="J59" i="3"/>
  <c r="I59" i="3"/>
  <c r="E60" i="3"/>
  <c r="C11" i="3"/>
  <c r="C35" i="3"/>
  <c r="D59" i="3"/>
  <c r="E99" i="3"/>
  <c r="E63" i="3"/>
  <c r="F11" i="3"/>
  <c r="F63" i="3"/>
  <c r="C79" i="3"/>
  <c r="C37" i="3"/>
  <c r="D30" i="3"/>
  <c r="E98" i="3"/>
  <c r="E88" i="3"/>
  <c r="F79" i="3"/>
  <c r="D99" i="3"/>
  <c r="C60" i="3"/>
  <c r="D117" i="3"/>
  <c r="D90" i="3"/>
  <c r="E62" i="3"/>
  <c r="E58" i="3"/>
  <c r="F60" i="3"/>
  <c r="P62" i="3"/>
  <c r="C109" i="3"/>
  <c r="D116" i="3"/>
  <c r="D26" i="3"/>
  <c r="E92" i="3"/>
  <c r="E16" i="3"/>
  <c r="F109" i="3"/>
  <c r="U110" i="3"/>
  <c r="T110" i="3"/>
  <c r="S110" i="3"/>
  <c r="V110" i="3"/>
  <c r="R110" i="3"/>
  <c r="Q110" i="3"/>
  <c r="P110" i="3"/>
  <c r="O110" i="3"/>
  <c r="N110" i="3"/>
  <c r="M110" i="3"/>
  <c r="V115" i="3"/>
  <c r="S115" i="3"/>
  <c r="T115" i="3"/>
  <c r="U115" i="3"/>
  <c r="R115" i="3"/>
  <c r="Q115" i="3"/>
  <c r="P115" i="3"/>
  <c r="O115" i="3"/>
  <c r="N115" i="3"/>
  <c r="M115" i="3"/>
  <c r="U19" i="3"/>
  <c r="T19" i="3"/>
  <c r="V19" i="3"/>
  <c r="S19" i="3"/>
  <c r="R19" i="3"/>
  <c r="Q19" i="3"/>
  <c r="P19" i="3"/>
  <c r="O19" i="3"/>
  <c r="N19" i="3"/>
  <c r="M19" i="3"/>
  <c r="T31" i="3"/>
  <c r="S31" i="3"/>
  <c r="V31" i="3"/>
  <c r="U31" i="3"/>
  <c r="R31" i="3"/>
  <c r="Q31" i="3"/>
  <c r="P31" i="3"/>
  <c r="O31" i="3"/>
  <c r="N31" i="3"/>
  <c r="M31" i="3"/>
  <c r="L31" i="3"/>
  <c r="V50" i="3"/>
  <c r="U50" i="3"/>
  <c r="T50" i="3"/>
  <c r="S50" i="3"/>
  <c r="Q50" i="3"/>
  <c r="P50" i="3"/>
  <c r="O50" i="3"/>
  <c r="N50" i="3"/>
  <c r="M50" i="3"/>
  <c r="L50" i="3"/>
  <c r="R50" i="3"/>
  <c r="V20" i="3"/>
  <c r="T20" i="3"/>
  <c r="U20" i="3"/>
  <c r="S20" i="3"/>
  <c r="Q20" i="3"/>
  <c r="P20" i="3"/>
  <c r="O20" i="3"/>
  <c r="N20" i="3"/>
  <c r="M20" i="3"/>
  <c r="L20" i="3"/>
  <c r="R20" i="3"/>
  <c r="U23" i="3"/>
  <c r="R23" i="3"/>
  <c r="T23" i="3"/>
  <c r="Q23" i="3"/>
  <c r="P23" i="3"/>
  <c r="O23" i="3"/>
  <c r="N23" i="3"/>
  <c r="M23" i="3"/>
  <c r="L23" i="3"/>
  <c r="V23" i="3"/>
  <c r="S23" i="3"/>
  <c r="T21" i="3"/>
  <c r="S21" i="3"/>
  <c r="V21" i="3"/>
  <c r="U21" i="3"/>
  <c r="Q21" i="3"/>
  <c r="P21" i="3"/>
  <c r="O21" i="3"/>
  <c r="N21" i="3"/>
  <c r="M21" i="3"/>
  <c r="L21" i="3"/>
  <c r="R21" i="3"/>
  <c r="C110" i="3"/>
  <c r="C115" i="3"/>
  <c r="C87" i="3"/>
  <c r="C82" i="3"/>
  <c r="C19" i="3"/>
  <c r="C31" i="3"/>
  <c r="C50" i="3"/>
  <c r="C20" i="3"/>
  <c r="C23" i="3"/>
  <c r="C21" i="3"/>
  <c r="D110" i="3"/>
  <c r="D115" i="3"/>
  <c r="D87" i="3"/>
  <c r="D82" i="3"/>
  <c r="D19" i="3"/>
  <c r="D31" i="3"/>
  <c r="D50" i="3"/>
  <c r="D20" i="3"/>
  <c r="D23" i="3"/>
  <c r="D21" i="3"/>
  <c r="E110" i="3"/>
  <c r="E115" i="3"/>
  <c r="E87" i="3"/>
  <c r="E82" i="3"/>
  <c r="E19" i="3"/>
  <c r="E31" i="3"/>
  <c r="E50" i="3"/>
  <c r="E20" i="3"/>
  <c r="E23" i="3"/>
  <c r="E21" i="3"/>
  <c r="F110" i="3"/>
  <c r="F115" i="3"/>
  <c r="F87" i="3"/>
  <c r="F82" i="3"/>
  <c r="F19" i="3"/>
  <c r="F31" i="3"/>
  <c r="F50" i="3"/>
  <c r="F20" i="3"/>
  <c r="F23" i="3"/>
  <c r="F21" i="3"/>
  <c r="G110" i="3"/>
  <c r="G115" i="3"/>
  <c r="G87" i="3"/>
  <c r="G7" i="3"/>
  <c r="H6" i="3"/>
  <c r="M28" i="3"/>
  <c r="N66" i="3"/>
  <c r="U82" i="3"/>
  <c r="S82" i="3"/>
  <c r="V82" i="3"/>
  <c r="R82" i="3"/>
  <c r="Q82" i="3"/>
  <c r="P82" i="3"/>
  <c r="O82" i="3"/>
  <c r="N82" i="3"/>
  <c r="M82" i="3"/>
  <c r="T82" i="3"/>
  <c r="V102" i="3"/>
  <c r="U102" i="3"/>
  <c r="T102" i="3"/>
  <c r="S102" i="3"/>
  <c r="R102" i="3"/>
  <c r="Q102" i="3"/>
  <c r="P102" i="3"/>
  <c r="O102" i="3"/>
  <c r="N102" i="3"/>
  <c r="M102" i="3"/>
  <c r="V81" i="3"/>
  <c r="U81" i="3"/>
  <c r="T81" i="3"/>
  <c r="R81" i="3"/>
  <c r="Q81" i="3"/>
  <c r="P81" i="3"/>
  <c r="O81" i="3"/>
  <c r="N81" i="3"/>
  <c r="M81" i="3"/>
  <c r="S81" i="3"/>
  <c r="V94" i="3"/>
  <c r="U94" i="3"/>
  <c r="S94" i="3"/>
  <c r="R94" i="3"/>
  <c r="Q94" i="3"/>
  <c r="P94" i="3"/>
  <c r="O94" i="3"/>
  <c r="N94" i="3"/>
  <c r="M94" i="3"/>
  <c r="T94" i="3"/>
  <c r="V44" i="3"/>
  <c r="U44" i="3"/>
  <c r="S44" i="3"/>
  <c r="R44" i="3"/>
  <c r="Q44" i="3"/>
  <c r="P44" i="3"/>
  <c r="O44" i="3"/>
  <c r="N44" i="3"/>
  <c r="M44" i="3"/>
  <c r="T44" i="3"/>
  <c r="V71" i="3"/>
  <c r="U71" i="3"/>
  <c r="T71" i="3"/>
  <c r="S71" i="3"/>
  <c r="Q71" i="3"/>
  <c r="P71" i="3"/>
  <c r="O71" i="3"/>
  <c r="N71" i="3"/>
  <c r="M71" i="3"/>
  <c r="R71" i="3"/>
  <c r="V5" i="3"/>
  <c r="U5" i="3"/>
  <c r="T5" i="3"/>
  <c r="S5" i="3"/>
  <c r="Q5" i="3"/>
  <c r="P5" i="3"/>
  <c r="O5" i="3"/>
  <c r="N5" i="3"/>
  <c r="M5" i="3"/>
  <c r="L5" i="3"/>
  <c r="R5" i="3"/>
  <c r="V54" i="3"/>
  <c r="U54" i="3"/>
  <c r="T54" i="3"/>
  <c r="Q54" i="3"/>
  <c r="P54" i="3"/>
  <c r="O54" i="3"/>
  <c r="N54" i="3"/>
  <c r="M54" i="3"/>
  <c r="L54" i="3"/>
  <c r="S54" i="3"/>
  <c r="V56" i="3"/>
  <c r="U56" i="3"/>
  <c r="R56" i="3"/>
  <c r="T56" i="3"/>
  <c r="S56" i="3"/>
  <c r="Q56" i="3"/>
  <c r="P56" i="3"/>
  <c r="O56" i="3"/>
  <c r="N56" i="3"/>
  <c r="M56" i="3"/>
  <c r="L56" i="3"/>
  <c r="C102" i="3"/>
  <c r="C51" i="3"/>
  <c r="C81" i="3"/>
  <c r="C94" i="3"/>
  <c r="C6" i="3"/>
  <c r="C44" i="3"/>
  <c r="C71" i="3"/>
  <c r="C5" i="3"/>
  <c r="C54" i="3"/>
  <c r="C56" i="3"/>
  <c r="D102" i="3"/>
  <c r="D51" i="3"/>
  <c r="D81" i="3"/>
  <c r="D94" i="3"/>
  <c r="D6" i="3"/>
  <c r="D44" i="3"/>
  <c r="D71" i="3"/>
  <c r="D5" i="3"/>
  <c r="D54" i="3"/>
  <c r="D56" i="3"/>
  <c r="E102" i="3"/>
  <c r="E51" i="3"/>
  <c r="E81" i="3"/>
  <c r="E94" i="3"/>
  <c r="E6" i="3"/>
  <c r="E44" i="3"/>
  <c r="E71" i="3"/>
  <c r="E5" i="3"/>
  <c r="E54" i="3"/>
  <c r="E56" i="3"/>
  <c r="F102" i="3"/>
  <c r="F51" i="3"/>
  <c r="F81" i="3"/>
  <c r="F94" i="3"/>
  <c r="F44" i="3"/>
  <c r="F71" i="3"/>
  <c r="F5" i="3"/>
  <c r="F54" i="3"/>
  <c r="F56" i="3"/>
  <c r="G102" i="3"/>
  <c r="G51" i="3"/>
  <c r="G81" i="3"/>
  <c r="G94" i="3"/>
  <c r="G106" i="3"/>
  <c r="G23" i="3"/>
  <c r="H115" i="3"/>
  <c r="H13" i="3"/>
  <c r="H50" i="3"/>
  <c r="L66" i="3"/>
  <c r="N72" i="3"/>
  <c r="P42" i="3"/>
  <c r="V6" i="3"/>
  <c r="U6" i="3"/>
  <c r="T6" i="3"/>
  <c r="S6" i="3"/>
  <c r="R6" i="3"/>
  <c r="Q6" i="3"/>
  <c r="P6" i="3"/>
  <c r="O6" i="3"/>
  <c r="N6" i="3"/>
  <c r="M6" i="3"/>
  <c r="V121" i="3"/>
  <c r="U121" i="3"/>
  <c r="S121" i="3"/>
  <c r="R121" i="3"/>
  <c r="P121" i="3"/>
  <c r="O121" i="3"/>
  <c r="T121" i="3"/>
  <c r="M121" i="3"/>
  <c r="Q121" i="3"/>
  <c r="V113" i="3"/>
  <c r="U113" i="3"/>
  <c r="S113" i="3"/>
  <c r="T113" i="3"/>
  <c r="R113" i="3"/>
  <c r="Q113" i="3"/>
  <c r="P113" i="3"/>
  <c r="O113" i="3"/>
  <c r="N113" i="3"/>
  <c r="V104" i="3"/>
  <c r="U104" i="3"/>
  <c r="T104" i="3"/>
  <c r="R104" i="3"/>
  <c r="S104" i="3"/>
  <c r="O104" i="3"/>
  <c r="P104" i="3"/>
  <c r="M104" i="3"/>
  <c r="V111" i="3"/>
  <c r="U111" i="3"/>
  <c r="R111" i="3"/>
  <c r="T111" i="3"/>
  <c r="S111" i="3"/>
  <c r="Q111" i="3"/>
  <c r="O111" i="3"/>
  <c r="N111" i="3"/>
  <c r="P111" i="3"/>
  <c r="V45" i="3"/>
  <c r="U45" i="3"/>
  <c r="T45" i="3"/>
  <c r="S45" i="3"/>
  <c r="R45" i="3"/>
  <c r="O45" i="3"/>
  <c r="Q45" i="3"/>
  <c r="P45" i="3"/>
  <c r="M45" i="3"/>
  <c r="V46" i="3"/>
  <c r="U46" i="3"/>
  <c r="S46" i="3"/>
  <c r="R46" i="3"/>
  <c r="Q46" i="3"/>
  <c r="T46" i="3"/>
  <c r="O46" i="3"/>
  <c r="N46" i="3"/>
  <c r="M46" i="3"/>
  <c r="V83" i="3"/>
  <c r="U83" i="3"/>
  <c r="T83" i="3"/>
  <c r="S83" i="3"/>
  <c r="Q83" i="3"/>
  <c r="R83" i="3"/>
  <c r="O83" i="3"/>
  <c r="N83" i="3"/>
  <c r="P83" i="3"/>
  <c r="V89" i="3"/>
  <c r="U89" i="3"/>
  <c r="T89" i="3"/>
  <c r="S89" i="3"/>
  <c r="Q89" i="3"/>
  <c r="R89" i="3"/>
  <c r="P89" i="3"/>
  <c r="L89" i="3"/>
  <c r="O89" i="3"/>
  <c r="N89" i="3"/>
  <c r="M89" i="3"/>
  <c r="V22" i="3"/>
  <c r="U22" i="3"/>
  <c r="T22" i="3"/>
  <c r="Q22" i="3"/>
  <c r="S22" i="3"/>
  <c r="O22" i="3"/>
  <c r="N22" i="3"/>
  <c r="P22" i="3"/>
  <c r="V48" i="3"/>
  <c r="U48" i="3"/>
  <c r="T48" i="3"/>
  <c r="S48" i="3"/>
  <c r="Q48" i="3"/>
  <c r="P48" i="3"/>
  <c r="L48" i="3"/>
  <c r="O48" i="3"/>
  <c r="N48" i="3"/>
  <c r="M48" i="3"/>
  <c r="R48" i="3"/>
  <c r="C121" i="3"/>
  <c r="C113" i="3"/>
  <c r="C104" i="3"/>
  <c r="C111" i="3"/>
  <c r="C45" i="3"/>
  <c r="C46" i="3"/>
  <c r="C83" i="3"/>
  <c r="C89" i="3"/>
  <c r="C22" i="3"/>
  <c r="C48" i="3"/>
  <c r="D121" i="3"/>
  <c r="D113" i="3"/>
  <c r="D104" i="3"/>
  <c r="D111" i="3"/>
  <c r="D45" i="3"/>
  <c r="D46" i="3"/>
  <c r="D83" i="3"/>
  <c r="D89" i="3"/>
  <c r="D22" i="3"/>
  <c r="D48" i="3"/>
  <c r="E121" i="3"/>
  <c r="E113" i="3"/>
  <c r="E104" i="3"/>
  <c r="E111" i="3"/>
  <c r="E45" i="3"/>
  <c r="E46" i="3"/>
  <c r="E83" i="3"/>
  <c r="E89" i="3"/>
  <c r="E22" i="3"/>
  <c r="E48" i="3"/>
  <c r="F121" i="3"/>
  <c r="F113" i="3"/>
  <c r="F104" i="3"/>
  <c r="F111" i="3"/>
  <c r="F45" i="3"/>
  <c r="F46" i="3"/>
  <c r="F83" i="3"/>
  <c r="F89" i="3"/>
  <c r="F22" i="3"/>
  <c r="F48" i="3"/>
  <c r="G121" i="3"/>
  <c r="G113" i="3"/>
  <c r="G104" i="3"/>
  <c r="G111" i="3"/>
  <c r="G54" i="3"/>
  <c r="H71" i="3"/>
  <c r="H23" i="3"/>
  <c r="I110" i="3"/>
  <c r="I87" i="3"/>
  <c r="I19" i="3"/>
  <c r="I50" i="3"/>
  <c r="I23" i="3"/>
  <c r="J110" i="3"/>
  <c r="J87" i="3"/>
  <c r="J19" i="3"/>
  <c r="J50" i="3"/>
  <c r="J23" i="3"/>
  <c r="K110" i="3"/>
  <c r="K87" i="3"/>
  <c r="K19" i="3"/>
  <c r="K50" i="3"/>
  <c r="K23" i="3"/>
  <c r="L110" i="3"/>
  <c r="L19" i="3"/>
  <c r="M113" i="3"/>
  <c r="P96" i="3"/>
  <c r="V51" i="3"/>
  <c r="U51" i="3"/>
  <c r="S51" i="3"/>
  <c r="T51" i="3"/>
  <c r="R51" i="3"/>
  <c r="Q51" i="3"/>
  <c r="P51" i="3"/>
  <c r="O51" i="3"/>
  <c r="N51" i="3"/>
  <c r="M51" i="3"/>
  <c r="V108" i="3"/>
  <c r="U108" i="3"/>
  <c r="T108" i="3"/>
  <c r="R108" i="3"/>
  <c r="Q108" i="3"/>
  <c r="P108" i="3"/>
  <c r="O108" i="3"/>
  <c r="N108" i="3"/>
  <c r="M108" i="3"/>
  <c r="S108" i="3"/>
  <c r="V114" i="3"/>
  <c r="U114" i="3"/>
  <c r="T114" i="3"/>
  <c r="S114" i="3"/>
  <c r="R114" i="3"/>
  <c r="Q114" i="3"/>
  <c r="P114" i="3"/>
  <c r="O114" i="3"/>
  <c r="N114" i="3"/>
  <c r="M114" i="3"/>
  <c r="V18" i="3"/>
  <c r="U18" i="3"/>
  <c r="T18" i="3"/>
  <c r="R18" i="3"/>
  <c r="Q18" i="3"/>
  <c r="P18" i="3"/>
  <c r="O18" i="3"/>
  <c r="N18" i="3"/>
  <c r="M18" i="3"/>
  <c r="S18" i="3"/>
  <c r="V103" i="3"/>
  <c r="U103" i="3"/>
  <c r="T103" i="3"/>
  <c r="S103" i="3"/>
  <c r="R103" i="3"/>
  <c r="Q103" i="3"/>
  <c r="P103" i="3"/>
  <c r="O103" i="3"/>
  <c r="N103" i="3"/>
  <c r="M103" i="3"/>
  <c r="V106" i="3"/>
  <c r="U106" i="3"/>
  <c r="T106" i="3"/>
  <c r="S106" i="3"/>
  <c r="R106" i="3"/>
  <c r="Q106" i="3"/>
  <c r="P106" i="3"/>
  <c r="O106" i="3"/>
  <c r="N106" i="3"/>
  <c r="M106" i="3"/>
  <c r="L106" i="3"/>
  <c r="V36" i="3"/>
  <c r="U36" i="3"/>
  <c r="T36" i="3"/>
  <c r="S36" i="3"/>
  <c r="R36" i="3"/>
  <c r="Q36" i="3"/>
  <c r="P36" i="3"/>
  <c r="O36" i="3"/>
  <c r="N36" i="3"/>
  <c r="M36" i="3"/>
  <c r="L36" i="3"/>
  <c r="V40" i="3"/>
  <c r="U40" i="3"/>
  <c r="T40" i="3"/>
  <c r="S40" i="3"/>
  <c r="Q40" i="3"/>
  <c r="P40" i="3"/>
  <c r="O40" i="3"/>
  <c r="N40" i="3"/>
  <c r="M40" i="3"/>
  <c r="L40" i="3"/>
  <c r="R40" i="3"/>
  <c r="V43" i="3"/>
  <c r="U43" i="3"/>
  <c r="T43" i="3"/>
  <c r="S43" i="3"/>
  <c r="Q43" i="3"/>
  <c r="P43" i="3"/>
  <c r="O43" i="3"/>
  <c r="N43" i="3"/>
  <c r="M43" i="3"/>
  <c r="L43" i="3"/>
  <c r="R43" i="3"/>
  <c r="V25" i="3"/>
  <c r="U25" i="3"/>
  <c r="T25" i="3"/>
  <c r="S25" i="3"/>
  <c r="Q25" i="3"/>
  <c r="P25" i="3"/>
  <c r="O25" i="3"/>
  <c r="N25" i="3"/>
  <c r="M25" i="3"/>
  <c r="L25" i="3"/>
  <c r="R25" i="3"/>
  <c r="V41" i="3"/>
  <c r="U41" i="3"/>
  <c r="T41" i="3"/>
  <c r="S41" i="3"/>
  <c r="Q41" i="3"/>
  <c r="P41" i="3"/>
  <c r="O41" i="3"/>
  <c r="N41" i="3"/>
  <c r="M41" i="3"/>
  <c r="L41" i="3"/>
  <c r="R41" i="3"/>
  <c r="C108" i="3"/>
  <c r="C114" i="3"/>
  <c r="C18" i="3"/>
  <c r="C103" i="3"/>
  <c r="C106" i="3"/>
  <c r="C36" i="3"/>
  <c r="C40" i="3"/>
  <c r="C43" i="3"/>
  <c r="C25" i="3"/>
  <c r="C41" i="3"/>
  <c r="D108" i="3"/>
  <c r="D114" i="3"/>
  <c r="D18" i="3"/>
  <c r="D103" i="3"/>
  <c r="D106" i="3"/>
  <c r="D36" i="3"/>
  <c r="D40" i="3"/>
  <c r="D43" i="3"/>
  <c r="D25" i="3"/>
  <c r="D41" i="3"/>
  <c r="E108" i="3"/>
  <c r="E114" i="3"/>
  <c r="E18" i="3"/>
  <c r="E103" i="3"/>
  <c r="E106" i="3"/>
  <c r="E36" i="3"/>
  <c r="E40" i="3"/>
  <c r="E43" i="3"/>
  <c r="E25" i="3"/>
  <c r="E41" i="3"/>
  <c r="F108" i="3"/>
  <c r="F114" i="3"/>
  <c r="F18" i="3"/>
  <c r="F103" i="3"/>
  <c r="F106" i="3"/>
  <c r="F36" i="3"/>
  <c r="F40" i="3"/>
  <c r="F43" i="3"/>
  <c r="F25" i="3"/>
  <c r="F41" i="3"/>
  <c r="G108" i="3"/>
  <c r="G114" i="3"/>
  <c r="G18" i="3"/>
  <c r="G103" i="3"/>
  <c r="H28" i="3"/>
  <c r="H54" i="3"/>
  <c r="I102" i="3"/>
  <c r="I81" i="3"/>
  <c r="I6" i="3"/>
  <c r="I71" i="3"/>
  <c r="I54" i="3"/>
  <c r="J102" i="3"/>
  <c r="J81" i="3"/>
  <c r="J6" i="3"/>
  <c r="J71" i="3"/>
  <c r="J54" i="3"/>
  <c r="K102" i="3"/>
  <c r="K81" i="3"/>
  <c r="K6" i="3"/>
  <c r="K71" i="3"/>
  <c r="K54" i="3"/>
  <c r="L102" i="3"/>
  <c r="L81" i="3"/>
  <c r="L6" i="3"/>
  <c r="M83" i="3"/>
  <c r="O66" i="3"/>
  <c r="R54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V101" i="3"/>
  <c r="U101" i="3"/>
  <c r="T101" i="3"/>
  <c r="S101" i="3"/>
  <c r="R101" i="3"/>
  <c r="Q101" i="3"/>
  <c r="P101" i="3"/>
  <c r="O101" i="3"/>
  <c r="N101" i="3"/>
  <c r="L101" i="3"/>
  <c r="K101" i="3"/>
  <c r="J101" i="3"/>
  <c r="I101" i="3"/>
  <c r="H101" i="3"/>
  <c r="V29" i="3"/>
  <c r="U29" i="3"/>
  <c r="T29" i="3"/>
  <c r="R29" i="3"/>
  <c r="Q29" i="3"/>
  <c r="P29" i="3"/>
  <c r="O29" i="3"/>
  <c r="N29" i="3"/>
  <c r="S29" i="3"/>
  <c r="M29" i="3"/>
  <c r="L29" i="3"/>
  <c r="K29" i="3"/>
  <c r="J29" i="3"/>
  <c r="I29" i="3"/>
  <c r="H29" i="3"/>
  <c r="V39" i="3"/>
  <c r="U39" i="3"/>
  <c r="T39" i="3"/>
  <c r="R39" i="3"/>
  <c r="Q39" i="3"/>
  <c r="P39" i="3"/>
  <c r="O39" i="3"/>
  <c r="N39" i="3"/>
  <c r="L39" i="3"/>
  <c r="K39" i="3"/>
  <c r="J39" i="3"/>
  <c r="I39" i="3"/>
  <c r="H39" i="3"/>
  <c r="G39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V49" i="3"/>
  <c r="U49" i="3"/>
  <c r="T49" i="3"/>
  <c r="S49" i="3"/>
  <c r="Q49" i="3"/>
  <c r="P49" i="3"/>
  <c r="O49" i="3"/>
  <c r="N49" i="3"/>
  <c r="R49" i="3"/>
  <c r="M49" i="3"/>
  <c r="K49" i="3"/>
  <c r="J49" i="3"/>
  <c r="I49" i="3"/>
  <c r="H49" i="3"/>
  <c r="G49" i="3"/>
  <c r="V9" i="3"/>
  <c r="U9" i="3"/>
  <c r="T9" i="3"/>
  <c r="S9" i="3"/>
  <c r="Q9" i="3"/>
  <c r="P9" i="3"/>
  <c r="O9" i="3"/>
  <c r="N9" i="3"/>
  <c r="R9" i="3"/>
  <c r="L9" i="3"/>
  <c r="M9" i="3"/>
  <c r="K9" i="3"/>
  <c r="J9" i="3"/>
  <c r="I9" i="3"/>
  <c r="H9" i="3"/>
  <c r="G9" i="3"/>
  <c r="V76" i="3"/>
  <c r="U76" i="3"/>
  <c r="T76" i="3"/>
  <c r="S76" i="3"/>
  <c r="Q76" i="3"/>
  <c r="P76" i="3"/>
  <c r="O76" i="3"/>
  <c r="N76" i="3"/>
  <c r="M76" i="3"/>
  <c r="R76" i="3"/>
  <c r="K76" i="3"/>
  <c r="J76" i="3"/>
  <c r="I76" i="3"/>
  <c r="H76" i="3"/>
  <c r="G76" i="3"/>
  <c r="L76" i="3"/>
  <c r="V27" i="3"/>
  <c r="U27" i="3"/>
  <c r="T27" i="3"/>
  <c r="S27" i="3"/>
  <c r="Q27" i="3"/>
  <c r="P27" i="3"/>
  <c r="O27" i="3"/>
  <c r="N27" i="3"/>
  <c r="M27" i="3"/>
  <c r="R27" i="3"/>
  <c r="K27" i="3"/>
  <c r="J27" i="3"/>
  <c r="I27" i="3"/>
  <c r="H27" i="3"/>
  <c r="G27" i="3"/>
  <c r="C77" i="3"/>
  <c r="C101" i="3"/>
  <c r="C29" i="3"/>
  <c r="C39" i="3"/>
  <c r="C17" i="3"/>
  <c r="C69" i="3"/>
  <c r="C49" i="3"/>
  <c r="C9" i="3"/>
  <c r="C76" i="3"/>
  <c r="C27" i="3"/>
  <c r="D77" i="3"/>
  <c r="D101" i="3"/>
  <c r="D29" i="3"/>
  <c r="D39" i="3"/>
  <c r="D17" i="3"/>
  <c r="D69" i="3"/>
  <c r="D49" i="3"/>
  <c r="D9" i="3"/>
  <c r="D76" i="3"/>
  <c r="D27" i="3"/>
  <c r="E77" i="3"/>
  <c r="E101" i="3"/>
  <c r="E29" i="3"/>
  <c r="E39" i="3"/>
  <c r="E17" i="3"/>
  <c r="E69" i="3"/>
  <c r="E49" i="3"/>
  <c r="E9" i="3"/>
  <c r="E76" i="3"/>
  <c r="E27" i="3"/>
  <c r="F77" i="3"/>
  <c r="F101" i="3"/>
  <c r="F29" i="3"/>
  <c r="F39" i="3"/>
  <c r="F17" i="3"/>
  <c r="F69" i="3"/>
  <c r="F49" i="3"/>
  <c r="F9" i="3"/>
  <c r="F76" i="3"/>
  <c r="F27" i="3"/>
  <c r="G77" i="3"/>
  <c r="G101" i="3"/>
  <c r="G29" i="3"/>
  <c r="G28" i="3"/>
  <c r="G20" i="3"/>
  <c r="G25" i="3"/>
  <c r="H114" i="3"/>
  <c r="H82" i="3"/>
  <c r="H40" i="3"/>
  <c r="H22" i="3"/>
  <c r="I121" i="3"/>
  <c r="I104" i="3"/>
  <c r="I45" i="3"/>
  <c r="I83" i="3"/>
  <c r="I22" i="3"/>
  <c r="J121" i="3"/>
  <c r="J104" i="3"/>
  <c r="J45" i="3"/>
  <c r="J83" i="3"/>
  <c r="J22" i="3"/>
  <c r="K121" i="3"/>
  <c r="K104" i="3"/>
  <c r="K45" i="3"/>
  <c r="K83" i="3"/>
  <c r="K22" i="3"/>
  <c r="L121" i="3"/>
  <c r="L104" i="3"/>
  <c r="L45" i="3"/>
  <c r="N104" i="3"/>
  <c r="N33" i="3"/>
  <c r="O72" i="3"/>
  <c r="R22" i="3"/>
  <c r="V87" i="3"/>
  <c r="T87" i="3"/>
  <c r="U87" i="3"/>
  <c r="R87" i="3"/>
  <c r="Q87" i="3"/>
  <c r="P87" i="3"/>
  <c r="O87" i="3"/>
  <c r="N87" i="3"/>
  <c r="M87" i="3"/>
  <c r="S87" i="3"/>
  <c r="V120" i="3"/>
  <c r="U120" i="3"/>
  <c r="T120" i="3"/>
  <c r="R120" i="3"/>
  <c r="Q120" i="3"/>
  <c r="S120" i="3"/>
  <c r="M120" i="3"/>
  <c r="L120" i="3"/>
  <c r="K120" i="3"/>
  <c r="J120" i="3"/>
  <c r="I120" i="3"/>
  <c r="H120" i="3"/>
  <c r="V93" i="3"/>
  <c r="U93" i="3"/>
  <c r="T93" i="3"/>
  <c r="S93" i="3"/>
  <c r="R93" i="3"/>
  <c r="Q93" i="3"/>
  <c r="P93" i="3"/>
  <c r="O93" i="3"/>
  <c r="N93" i="3"/>
  <c r="L93" i="3"/>
  <c r="K93" i="3"/>
  <c r="J93" i="3"/>
  <c r="I93" i="3"/>
  <c r="H93" i="3"/>
  <c r="V97" i="3"/>
  <c r="U97" i="3"/>
  <c r="T97" i="3"/>
  <c r="R97" i="3"/>
  <c r="Q97" i="3"/>
  <c r="P97" i="3"/>
  <c r="S97" i="3"/>
  <c r="M97" i="3"/>
  <c r="L97" i="3"/>
  <c r="K97" i="3"/>
  <c r="J97" i="3"/>
  <c r="I97" i="3"/>
  <c r="H97" i="3"/>
  <c r="V107" i="3"/>
  <c r="U107" i="3"/>
  <c r="T107" i="3"/>
  <c r="R107" i="3"/>
  <c r="Q107" i="3"/>
  <c r="P107" i="3"/>
  <c r="O107" i="3"/>
  <c r="N107" i="3"/>
  <c r="L107" i="3"/>
  <c r="K107" i="3"/>
  <c r="J107" i="3"/>
  <c r="I107" i="3"/>
  <c r="H107" i="3"/>
  <c r="G107" i="3"/>
  <c r="M107" i="3"/>
  <c r="V75" i="3"/>
  <c r="U75" i="3"/>
  <c r="T75" i="3"/>
  <c r="S75" i="3"/>
  <c r="R75" i="3"/>
  <c r="Q75" i="3"/>
  <c r="P75" i="3"/>
  <c r="L75" i="3"/>
  <c r="K75" i="3"/>
  <c r="J75" i="3"/>
  <c r="I75" i="3"/>
  <c r="H75" i="3"/>
  <c r="G75" i="3"/>
  <c r="V74" i="3"/>
  <c r="U74" i="3"/>
  <c r="T74" i="3"/>
  <c r="S74" i="3"/>
  <c r="R74" i="3"/>
  <c r="Q74" i="3"/>
  <c r="P74" i="3"/>
  <c r="O74" i="3"/>
  <c r="N74" i="3"/>
  <c r="M74" i="3"/>
  <c r="K74" i="3"/>
  <c r="J74" i="3"/>
  <c r="I74" i="3"/>
  <c r="H74" i="3"/>
  <c r="G74" i="3"/>
  <c r="L74" i="3"/>
  <c r="V66" i="3"/>
  <c r="U66" i="3"/>
  <c r="T66" i="3"/>
  <c r="S66" i="3"/>
  <c r="Q66" i="3"/>
  <c r="P66" i="3"/>
  <c r="R66" i="3"/>
  <c r="K66" i="3"/>
  <c r="J66" i="3"/>
  <c r="I66" i="3"/>
  <c r="H66" i="3"/>
  <c r="G66" i="3"/>
  <c r="V32" i="3"/>
  <c r="U32" i="3"/>
  <c r="T32" i="3"/>
  <c r="S32" i="3"/>
  <c r="Q32" i="3"/>
  <c r="P32" i="3"/>
  <c r="R32" i="3"/>
  <c r="L32" i="3"/>
  <c r="O32" i="3"/>
  <c r="N32" i="3"/>
  <c r="M32" i="3"/>
  <c r="K32" i="3"/>
  <c r="J32" i="3"/>
  <c r="I32" i="3"/>
  <c r="H32" i="3"/>
  <c r="G32" i="3"/>
  <c r="V38" i="3"/>
  <c r="U38" i="3"/>
  <c r="T38" i="3"/>
  <c r="S38" i="3"/>
  <c r="Q38" i="3"/>
  <c r="P38" i="3"/>
  <c r="R38" i="3"/>
  <c r="K38" i="3"/>
  <c r="J38" i="3"/>
  <c r="I38" i="3"/>
  <c r="H38" i="3"/>
  <c r="G38" i="3"/>
  <c r="L38" i="3"/>
  <c r="V47" i="3"/>
  <c r="U47" i="3"/>
  <c r="T47" i="3"/>
  <c r="S47" i="3"/>
  <c r="Q47" i="3"/>
  <c r="P47" i="3"/>
  <c r="R47" i="3"/>
  <c r="O47" i="3"/>
  <c r="N47" i="3"/>
  <c r="M47" i="3"/>
  <c r="K47" i="3"/>
  <c r="J47" i="3"/>
  <c r="I47" i="3"/>
  <c r="H47" i="3"/>
  <c r="G47" i="3"/>
  <c r="C120" i="3"/>
  <c r="C93" i="3"/>
  <c r="C97" i="3"/>
  <c r="C107" i="3"/>
  <c r="C75" i="3"/>
  <c r="C74" i="3"/>
  <c r="C66" i="3"/>
  <c r="C32" i="3"/>
  <c r="C38" i="3"/>
  <c r="C47" i="3"/>
  <c r="D120" i="3"/>
  <c r="D93" i="3"/>
  <c r="D97" i="3"/>
  <c r="D107" i="3"/>
  <c r="D75" i="3"/>
  <c r="D74" i="3"/>
  <c r="D66" i="3"/>
  <c r="D32" i="3"/>
  <c r="D38" i="3"/>
  <c r="D47" i="3"/>
  <c r="E120" i="3"/>
  <c r="E93" i="3"/>
  <c r="E97" i="3"/>
  <c r="E107" i="3"/>
  <c r="E75" i="3"/>
  <c r="E74" i="3"/>
  <c r="E66" i="3"/>
  <c r="E32" i="3"/>
  <c r="E38" i="3"/>
  <c r="E47" i="3"/>
  <c r="F120" i="3"/>
  <c r="F93" i="3"/>
  <c r="F97" i="3"/>
  <c r="F107" i="3"/>
  <c r="F75" i="3"/>
  <c r="F74" i="3"/>
  <c r="F66" i="3"/>
  <c r="F32" i="3"/>
  <c r="F38" i="3"/>
  <c r="F47" i="3"/>
  <c r="G120" i="3"/>
  <c r="G93" i="3"/>
  <c r="G97" i="3"/>
  <c r="G5" i="3"/>
  <c r="H110" i="3"/>
  <c r="H94" i="3"/>
  <c r="H7" i="3"/>
  <c r="H25" i="3"/>
  <c r="I108" i="3"/>
  <c r="I18" i="3"/>
  <c r="I106" i="3"/>
  <c r="I40" i="3"/>
  <c r="I25" i="3"/>
  <c r="J108" i="3"/>
  <c r="J18" i="3"/>
  <c r="J106" i="3"/>
  <c r="J40" i="3"/>
  <c r="J25" i="3"/>
  <c r="K108" i="3"/>
  <c r="K18" i="3"/>
  <c r="K106" i="3"/>
  <c r="K40" i="3"/>
  <c r="K25" i="3"/>
  <c r="L108" i="3"/>
  <c r="L18" i="3"/>
  <c r="N97" i="3"/>
  <c r="O38" i="3"/>
  <c r="Q104" i="3"/>
  <c r="S3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V2" i="3"/>
  <c r="U2" i="3"/>
  <c r="T2" i="3"/>
  <c r="S2" i="3"/>
  <c r="R2" i="3"/>
  <c r="Q2" i="3"/>
  <c r="P2" i="3"/>
  <c r="O2" i="3"/>
  <c r="N2" i="3"/>
  <c r="M2" i="3"/>
  <c r="K2" i="3"/>
  <c r="J2" i="3"/>
  <c r="I2" i="3"/>
  <c r="H2" i="3"/>
  <c r="L2" i="3"/>
  <c r="V3" i="3"/>
  <c r="U3" i="3"/>
  <c r="T3" i="3"/>
  <c r="S3" i="3"/>
  <c r="R3" i="3"/>
  <c r="Q3" i="3"/>
  <c r="P3" i="3"/>
  <c r="O3" i="3"/>
  <c r="N3" i="3"/>
  <c r="M3" i="3"/>
  <c r="K3" i="3"/>
  <c r="J3" i="3"/>
  <c r="I3" i="3"/>
  <c r="H3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C119" i="3"/>
  <c r="C86" i="3"/>
  <c r="C15" i="3"/>
  <c r="C12" i="3"/>
  <c r="C52" i="3"/>
  <c r="C2" i="3"/>
  <c r="C3" i="3"/>
  <c r="C64" i="3"/>
  <c r="C24" i="3"/>
  <c r="C78" i="3"/>
  <c r="D119" i="3"/>
  <c r="D86" i="3"/>
  <c r="D15" i="3"/>
  <c r="D12" i="3"/>
  <c r="D52" i="3"/>
  <c r="D2" i="3"/>
  <c r="D3" i="3"/>
  <c r="D64" i="3"/>
  <c r="D24" i="3"/>
  <c r="D78" i="3"/>
  <c r="E119" i="3"/>
  <c r="E86" i="3"/>
  <c r="E15" i="3"/>
  <c r="E12" i="3"/>
  <c r="E52" i="3"/>
  <c r="E2" i="3"/>
  <c r="E3" i="3"/>
  <c r="E64" i="3"/>
  <c r="E24" i="3"/>
  <c r="E78" i="3"/>
  <c r="F119" i="3"/>
  <c r="F86" i="3"/>
  <c r="F15" i="3"/>
  <c r="F12" i="3"/>
  <c r="F52" i="3"/>
  <c r="F2" i="3"/>
  <c r="F3" i="3"/>
  <c r="F64" i="3"/>
  <c r="F24" i="3"/>
  <c r="F78" i="3"/>
  <c r="G119" i="3"/>
  <c r="G86" i="3"/>
  <c r="G15" i="3"/>
  <c r="G50" i="3"/>
  <c r="G89" i="3"/>
  <c r="H102" i="3"/>
  <c r="H111" i="3"/>
  <c r="H31" i="3"/>
  <c r="N14" i="3"/>
  <c r="O120" i="3"/>
  <c r="S107" i="3"/>
  <c r="V118" i="3"/>
  <c r="U118" i="3"/>
  <c r="T118" i="3"/>
  <c r="S118" i="3"/>
  <c r="R118" i="3"/>
  <c r="M118" i="3"/>
  <c r="L118" i="3"/>
  <c r="K118" i="3"/>
  <c r="J118" i="3"/>
  <c r="I118" i="3"/>
  <c r="H118" i="3"/>
  <c r="Q118" i="3"/>
  <c r="V73" i="3"/>
  <c r="U73" i="3"/>
  <c r="T73" i="3"/>
  <c r="S73" i="3"/>
  <c r="Q73" i="3"/>
  <c r="O73" i="3"/>
  <c r="N73" i="3"/>
  <c r="P73" i="3"/>
  <c r="L73" i="3"/>
  <c r="K73" i="3"/>
  <c r="J73" i="3"/>
  <c r="I73" i="3"/>
  <c r="H73" i="3"/>
  <c r="R73" i="3"/>
  <c r="V14" i="3"/>
  <c r="U14" i="3"/>
  <c r="T14" i="3"/>
  <c r="S14" i="3"/>
  <c r="P14" i="3"/>
  <c r="M14" i="3"/>
  <c r="R14" i="3"/>
  <c r="L14" i="3"/>
  <c r="K14" i="3"/>
  <c r="J14" i="3"/>
  <c r="I14" i="3"/>
  <c r="H14" i="3"/>
  <c r="V95" i="3"/>
  <c r="U95" i="3"/>
  <c r="T95" i="3"/>
  <c r="S95" i="3"/>
  <c r="R95" i="3"/>
  <c r="O95" i="3"/>
  <c r="N95" i="3"/>
  <c r="Q95" i="3"/>
  <c r="L95" i="3"/>
  <c r="K95" i="3"/>
  <c r="J95" i="3"/>
  <c r="I95" i="3"/>
  <c r="H95" i="3"/>
  <c r="P95" i="3"/>
  <c r="M95" i="3"/>
  <c r="V67" i="3"/>
  <c r="U67" i="3"/>
  <c r="T67" i="3"/>
  <c r="S67" i="3"/>
  <c r="R67" i="3"/>
  <c r="Q67" i="3"/>
  <c r="M67" i="3"/>
  <c r="P67" i="3"/>
  <c r="L67" i="3"/>
  <c r="K67" i="3"/>
  <c r="J67" i="3"/>
  <c r="I67" i="3"/>
  <c r="H67" i="3"/>
  <c r="V65" i="3"/>
  <c r="U65" i="3"/>
  <c r="T65" i="3"/>
  <c r="S65" i="3"/>
  <c r="R65" i="3"/>
  <c r="O65" i="3"/>
  <c r="N65" i="3"/>
  <c r="K65" i="3"/>
  <c r="J65" i="3"/>
  <c r="I65" i="3"/>
  <c r="H65" i="3"/>
  <c r="M65" i="3"/>
  <c r="L65" i="3"/>
  <c r="Q65" i="3"/>
  <c r="P65" i="3"/>
  <c r="V72" i="3"/>
  <c r="U72" i="3"/>
  <c r="T72" i="3"/>
  <c r="S72" i="3"/>
  <c r="R72" i="3"/>
  <c r="Q72" i="3"/>
  <c r="P72" i="3"/>
  <c r="K72" i="3"/>
  <c r="J72" i="3"/>
  <c r="I72" i="3"/>
  <c r="H72" i="3"/>
  <c r="L72" i="3"/>
  <c r="V42" i="3"/>
  <c r="U42" i="3"/>
  <c r="T42" i="3"/>
  <c r="S42" i="3"/>
  <c r="R42" i="3"/>
  <c r="Q42" i="3"/>
  <c r="O42" i="3"/>
  <c r="N42" i="3"/>
  <c r="M42" i="3"/>
  <c r="K42" i="3"/>
  <c r="J42" i="3"/>
  <c r="I42" i="3"/>
  <c r="H42" i="3"/>
  <c r="G42" i="3"/>
  <c r="V33" i="3"/>
  <c r="U33" i="3"/>
  <c r="T33" i="3"/>
  <c r="S33" i="3"/>
  <c r="R33" i="3"/>
  <c r="K33" i="3"/>
  <c r="J33" i="3"/>
  <c r="I33" i="3"/>
  <c r="H33" i="3"/>
  <c r="G33" i="3"/>
  <c r="P33" i="3"/>
  <c r="L33" i="3"/>
  <c r="Q33" i="3"/>
  <c r="V10" i="3"/>
  <c r="U10" i="3"/>
  <c r="T10" i="3"/>
  <c r="S10" i="3"/>
  <c r="R10" i="3"/>
  <c r="P10" i="3"/>
  <c r="Q10" i="3"/>
  <c r="O10" i="3"/>
  <c r="N10" i="3"/>
  <c r="M10" i="3"/>
  <c r="K10" i="3"/>
  <c r="J10" i="3"/>
  <c r="I10" i="3"/>
  <c r="H10" i="3"/>
  <c r="G10" i="3"/>
  <c r="C118" i="3"/>
  <c r="C73" i="3"/>
  <c r="C14" i="3"/>
  <c r="C95" i="3"/>
  <c r="C67" i="3"/>
  <c r="C65" i="3"/>
  <c r="C72" i="3"/>
  <c r="C42" i="3"/>
  <c r="C33" i="3"/>
  <c r="C10" i="3"/>
  <c r="D118" i="3"/>
  <c r="D73" i="3"/>
  <c r="D14" i="3"/>
  <c r="D95" i="3"/>
  <c r="D67" i="3"/>
  <c r="D65" i="3"/>
  <c r="D72" i="3"/>
  <c r="D42" i="3"/>
  <c r="D33" i="3"/>
  <c r="D10" i="3"/>
  <c r="E118" i="3"/>
  <c r="E73" i="3"/>
  <c r="E14" i="3"/>
  <c r="E95" i="3"/>
  <c r="E67" i="3"/>
  <c r="E65" i="3"/>
  <c r="E72" i="3"/>
  <c r="E42" i="3"/>
  <c r="E33" i="3"/>
  <c r="E10" i="3"/>
  <c r="F118" i="3"/>
  <c r="F73" i="3"/>
  <c r="F14" i="3"/>
  <c r="F95" i="3"/>
  <c r="F67" i="3"/>
  <c r="F65" i="3"/>
  <c r="F72" i="3"/>
  <c r="F42" i="3"/>
  <c r="F33" i="3"/>
  <c r="F10" i="3"/>
  <c r="G118" i="3"/>
  <c r="G73" i="3"/>
  <c r="G14" i="3"/>
  <c r="G71" i="3"/>
  <c r="G43" i="3"/>
  <c r="H121" i="3"/>
  <c r="H103" i="3"/>
  <c r="H44" i="3"/>
  <c r="L44" i="3"/>
  <c r="L22" i="3"/>
  <c r="O118" i="3"/>
  <c r="P120" i="3"/>
  <c r="V91" i="3"/>
  <c r="U91" i="3"/>
  <c r="T91" i="3"/>
  <c r="S91" i="3"/>
  <c r="M91" i="3"/>
  <c r="L91" i="3"/>
  <c r="K91" i="3"/>
  <c r="J91" i="3"/>
  <c r="I91" i="3"/>
  <c r="Q91" i="3"/>
  <c r="P91" i="3"/>
  <c r="O91" i="3"/>
  <c r="N91" i="3"/>
  <c r="V84" i="3"/>
  <c r="U84" i="3"/>
  <c r="T84" i="3"/>
  <c r="S84" i="3"/>
  <c r="Q84" i="3"/>
  <c r="O84" i="3"/>
  <c r="N84" i="3"/>
  <c r="P84" i="3"/>
  <c r="L84" i="3"/>
  <c r="K84" i="3"/>
  <c r="J84" i="3"/>
  <c r="I84" i="3"/>
  <c r="R84" i="3"/>
  <c r="M84" i="3"/>
  <c r="V13" i="3"/>
  <c r="U13" i="3"/>
  <c r="T13" i="3"/>
  <c r="S13" i="3"/>
  <c r="R13" i="3"/>
  <c r="L13" i="3"/>
  <c r="K13" i="3"/>
  <c r="J13" i="3"/>
  <c r="I13" i="3"/>
  <c r="Q13" i="3"/>
  <c r="O13" i="3"/>
  <c r="N13" i="3"/>
  <c r="V53" i="3"/>
  <c r="U53" i="3"/>
  <c r="T53" i="3"/>
  <c r="S53" i="3"/>
  <c r="R53" i="3"/>
  <c r="O53" i="3"/>
  <c r="N53" i="3"/>
  <c r="Q53" i="3"/>
  <c r="L53" i="3"/>
  <c r="K53" i="3"/>
  <c r="J53" i="3"/>
  <c r="I53" i="3"/>
  <c r="P53" i="3"/>
  <c r="M53" i="3"/>
  <c r="V28" i="3"/>
  <c r="U28" i="3"/>
  <c r="T28" i="3"/>
  <c r="S28" i="3"/>
  <c r="P28" i="3"/>
  <c r="L28" i="3"/>
  <c r="K28" i="3"/>
  <c r="J28" i="3"/>
  <c r="I28" i="3"/>
  <c r="R28" i="3"/>
  <c r="O28" i="3"/>
  <c r="N28" i="3"/>
  <c r="V70" i="3"/>
  <c r="U70" i="3"/>
  <c r="T70" i="3"/>
  <c r="S70" i="3"/>
  <c r="R70" i="3"/>
  <c r="O70" i="3"/>
  <c r="N70" i="3"/>
  <c r="K70" i="3"/>
  <c r="J70" i="3"/>
  <c r="I70" i="3"/>
  <c r="M70" i="3"/>
  <c r="L70" i="3"/>
  <c r="Q70" i="3"/>
  <c r="P70" i="3"/>
  <c r="V7" i="3"/>
  <c r="U7" i="3"/>
  <c r="T7" i="3"/>
  <c r="S7" i="3"/>
  <c r="R7" i="3"/>
  <c r="Q7" i="3"/>
  <c r="P7" i="3"/>
  <c r="K7" i="3"/>
  <c r="J7" i="3"/>
  <c r="I7" i="3"/>
  <c r="L7" i="3"/>
  <c r="O7" i="3"/>
  <c r="N7" i="3"/>
  <c r="V96" i="3"/>
  <c r="U96" i="3"/>
  <c r="T96" i="3"/>
  <c r="S96" i="3"/>
  <c r="R96" i="3"/>
  <c r="O96" i="3"/>
  <c r="N96" i="3"/>
  <c r="M96" i="3"/>
  <c r="K96" i="3"/>
  <c r="J96" i="3"/>
  <c r="I96" i="3"/>
  <c r="H96" i="3"/>
  <c r="V112" i="3"/>
  <c r="U112" i="3"/>
  <c r="T112" i="3"/>
  <c r="S112" i="3"/>
  <c r="R112" i="3"/>
  <c r="K112" i="3"/>
  <c r="J112" i="3"/>
  <c r="I112" i="3"/>
  <c r="H112" i="3"/>
  <c r="P112" i="3"/>
  <c r="L112" i="3"/>
  <c r="Q112" i="3"/>
  <c r="O112" i="3"/>
  <c r="N112" i="3"/>
  <c r="M112" i="3"/>
  <c r="V57" i="3"/>
  <c r="U57" i="3"/>
  <c r="T57" i="3"/>
  <c r="S57" i="3"/>
  <c r="R57" i="3"/>
  <c r="P57" i="3"/>
  <c r="Q57" i="3"/>
  <c r="O57" i="3"/>
  <c r="N57" i="3"/>
  <c r="M57" i="3"/>
  <c r="K57" i="3"/>
  <c r="J57" i="3"/>
  <c r="I57" i="3"/>
  <c r="H57" i="3"/>
  <c r="C91" i="3"/>
  <c r="C84" i="3"/>
  <c r="C13" i="3"/>
  <c r="C53" i="3"/>
  <c r="C28" i="3"/>
  <c r="C70" i="3"/>
  <c r="C7" i="3"/>
  <c r="C96" i="3"/>
  <c r="C112" i="3"/>
  <c r="C57" i="3"/>
  <c r="D91" i="3"/>
  <c r="D84" i="3"/>
  <c r="D13" i="3"/>
  <c r="D53" i="3"/>
  <c r="D28" i="3"/>
  <c r="D70" i="3"/>
  <c r="D7" i="3"/>
  <c r="D96" i="3"/>
  <c r="D112" i="3"/>
  <c r="D57" i="3"/>
  <c r="E91" i="3"/>
  <c r="E84" i="3"/>
  <c r="E13" i="3"/>
  <c r="E53" i="3"/>
  <c r="E28" i="3"/>
  <c r="E70" i="3"/>
  <c r="E7" i="3"/>
  <c r="E96" i="3"/>
  <c r="E112" i="3"/>
  <c r="E57" i="3"/>
  <c r="F91" i="3"/>
  <c r="F84" i="3"/>
  <c r="F13" i="3"/>
  <c r="F53" i="3"/>
  <c r="F28" i="3"/>
  <c r="F70" i="3"/>
  <c r="F7" i="3"/>
  <c r="F96" i="3"/>
  <c r="F112" i="3"/>
  <c r="F57" i="3"/>
  <c r="G91" i="3"/>
  <c r="G84" i="3"/>
  <c r="G13" i="3"/>
  <c r="G31" i="3"/>
  <c r="H108" i="3"/>
  <c r="H53" i="3"/>
  <c r="H20" i="3"/>
  <c r="H21" i="3"/>
  <c r="I115" i="3"/>
  <c r="I82" i="3"/>
  <c r="I31" i="3"/>
  <c r="I20" i="3"/>
  <c r="I21" i="3"/>
  <c r="J115" i="3"/>
  <c r="J82" i="3"/>
  <c r="J31" i="3"/>
  <c r="J20" i="3"/>
  <c r="J21" i="3"/>
  <c r="K115" i="3"/>
  <c r="K82" i="3"/>
  <c r="K31" i="3"/>
  <c r="K20" i="3"/>
  <c r="K21" i="3"/>
  <c r="L115" i="3"/>
  <c r="L82" i="3"/>
  <c r="L46" i="3"/>
  <c r="L27" i="3"/>
  <c r="M22" i="3"/>
  <c r="N45" i="3"/>
  <c r="P118" i="3"/>
  <c r="R100" i="3"/>
  <c r="Q100" i="3"/>
  <c r="P100" i="3"/>
  <c r="O100" i="3"/>
  <c r="N100" i="3"/>
  <c r="M100" i="3"/>
  <c r="V100" i="3"/>
  <c r="L100" i="3"/>
  <c r="K100" i="3"/>
  <c r="J100" i="3"/>
  <c r="I100" i="3"/>
  <c r="T100" i="3"/>
  <c r="S100" i="3"/>
  <c r="U100" i="3"/>
  <c r="R55" i="3"/>
  <c r="Q55" i="3"/>
  <c r="P55" i="3"/>
  <c r="O55" i="3"/>
  <c r="N55" i="3"/>
  <c r="M55" i="3"/>
  <c r="V55" i="3"/>
  <c r="T55" i="3"/>
  <c r="U55" i="3"/>
  <c r="S55" i="3"/>
  <c r="L55" i="3"/>
  <c r="K55" i="3"/>
  <c r="J55" i="3"/>
  <c r="I55" i="3"/>
  <c r="T34" i="3"/>
  <c r="R34" i="3"/>
  <c r="Q34" i="3"/>
  <c r="P34" i="3"/>
  <c r="O34" i="3"/>
  <c r="N34" i="3"/>
  <c r="M34" i="3"/>
  <c r="U34" i="3"/>
  <c r="S34" i="3"/>
  <c r="V34" i="3"/>
  <c r="L34" i="3"/>
  <c r="K34" i="3"/>
  <c r="J34" i="3"/>
  <c r="I34" i="3"/>
  <c r="H34" i="3"/>
  <c r="R61" i="3"/>
  <c r="Q61" i="3"/>
  <c r="P61" i="3"/>
  <c r="O61" i="3"/>
  <c r="N61" i="3"/>
  <c r="M61" i="3"/>
  <c r="U61" i="3"/>
  <c r="T61" i="3"/>
  <c r="V61" i="3"/>
  <c r="S61" i="3"/>
  <c r="L61" i="3"/>
  <c r="K61" i="3"/>
  <c r="J61" i="3"/>
  <c r="I61" i="3"/>
  <c r="H61" i="3"/>
  <c r="V8" i="3"/>
  <c r="R8" i="3"/>
  <c r="Q8" i="3"/>
  <c r="P8" i="3"/>
  <c r="O8" i="3"/>
  <c r="N8" i="3"/>
  <c r="M8" i="3"/>
  <c r="T8" i="3"/>
  <c r="S8" i="3"/>
  <c r="L8" i="3"/>
  <c r="K8" i="3"/>
  <c r="J8" i="3"/>
  <c r="I8" i="3"/>
  <c r="H8" i="3"/>
  <c r="U8" i="3"/>
  <c r="V80" i="3"/>
  <c r="Q80" i="3"/>
  <c r="P80" i="3"/>
  <c r="O80" i="3"/>
  <c r="N80" i="3"/>
  <c r="M80" i="3"/>
  <c r="U80" i="3"/>
  <c r="T80" i="3"/>
  <c r="K80" i="3"/>
  <c r="J80" i="3"/>
  <c r="I80" i="3"/>
  <c r="H80" i="3"/>
  <c r="L80" i="3"/>
  <c r="R80" i="3"/>
  <c r="S80" i="3"/>
  <c r="V85" i="3"/>
  <c r="Q85" i="3"/>
  <c r="P85" i="3"/>
  <c r="O85" i="3"/>
  <c r="N85" i="3"/>
  <c r="M85" i="3"/>
  <c r="L85" i="3"/>
  <c r="R85" i="3"/>
  <c r="T85" i="3"/>
  <c r="U85" i="3"/>
  <c r="S85" i="3"/>
  <c r="K85" i="3"/>
  <c r="J85" i="3"/>
  <c r="I85" i="3"/>
  <c r="H85" i="3"/>
  <c r="V68" i="3"/>
  <c r="Q68" i="3"/>
  <c r="P68" i="3"/>
  <c r="O68" i="3"/>
  <c r="N68" i="3"/>
  <c r="M68" i="3"/>
  <c r="L68" i="3"/>
  <c r="S68" i="3"/>
  <c r="U68" i="3"/>
  <c r="R68" i="3"/>
  <c r="K68" i="3"/>
  <c r="J68" i="3"/>
  <c r="I68" i="3"/>
  <c r="H68" i="3"/>
  <c r="V105" i="3"/>
  <c r="Q105" i="3"/>
  <c r="P105" i="3"/>
  <c r="O105" i="3"/>
  <c r="N105" i="3"/>
  <c r="M105" i="3"/>
  <c r="L105" i="3"/>
  <c r="R105" i="3"/>
  <c r="T105" i="3"/>
  <c r="S105" i="3"/>
  <c r="K105" i="3"/>
  <c r="J105" i="3"/>
  <c r="I105" i="3"/>
  <c r="H105" i="3"/>
  <c r="U105" i="3"/>
  <c r="V4" i="3"/>
  <c r="Q4" i="3"/>
  <c r="P4" i="3"/>
  <c r="O4" i="3"/>
  <c r="N4" i="3"/>
  <c r="M4" i="3"/>
  <c r="L4" i="3"/>
  <c r="T4" i="3"/>
  <c r="S4" i="3"/>
  <c r="R4" i="3"/>
  <c r="U4" i="3"/>
  <c r="K4" i="3"/>
  <c r="J4" i="3"/>
  <c r="I4" i="3"/>
  <c r="H4" i="3"/>
  <c r="C100" i="3"/>
  <c r="C55" i="3"/>
  <c r="C34" i="3"/>
  <c r="C61" i="3"/>
  <c r="C8" i="3"/>
  <c r="C80" i="3"/>
  <c r="C85" i="3"/>
  <c r="C68" i="3"/>
  <c r="C105" i="3"/>
  <c r="C4" i="3"/>
  <c r="D100" i="3"/>
  <c r="D55" i="3"/>
  <c r="D34" i="3"/>
  <c r="D61" i="3"/>
  <c r="D8" i="3"/>
  <c r="D80" i="3"/>
  <c r="D85" i="3"/>
  <c r="D68" i="3"/>
  <c r="D105" i="3"/>
  <c r="D4" i="3"/>
  <c r="E100" i="3"/>
  <c r="E55" i="3"/>
  <c r="E34" i="3"/>
  <c r="E61" i="3"/>
  <c r="E8" i="3"/>
  <c r="E80" i="3"/>
  <c r="E85" i="3"/>
  <c r="E68" i="3"/>
  <c r="E105" i="3"/>
  <c r="E4" i="3"/>
  <c r="F100" i="3"/>
  <c r="F55" i="3"/>
  <c r="F34" i="3"/>
  <c r="F61" i="3"/>
  <c r="F8" i="3"/>
  <c r="F80" i="3"/>
  <c r="F85" i="3"/>
  <c r="F68" i="3"/>
  <c r="F105" i="3"/>
  <c r="F4" i="3"/>
  <c r="G100" i="3"/>
  <c r="G55" i="3"/>
  <c r="G34" i="3"/>
  <c r="G44" i="3"/>
  <c r="G40" i="3"/>
  <c r="G96" i="3"/>
  <c r="G21" i="3"/>
  <c r="H91" i="3"/>
  <c r="H87" i="3"/>
  <c r="H36" i="3"/>
  <c r="H5" i="3"/>
  <c r="H56" i="3"/>
  <c r="I51" i="3"/>
  <c r="I94" i="3"/>
  <c r="I44" i="3"/>
  <c r="I5" i="3"/>
  <c r="I56" i="3"/>
  <c r="J51" i="3"/>
  <c r="J94" i="3"/>
  <c r="J44" i="3"/>
  <c r="J5" i="3"/>
  <c r="J56" i="3"/>
  <c r="K51" i="3"/>
  <c r="K94" i="3"/>
  <c r="K44" i="3"/>
  <c r="K5" i="3"/>
  <c r="K56" i="3"/>
  <c r="L51" i="3"/>
  <c r="L94" i="3"/>
  <c r="L69" i="3"/>
  <c r="L47" i="3"/>
  <c r="M111" i="3"/>
  <c r="M38" i="3"/>
  <c r="N75" i="3"/>
  <c r="O97" i="3"/>
  <c r="P13" i="3"/>
  <c r="Q96" i="3"/>
  <c r="AS214" i="2"/>
  <c r="AS690" i="2"/>
  <c r="AS572" i="2"/>
  <c r="AS182" i="2"/>
  <c r="AS415" i="2"/>
  <c r="AS368" i="2"/>
  <c r="AT83" i="2"/>
  <c r="AT125" i="2"/>
  <c r="AT17" i="2"/>
  <c r="AT533" i="2"/>
  <c r="AR36" i="2"/>
  <c r="AS192" i="2"/>
  <c r="AS510" i="2"/>
  <c r="AS217" i="2"/>
  <c r="AS391" i="2"/>
  <c r="AS418" i="2"/>
  <c r="AS523" i="2"/>
  <c r="AT184" i="2"/>
  <c r="AT412" i="2"/>
  <c r="AT657" i="2"/>
  <c r="AT79" i="2"/>
  <c r="AT253" i="2"/>
  <c r="AT196" i="2"/>
  <c r="AR369" i="2"/>
  <c r="AR599" i="2"/>
  <c r="AR375" i="2"/>
  <c r="AR349" i="2"/>
  <c r="AS311" i="2"/>
  <c r="AS198" i="2"/>
  <c r="AS81" i="2"/>
  <c r="AS156" i="2"/>
  <c r="AS76" i="2"/>
  <c r="AT501" i="2"/>
  <c r="AT570" i="2"/>
  <c r="AT632" i="2"/>
  <c r="AT397" i="2"/>
  <c r="AR658" i="2"/>
  <c r="AR269" i="2"/>
  <c r="AR9" i="2"/>
  <c r="AS675" i="2"/>
  <c r="AS607" i="2"/>
  <c r="AS688" i="2"/>
  <c r="AS119" i="2"/>
  <c r="AS239" i="2"/>
  <c r="AT436" i="2"/>
  <c r="AT486" i="2"/>
  <c r="AT46" i="2"/>
  <c r="AT587" i="2"/>
  <c r="AT250" i="2"/>
  <c r="AT441" i="2"/>
  <c r="AR169" i="2"/>
  <c r="AR280" i="2"/>
  <c r="AR18" i="2"/>
  <c r="AS232" i="2"/>
  <c r="AS547" i="2"/>
  <c r="AS54" i="2"/>
  <c r="AS286" i="2"/>
  <c r="AS57" i="2"/>
  <c r="AS555" i="2"/>
  <c r="AT208" i="2"/>
  <c r="AT727" i="2"/>
  <c r="AT240" i="2"/>
  <c r="AT435" i="2"/>
  <c r="AT669" i="2"/>
  <c r="AT477" i="2"/>
  <c r="AR69" i="2"/>
  <c r="AS708" i="2"/>
  <c r="AS480" i="2"/>
  <c r="AS15" i="2"/>
  <c r="AS324" i="2"/>
  <c r="AS543" i="2"/>
  <c r="AS87" i="2"/>
  <c r="AT621" i="2"/>
  <c r="AT494" i="2"/>
  <c r="AT31" i="2"/>
  <c r="AT427" i="2"/>
  <c r="AT400" i="2"/>
  <c r="AT366" i="2"/>
  <c r="AR601" i="2"/>
  <c r="AR63" i="2"/>
  <c r="AR259" i="2"/>
  <c r="AR19" i="2"/>
  <c r="AR613" i="2"/>
  <c r="AR497" i="2"/>
  <c r="AR405" i="2"/>
  <c r="AR55" i="2"/>
  <c r="AS248" i="2"/>
  <c r="AS481" i="2"/>
  <c r="AS491" i="2"/>
  <c r="AS261" i="2"/>
  <c r="AS266" i="2"/>
  <c r="AS271" i="2"/>
  <c r="AT694" i="2"/>
  <c r="AT589" i="2"/>
  <c r="AT244" i="2"/>
  <c r="AT226" i="2"/>
  <c r="AT446" i="2"/>
  <c r="AT371" i="2"/>
  <c r="AS341" i="2"/>
  <c r="AS374" i="2"/>
  <c r="AS165" i="2"/>
  <c r="AS545" i="2"/>
  <c r="AS143" i="2"/>
  <c r="AT569" i="2"/>
  <c r="AT705" i="2"/>
  <c r="AT178" i="2"/>
  <c r="AT80" i="2"/>
  <c r="AT39" i="2"/>
  <c r="AT8" i="2"/>
  <c r="AS219" i="2"/>
  <c r="AS48" i="2"/>
  <c r="AS294" i="2"/>
  <c r="AS102" i="2"/>
  <c r="AS584" i="2"/>
  <c r="AT692" i="2"/>
  <c r="AT518" i="2"/>
  <c r="AT327" i="2"/>
  <c r="AT168" i="2"/>
  <c r="AT285" i="2"/>
  <c r="AR353" i="2"/>
  <c r="AR642" i="2"/>
  <c r="AR433" i="2"/>
  <c r="AR303" i="2"/>
  <c r="AR398" i="2"/>
  <c r="AS145" i="2"/>
  <c r="AS336" i="2"/>
  <c r="AS70" i="2"/>
  <c r="AS332" i="2"/>
  <c r="AS367" i="2"/>
  <c r="AS84" i="2"/>
  <c r="AT101" i="2"/>
  <c r="AT482" i="2"/>
  <c r="AT561" i="2"/>
  <c r="AT438" i="2"/>
  <c r="AT140" i="2"/>
  <c r="AT488" i="2"/>
  <c r="AR96" i="2"/>
  <c r="AR132" i="2"/>
  <c r="AR242" i="2"/>
  <c r="AR356" i="2"/>
  <c r="AR299" i="2"/>
  <c r="AR511" i="2"/>
  <c r="AR225" i="2"/>
  <c r="AR272" i="2"/>
  <c r="AR552" i="2"/>
  <c r="AU557" i="2"/>
  <c r="AU589" i="2"/>
  <c r="AS697" i="2"/>
  <c r="AS210" i="2"/>
  <c r="AS384" i="2"/>
  <c r="AS388" i="2"/>
  <c r="AS659" i="2"/>
  <c r="AS489" i="2"/>
  <c r="AS34" i="2"/>
  <c r="AS723" i="2"/>
  <c r="AS492" i="2"/>
  <c r="AS264" i="2"/>
  <c r="AS86" i="2"/>
  <c r="AS541" i="2"/>
  <c r="AS134" i="2"/>
  <c r="AS30" i="2"/>
  <c r="AS215" i="2"/>
  <c r="AS131" i="2"/>
  <c r="AS348" i="2"/>
  <c r="AS149" i="2"/>
  <c r="AS383" i="2"/>
  <c r="AS40" i="2"/>
  <c r="AS429" i="2"/>
  <c r="AS268" i="2"/>
  <c r="AS618" i="2"/>
  <c r="AS594" i="2"/>
  <c r="AS315" i="2"/>
  <c r="AS166" i="2"/>
  <c r="AS350" i="2"/>
  <c r="AS577" i="2"/>
  <c r="AS722" i="2"/>
  <c r="AS146" i="2"/>
  <c r="AS728" i="2"/>
  <c r="AS386" i="2"/>
  <c r="AS532" i="2"/>
  <c r="AS667" i="2"/>
  <c r="AS157" i="2"/>
  <c r="AS114" i="2"/>
  <c r="AS144" i="2"/>
  <c r="AS191" i="2"/>
  <c r="AS417" i="2"/>
  <c r="AS53" i="2"/>
  <c r="AS394" i="2"/>
  <c r="AS551" i="2"/>
  <c r="AS691" i="2"/>
  <c r="AS576" i="2"/>
  <c r="AS560" i="2"/>
  <c r="AS305" i="2"/>
  <c r="AS23" i="2"/>
  <c r="AS262" i="2"/>
  <c r="AS300" i="2"/>
  <c r="AS164" i="2"/>
  <c r="AS2" i="2"/>
  <c r="AS72" i="2"/>
  <c r="AS707" i="2"/>
  <c r="AS107" i="2"/>
  <c r="AS236" i="2"/>
  <c r="AS186" i="2"/>
  <c r="AS233" i="2"/>
  <c r="AS393" i="2"/>
  <c r="AS460" i="2"/>
  <c r="AS211" i="2"/>
  <c r="AS42" i="2"/>
  <c r="AS58" i="2"/>
  <c r="AS45" i="2"/>
  <c r="AS416" i="2"/>
  <c r="AS503" i="2"/>
  <c r="AS519" i="2"/>
  <c r="AS593" i="2"/>
  <c r="AS183" i="2"/>
  <c r="AS534" i="2"/>
  <c r="AS566" i="2"/>
  <c r="AS537" i="2"/>
  <c r="AS638" i="2"/>
  <c r="AS440" i="2"/>
  <c r="AS126" i="2"/>
  <c r="AS67" i="2"/>
  <c r="AS77" i="2"/>
  <c r="AS99" i="2"/>
  <c r="AS154" i="2"/>
  <c r="AS112" i="2"/>
  <c r="AS71" i="2"/>
  <c r="AS66" i="2"/>
  <c r="AS414" i="2"/>
  <c r="AR170" i="2"/>
  <c r="AR12" i="2"/>
  <c r="AU314" i="2"/>
  <c r="AU501" i="2"/>
  <c r="AS706" i="2"/>
  <c r="AS645" i="2"/>
  <c r="AS213" i="2"/>
  <c r="AS35" i="2"/>
  <c r="AS635" i="2"/>
  <c r="AS38" i="2"/>
  <c r="AS312" i="2"/>
  <c r="AS654" i="2"/>
  <c r="AS496" i="2"/>
  <c r="AS128" i="2"/>
  <c r="AS60" i="2"/>
  <c r="AS665" i="2"/>
  <c r="AS544" i="2"/>
  <c r="AS75" i="2"/>
  <c r="AS624" i="2"/>
  <c r="AS14" i="2"/>
  <c r="AS89" i="2"/>
  <c r="AS321" i="2"/>
  <c r="AS615" i="2"/>
  <c r="AS685" i="2"/>
  <c r="AS677" i="2"/>
  <c r="AS693" i="2"/>
  <c r="AS605" i="2"/>
  <c r="AS357" i="2"/>
  <c r="AS592" i="2"/>
  <c r="AS498" i="2"/>
  <c r="AS423" i="2"/>
  <c r="AS234" i="2"/>
  <c r="AS291" i="2"/>
  <c r="AS411" i="2"/>
  <c r="AS354" i="2"/>
  <c r="AS611" i="2"/>
  <c r="AS175" i="2"/>
  <c r="AS402" i="2"/>
  <c r="AS110" i="2"/>
  <c r="AS641" i="2"/>
  <c r="AS600" i="2"/>
  <c r="AS504" i="2"/>
  <c r="AS129" i="2"/>
  <c r="AS197" i="2"/>
  <c r="AS465" i="2"/>
  <c r="AS420" i="2"/>
  <c r="AS22" i="2"/>
  <c r="AS302" i="2"/>
  <c r="AS139" i="2"/>
  <c r="AS190" i="2"/>
  <c r="AS404" i="2"/>
  <c r="AS26" i="2"/>
  <c r="AS13" i="2"/>
  <c r="AS265" i="2"/>
  <c r="AS598" i="2"/>
  <c r="AS32" i="2"/>
  <c r="AS194" i="2"/>
  <c r="AS376" i="2"/>
  <c r="AS20" i="2"/>
  <c r="AS159" i="2"/>
  <c r="AS585" i="2"/>
  <c r="AS479" i="2"/>
  <c r="AS452" i="2"/>
  <c r="AS104" i="2"/>
  <c r="AS421" i="2"/>
  <c r="AS293" i="2"/>
  <c r="AS444" i="2"/>
  <c r="AS512" i="2"/>
  <c r="AS661" i="2"/>
  <c r="AS507" i="2"/>
  <c r="AS517" i="2"/>
  <c r="AS458" i="2"/>
  <c r="AS550" i="2"/>
  <c r="AS714" i="2"/>
  <c r="AS10" i="2"/>
  <c r="AS243" i="2"/>
  <c r="AS313" i="2"/>
  <c r="AS334" i="2"/>
  <c r="AS207" i="2"/>
  <c r="AS410" i="2"/>
  <c r="AS431" i="2"/>
  <c r="AS206" i="2"/>
  <c r="AS4" i="2"/>
  <c r="AS381" i="2"/>
  <c r="AS451" i="2"/>
  <c r="AU687" i="2"/>
  <c r="AU692" i="2"/>
  <c r="AS509" i="2"/>
  <c r="AS375" i="2"/>
  <c r="AS349" i="2"/>
  <c r="AS19" i="2"/>
  <c r="AS401" i="2"/>
  <c r="AS511" i="2"/>
  <c r="AS85" i="2"/>
  <c r="AS55" i="2"/>
  <c r="AS225" i="2"/>
  <c r="AS170" i="2"/>
  <c r="AS316" i="2"/>
  <c r="AS456" i="2"/>
  <c r="AT703" i="2"/>
  <c r="AT521" i="2"/>
  <c r="AT695" i="2"/>
  <c r="AT222" i="2"/>
  <c r="AT90" i="2"/>
  <c r="AT655" i="2"/>
  <c r="AT640" i="2"/>
  <c r="AT328" i="2"/>
  <c r="AT288" i="2"/>
  <c r="AT428" i="2"/>
  <c r="AT152" i="2"/>
  <c r="AT725" i="2"/>
  <c r="AT603" i="2"/>
  <c r="AT483" i="2"/>
  <c r="AT306" i="2"/>
  <c r="AT612" i="2"/>
  <c r="AT528" i="2"/>
  <c r="AT500" i="2"/>
  <c r="AT247" i="2"/>
  <c r="AT700" i="2"/>
  <c r="AT377" i="2"/>
  <c r="AT443" i="2"/>
  <c r="AT704" i="2"/>
  <c r="AT617" i="2"/>
  <c r="AT62" i="2"/>
  <c r="AT392" i="2"/>
  <c r="AT633" i="2"/>
  <c r="AT151" i="2"/>
  <c r="AT626" i="2"/>
  <c r="AT5" i="2"/>
  <c r="AT318" i="2"/>
  <c r="AT319" i="2"/>
  <c r="AT553" i="2"/>
  <c r="AT153" i="2"/>
  <c r="AT224" i="2"/>
  <c r="AT50" i="2"/>
  <c r="AT3" i="2"/>
  <c r="AT450" i="2"/>
  <c r="AT344" i="2"/>
  <c r="AR250" i="2"/>
  <c r="AU565" i="2"/>
  <c r="AU621" i="2"/>
  <c r="AU705" i="2"/>
  <c r="AU240" i="2"/>
  <c r="AU46" i="2"/>
  <c r="AS432" i="2"/>
  <c r="AS658" i="2"/>
  <c r="AS269" i="2"/>
  <c r="AS433" i="2"/>
  <c r="AS303" i="2"/>
  <c r="AS9" i="2"/>
  <c r="AS36" i="2"/>
  <c r="AS359" i="2"/>
  <c r="AS274" i="2"/>
  <c r="AS522" i="2"/>
  <c r="AS78" i="2"/>
  <c r="AS358" i="2"/>
  <c r="AS718" i="2"/>
  <c r="AV718" i="2" s="1"/>
  <c r="AS681" i="2"/>
  <c r="AS565" i="2"/>
  <c r="AS687" i="2"/>
  <c r="AS557" i="2"/>
  <c r="AS314" i="2"/>
  <c r="AS208" i="2"/>
  <c r="AS694" i="2"/>
  <c r="AS436" i="2"/>
  <c r="AS569" i="2"/>
  <c r="AS184" i="2"/>
  <c r="AS101" i="2"/>
  <c r="AS621" i="2"/>
  <c r="AS692" i="2"/>
  <c r="AS727" i="2"/>
  <c r="AS83" i="2"/>
  <c r="AS501" i="2"/>
  <c r="AS589" i="2"/>
  <c r="AS486" i="2"/>
  <c r="AS705" i="2"/>
  <c r="AS482" i="2"/>
  <c r="AS494" i="2"/>
  <c r="AS412" i="2"/>
  <c r="AS518" i="2"/>
  <c r="AS240" i="2"/>
  <c r="AS244" i="2"/>
  <c r="AS46" i="2"/>
  <c r="AS178" i="2"/>
  <c r="AS125" i="2"/>
  <c r="AS570" i="2"/>
  <c r="AS561" i="2"/>
  <c r="AS657" i="2"/>
  <c r="AS31" i="2"/>
  <c r="AS435" i="2"/>
  <c r="AS327" i="2"/>
  <c r="AS226" i="2"/>
  <c r="AS587" i="2"/>
  <c r="AS80" i="2"/>
  <c r="AS438" i="2"/>
  <c r="AS79" i="2"/>
  <c r="AS427" i="2"/>
  <c r="AS669" i="2"/>
  <c r="AS168" i="2"/>
  <c r="AS446" i="2"/>
  <c r="AU681" i="2"/>
  <c r="AU101" i="2"/>
  <c r="AU486" i="2"/>
  <c r="AU244" i="2"/>
  <c r="AS369" i="2"/>
  <c r="AS63" i="2"/>
  <c r="AS257" i="2"/>
  <c r="AS228" i="2"/>
  <c r="AS356" i="2"/>
  <c r="AS405" i="2"/>
  <c r="AS378" i="2"/>
  <c r="AS655" i="2"/>
  <c r="AS725" i="2"/>
  <c r="AS612" i="2"/>
  <c r="AS443" i="2"/>
  <c r="AS151" i="2"/>
  <c r="AS153" i="2"/>
  <c r="AS344" i="2"/>
  <c r="AS516" i="2"/>
  <c r="AS343" i="2"/>
  <c r="AS686" i="2"/>
  <c r="AS284" i="2"/>
  <c r="AS439" i="2"/>
  <c r="AT637" i="2"/>
  <c r="AT448" i="2"/>
  <c r="AT564" i="2"/>
  <c r="AT726" i="2"/>
  <c r="AT554" i="2"/>
  <c r="AT502" i="2"/>
  <c r="AT732" i="2"/>
  <c r="AT130" i="2"/>
  <c r="AT729" i="2"/>
  <c r="AT684" i="2"/>
  <c r="AT148" i="2"/>
  <c r="AT203" i="2"/>
  <c r="AT283" i="2"/>
  <c r="AT379" i="2"/>
  <c r="AT609" i="2"/>
  <c r="AT721" i="2"/>
  <c r="AT399" i="2"/>
  <c r="AT24" i="2"/>
  <c r="AT82" i="2"/>
  <c r="AT595" i="2"/>
  <c r="AT142" i="2"/>
  <c r="AT338" i="2"/>
  <c r="AT535" i="2"/>
  <c r="AT591" i="2"/>
  <c r="AT97" i="2"/>
  <c r="AT277" i="2"/>
  <c r="AT590" i="2"/>
  <c r="AT307" i="2"/>
  <c r="AT449" i="2"/>
  <c r="AT49" i="2"/>
  <c r="AT549" i="2"/>
  <c r="AT223" i="2"/>
  <c r="AT289" i="2"/>
  <c r="AT337" i="2"/>
  <c r="AT122" i="2"/>
  <c r="AT499" i="2"/>
  <c r="AT506" i="2"/>
  <c r="AT616" i="2"/>
  <c r="AT620" i="2"/>
  <c r="AT573" i="2"/>
  <c r="AT218" i="2"/>
  <c r="AT453" i="2"/>
  <c r="AT106" i="2"/>
  <c r="AT33" i="2"/>
  <c r="AT278" i="2"/>
  <c r="AT395" i="2"/>
  <c r="AT558" i="2"/>
  <c r="AT505" i="2"/>
  <c r="AT282" i="2"/>
  <c r="AR28" i="2"/>
  <c r="AR103" i="2"/>
  <c r="AR316" i="2"/>
  <c r="AR358" i="2"/>
  <c r="AU208" i="2"/>
  <c r="AU83" i="2"/>
  <c r="AU518" i="2"/>
  <c r="AS730" i="2"/>
  <c r="AS674" i="2"/>
  <c r="AS259" i="2"/>
  <c r="AS642" i="2"/>
  <c r="AS470" i="2"/>
  <c r="AS299" i="2"/>
  <c r="AS18" i="2"/>
  <c r="AS127" i="2"/>
  <c r="AS90" i="2"/>
  <c r="AS152" i="2"/>
  <c r="AS306" i="2"/>
  <c r="AS377" i="2"/>
  <c r="AS633" i="2"/>
  <c r="AS553" i="2"/>
  <c r="AS450" i="2"/>
  <c r="AS514" i="2"/>
  <c r="AS520" i="2"/>
  <c r="AS430" i="2"/>
  <c r="AS364" i="2"/>
  <c r="AS662" i="2"/>
  <c r="AS715" i="2"/>
  <c r="AS409" i="2"/>
  <c r="AS606" i="2"/>
  <c r="AS559" i="2"/>
  <c r="AS495" i="2"/>
  <c r="AS666" i="2"/>
  <c r="AS683" i="2"/>
  <c r="AS205" i="2"/>
  <c r="AS171" i="2"/>
  <c r="AS604" i="2"/>
  <c r="AS459" i="2"/>
  <c r="AS301" i="2"/>
  <c r="AS133" i="2"/>
  <c r="AS28" i="2"/>
  <c r="AS230" i="2"/>
  <c r="AS174" i="2"/>
  <c r="AS176" i="2"/>
  <c r="AS47" i="2"/>
  <c r="AS25" i="2"/>
  <c r="AS724" i="2"/>
  <c r="AS340" i="2"/>
  <c r="AS457" i="2"/>
  <c r="AS251" i="2"/>
  <c r="AS44" i="2"/>
  <c r="AS290" i="2"/>
  <c r="AS103" i="2"/>
  <c r="AS204" i="2"/>
  <c r="AS74" i="2"/>
  <c r="AS629" i="2"/>
  <c r="AS447" i="2"/>
  <c r="AS653" i="2"/>
  <c r="AS330" i="2"/>
  <c r="AS434" i="2"/>
  <c r="AS578" i="2"/>
  <c r="AS111" i="2"/>
  <c r="AS385" i="2"/>
  <c r="AS275" i="2"/>
  <c r="AS52" i="2"/>
  <c r="AS437" i="2"/>
  <c r="AS709" i="2"/>
  <c r="AS351" i="2"/>
  <c r="AS490" i="2"/>
  <c r="AS64" i="2"/>
  <c r="AS246" i="2"/>
  <c r="AU694" i="2"/>
  <c r="AU727" i="2"/>
  <c r="AU412" i="2"/>
  <c r="AS668" i="2"/>
  <c r="AS353" i="2"/>
  <c r="AS172" i="2"/>
  <c r="AS689" i="2"/>
  <c r="AS613" i="2"/>
  <c r="AS497" i="2"/>
  <c r="AS69" i="2"/>
  <c r="AS552" i="2"/>
  <c r="AS703" i="2"/>
  <c r="AS640" i="2"/>
  <c r="AS603" i="2"/>
  <c r="AS247" i="2"/>
  <c r="AS62" i="2"/>
  <c r="AS318" i="2"/>
  <c r="AS224" i="2"/>
  <c r="AS580" i="2"/>
  <c r="AS563" i="2"/>
  <c r="AS276" i="2"/>
  <c r="AS476" i="2"/>
  <c r="AS526" i="2"/>
  <c r="AS637" i="2"/>
  <c r="AS448" i="2"/>
  <c r="AS564" i="2"/>
  <c r="AR564" i="2"/>
  <c r="AS726" i="2"/>
  <c r="AS554" i="2"/>
  <c r="AS502" i="2"/>
  <c r="AS732" i="2"/>
  <c r="AS130" i="2"/>
  <c r="AS729" i="2"/>
  <c r="AS684" i="2"/>
  <c r="AS148" i="2"/>
  <c r="AS203" i="2"/>
  <c r="AS283" i="2"/>
  <c r="AS379" i="2"/>
  <c r="AS609" i="2"/>
  <c r="AS721" i="2"/>
  <c r="AS399" i="2"/>
  <c r="AS24" i="2"/>
  <c r="AS82" i="2"/>
  <c r="AS595" i="2"/>
  <c r="AS142" i="2"/>
  <c r="AS338" i="2"/>
  <c r="AS535" i="2"/>
  <c r="AS591" i="2"/>
  <c r="AS97" i="2"/>
  <c r="AS277" i="2"/>
  <c r="AS590" i="2"/>
  <c r="AS307" i="2"/>
  <c r="AS449" i="2"/>
  <c r="AS49" i="2"/>
  <c r="AS549" i="2"/>
  <c r="AS223" i="2"/>
  <c r="AS289" i="2"/>
  <c r="AS337" i="2"/>
  <c r="AS122" i="2"/>
  <c r="AS499" i="2"/>
  <c r="AS506" i="2"/>
  <c r="AS616" i="2"/>
  <c r="AS620" i="2"/>
  <c r="AS573" i="2"/>
  <c r="AS218" i="2"/>
  <c r="AS453" i="2"/>
  <c r="AS106" i="2"/>
  <c r="AS33" i="2"/>
  <c r="AS278" i="2"/>
  <c r="AS395" i="2"/>
  <c r="AS558" i="2"/>
  <c r="AS505" i="2"/>
  <c r="AS282" i="2"/>
  <c r="AS407" i="2"/>
  <c r="AS295" i="2"/>
  <c r="AS116" i="2"/>
  <c r="AS120" i="2"/>
  <c r="AS199" i="2"/>
  <c r="AS627" i="2"/>
  <c r="AS121" i="2"/>
  <c r="AS372" i="2"/>
  <c r="AS105" i="2"/>
  <c r="AS531" i="2"/>
  <c r="AS471" i="2"/>
  <c r="AS347" i="2"/>
  <c r="AS601" i="2"/>
  <c r="AS699" i="2"/>
  <c r="AS169" i="2"/>
  <c r="AS160" i="2"/>
  <c r="AS521" i="2"/>
  <c r="AS328" i="2"/>
  <c r="AS483" i="2"/>
  <c r="AS700" i="2"/>
  <c r="AS392" i="2"/>
  <c r="AS319" i="2"/>
  <c r="AS252" i="2"/>
  <c r="AS698" i="2"/>
  <c r="AS676" i="2"/>
  <c r="AS696" i="2"/>
  <c r="AS719" i="2"/>
  <c r="AS298" i="2"/>
  <c r="AS484" i="2"/>
  <c r="AS422" i="2"/>
  <c r="AS138" i="2"/>
  <c r="AS56" i="2"/>
  <c r="AS583" i="2"/>
  <c r="AS108" i="2"/>
  <c r="AS158" i="2"/>
  <c r="AS602" i="2"/>
  <c r="AS660" i="2"/>
  <c r="AS538" i="2"/>
  <c r="AS396" i="2"/>
  <c r="AS711" i="2"/>
  <c r="AS619" i="2"/>
  <c r="AS16" i="2"/>
  <c r="AS180" i="2"/>
  <c r="AS21" i="2"/>
  <c r="AS167" i="2"/>
  <c r="AS525" i="2"/>
  <c r="AS596" i="2"/>
  <c r="AS731" i="2"/>
  <c r="AS567" i="2"/>
  <c r="AS141" i="2"/>
  <c r="AS267" i="2"/>
  <c r="AS292" i="2"/>
  <c r="AS588" i="2"/>
  <c r="AS644" i="2"/>
  <c r="AS636" i="2"/>
  <c r="AS562" i="2"/>
  <c r="AS173" i="2"/>
  <c r="AS202" i="2"/>
  <c r="AS540" i="2"/>
  <c r="AS100" i="2"/>
  <c r="AS475" i="2"/>
  <c r="AS373" i="2"/>
  <c r="AS7" i="2"/>
  <c r="AS581" i="2"/>
  <c r="AS710" i="2"/>
  <c r="AS123" i="2"/>
  <c r="AS6" i="2"/>
  <c r="AS574" i="2"/>
  <c r="AS571" i="2"/>
  <c r="AS651" i="2"/>
  <c r="AS11" i="2"/>
  <c r="AS279" i="2"/>
  <c r="AU569" i="2"/>
  <c r="AU482" i="2"/>
  <c r="AS599" i="2"/>
  <c r="AS132" i="2"/>
  <c r="AS280" i="2"/>
  <c r="AS98" i="2"/>
  <c r="AS12" i="2"/>
  <c r="AS222" i="2"/>
  <c r="AS428" i="2"/>
  <c r="AS528" i="2"/>
  <c r="AS704" i="2"/>
  <c r="AS626" i="2"/>
  <c r="AS50" i="2"/>
  <c r="AS331" i="2"/>
  <c r="AS663" i="2"/>
  <c r="AS487" i="2"/>
  <c r="AS701" i="2"/>
  <c r="AS355" i="2"/>
  <c r="AS342" i="2"/>
  <c r="AS382" i="2"/>
  <c r="AS678" i="2"/>
  <c r="AS360" i="2"/>
  <c r="AS652" i="2"/>
  <c r="AS455" i="2"/>
  <c r="AS597" i="2"/>
  <c r="AS187" i="2"/>
  <c r="AS273" i="2"/>
  <c r="AS403" i="2"/>
  <c r="AS115" i="2"/>
  <c r="AS648" i="2"/>
  <c r="AS630" i="2"/>
  <c r="AS466" i="2"/>
  <c r="AS41" i="2"/>
  <c r="AS29" i="2"/>
  <c r="AS189" i="2"/>
  <c r="AS454" i="2"/>
  <c r="AS408" i="2"/>
  <c r="AS575" i="2"/>
  <c r="AS713" i="2"/>
  <c r="AS672" i="2"/>
  <c r="AS326" i="2"/>
  <c r="AS179" i="2"/>
  <c r="AS346" i="2"/>
  <c r="AS93" i="2"/>
  <c r="AS325" i="2"/>
  <c r="AS270" i="2"/>
  <c r="AS249" i="2"/>
  <c r="AS185" i="2"/>
  <c r="AS237" i="2"/>
  <c r="AS702" i="2"/>
  <c r="AS493" i="2"/>
  <c r="AS579" i="2"/>
  <c r="AS670" i="2"/>
  <c r="AS380" i="2"/>
  <c r="AS445" i="2"/>
  <c r="AS716" i="2"/>
  <c r="AS51" i="2"/>
  <c r="AS88" i="2"/>
  <c r="AS425" i="2"/>
  <c r="AU184" i="2"/>
  <c r="AU494" i="2"/>
  <c r="AS96" i="2"/>
  <c r="AS474" i="2"/>
  <c r="AS242" i="2"/>
  <c r="AS398" i="2"/>
  <c r="AS272" i="2"/>
  <c r="AS695" i="2"/>
  <c r="AS288" i="2"/>
  <c r="AS500" i="2"/>
  <c r="AS617" i="2"/>
  <c r="AS5" i="2"/>
  <c r="AS3" i="2"/>
  <c r="AS469" i="2"/>
  <c r="AS118" i="2"/>
  <c r="AS260" i="2"/>
  <c r="AS720" i="2"/>
  <c r="AS485" i="2"/>
  <c r="AS413" i="2"/>
  <c r="AS177" i="2"/>
  <c r="AS370" i="2"/>
  <c r="AS556" i="2"/>
  <c r="AS646" i="2"/>
  <c r="AS631" i="2"/>
  <c r="AS717" i="2"/>
  <c r="AS136" i="2"/>
  <c r="AS297" i="2"/>
  <c r="AS478" i="2"/>
  <c r="AS406" i="2"/>
  <c r="AS442" i="2"/>
  <c r="AS472" i="2"/>
  <c r="AS389" i="2"/>
  <c r="AR389" i="2"/>
  <c r="AS586" i="2"/>
  <c r="AS628" i="2"/>
  <c r="AS582" i="2"/>
  <c r="AS150" i="2"/>
  <c r="AS68" i="2"/>
  <c r="AS424" i="2"/>
  <c r="AS238" i="2"/>
  <c r="AS59" i="2"/>
  <c r="AS524" i="2"/>
  <c r="AS363" i="2"/>
  <c r="AS515" i="2"/>
  <c r="AS664" i="2"/>
  <c r="AS162" i="2"/>
  <c r="AS529" i="2"/>
  <c r="AS124" i="2"/>
  <c r="AS320" i="2"/>
  <c r="AS65" i="2"/>
  <c r="AS147" i="2"/>
  <c r="AS235" i="2"/>
  <c r="AS200" i="2"/>
  <c r="AS335" i="2"/>
  <c r="AS256" i="2"/>
  <c r="AS527" i="2"/>
  <c r="AS362" i="2"/>
  <c r="AS241" i="2"/>
  <c r="AS310" i="2"/>
  <c r="AS419" i="2"/>
  <c r="AS193" i="2"/>
  <c r="AS212" i="2"/>
  <c r="AS634" i="2"/>
  <c r="AS542" i="2"/>
  <c r="AS333" i="2"/>
  <c r="AS245" i="2"/>
  <c r="AS317" i="2"/>
  <c r="AS643" i="2"/>
  <c r="AS227" i="2"/>
  <c r="AS229" i="2"/>
  <c r="AT580" i="2"/>
  <c r="AT331" i="2"/>
  <c r="AT469" i="2"/>
  <c r="AT514" i="2"/>
  <c r="AT516" i="2"/>
  <c r="AT563" i="2"/>
  <c r="AT118" i="2"/>
  <c r="AT663" i="2"/>
  <c r="AT520" i="2"/>
  <c r="AT343" i="2"/>
  <c r="AT276" i="2"/>
  <c r="AT260" i="2"/>
  <c r="AT487" i="2"/>
  <c r="AT430" i="2"/>
  <c r="AT686" i="2"/>
  <c r="AT476" i="2"/>
  <c r="AT364" i="2"/>
  <c r="AT284" i="2"/>
  <c r="AT526" i="2"/>
  <c r="AT252" i="2"/>
  <c r="AT662" i="2"/>
  <c r="AT439" i="2"/>
  <c r="AR565" i="2"/>
  <c r="AR208" i="2"/>
  <c r="AR436" i="2"/>
  <c r="AR569" i="2"/>
  <c r="AR184" i="2"/>
  <c r="AR101" i="2"/>
  <c r="AR83" i="2"/>
  <c r="AR589" i="2"/>
  <c r="AR240" i="2"/>
  <c r="AR178" i="2"/>
  <c r="AR125" i="2"/>
  <c r="AR561" i="2"/>
  <c r="AR435" i="2"/>
  <c r="AR226" i="2"/>
  <c r="AR587" i="2"/>
  <c r="AR80" i="2"/>
  <c r="AR438" i="2"/>
  <c r="AR79" i="2"/>
  <c r="AR427" i="2"/>
  <c r="AR669" i="2"/>
  <c r="AR632" i="2"/>
  <c r="AR39" i="2"/>
  <c r="AR140" i="2"/>
  <c r="AR253" i="2"/>
  <c r="AR400" i="2"/>
  <c r="AR371" i="2"/>
  <c r="AR8" i="2"/>
  <c r="AR477" i="2"/>
  <c r="AR441" i="2"/>
  <c r="AR488" i="2"/>
  <c r="AR366" i="2"/>
  <c r="AR533" i="2"/>
  <c r="AU703" i="2"/>
  <c r="AU521" i="2"/>
  <c r="AU695" i="2"/>
  <c r="AU222" i="2"/>
  <c r="AU90" i="2"/>
  <c r="AU655" i="2"/>
  <c r="AU640" i="2"/>
  <c r="AU328" i="2"/>
  <c r="AU288" i="2"/>
  <c r="AU428" i="2"/>
  <c r="AU152" i="2"/>
  <c r="AU725" i="2"/>
  <c r="AU603" i="2"/>
  <c r="AU483" i="2"/>
  <c r="AU306" i="2"/>
  <c r="AU612" i="2"/>
  <c r="AU528" i="2"/>
  <c r="AU500" i="2"/>
  <c r="AU247" i="2"/>
  <c r="AU700" i="2"/>
  <c r="AU377" i="2"/>
  <c r="AU443" i="2"/>
  <c r="AU704" i="2"/>
  <c r="AU617" i="2"/>
  <c r="AU62" i="2"/>
  <c r="AU392" i="2"/>
  <c r="AU633" i="2"/>
  <c r="AU151" i="2"/>
  <c r="AU626" i="2"/>
  <c r="AU5" i="2"/>
  <c r="AU318" i="2"/>
  <c r="AS17" i="2"/>
  <c r="AS632" i="2"/>
  <c r="AS39" i="2"/>
  <c r="AS250" i="2"/>
  <c r="AS140" i="2"/>
  <c r="AS253" i="2"/>
  <c r="AS400" i="2"/>
  <c r="AS371" i="2"/>
  <c r="AS285" i="2"/>
  <c r="AS8" i="2"/>
  <c r="AS477" i="2"/>
  <c r="AS441" i="2"/>
  <c r="AS488" i="2"/>
  <c r="AS196" i="2"/>
  <c r="AS366" i="2"/>
  <c r="AS397" i="2"/>
  <c r="AS533" i="2"/>
  <c r="AT715" i="2"/>
  <c r="AT409" i="2"/>
  <c r="AT606" i="2"/>
  <c r="AT559" i="2"/>
  <c r="AT495" i="2"/>
  <c r="AT666" i="2"/>
  <c r="AT683" i="2"/>
  <c r="AT205" i="2"/>
  <c r="AT171" i="2"/>
  <c r="AT604" i="2"/>
  <c r="AT459" i="2"/>
  <c r="AT301" i="2"/>
  <c r="AT133" i="2"/>
  <c r="AT28" i="2"/>
  <c r="AT230" i="2"/>
  <c r="AT174" i="2"/>
  <c r="AT176" i="2"/>
  <c r="AT47" i="2"/>
  <c r="AT25" i="2"/>
  <c r="AT724" i="2"/>
  <c r="AT340" i="2"/>
  <c r="AT457" i="2"/>
  <c r="AT251" i="2"/>
  <c r="AT44" i="2"/>
  <c r="AT290" i="2"/>
  <c r="AT103" i="2"/>
  <c r="AT204" i="2"/>
  <c r="AT74" i="2"/>
  <c r="AT629" i="2"/>
  <c r="AT447" i="2"/>
  <c r="AT653" i="2"/>
  <c r="AT330" i="2"/>
  <c r="AT434" i="2"/>
  <c r="AT578" i="2"/>
  <c r="AT111" i="2"/>
  <c r="AT385" i="2"/>
  <c r="AT275" i="2"/>
  <c r="AT52" i="2"/>
  <c r="AT437" i="2"/>
  <c r="AT709" i="2"/>
  <c r="AT351" i="2"/>
  <c r="AT490" i="2"/>
  <c r="AT64" i="2"/>
  <c r="AT246" i="2"/>
  <c r="AT656" i="2"/>
  <c r="AT258" i="2"/>
  <c r="AT671" i="2"/>
  <c r="AT462" i="2"/>
  <c r="AR483" i="2"/>
  <c r="AS656" i="2"/>
  <c r="AS258" i="2"/>
  <c r="AS671" i="2"/>
  <c r="AS462" i="2"/>
  <c r="AS95" i="2"/>
  <c r="AS296" i="2"/>
  <c r="AS113" i="2"/>
  <c r="AS263" i="2"/>
  <c r="AS508" i="2"/>
  <c r="AS614" i="2"/>
  <c r="AS390" i="2"/>
  <c r="AS137" i="2"/>
  <c r="AS94" i="2"/>
  <c r="AS345" i="2"/>
  <c r="AS639" i="2"/>
  <c r="AS37" i="2"/>
  <c r="AS468" i="2"/>
  <c r="AT698" i="2"/>
  <c r="AT676" i="2"/>
  <c r="AT696" i="2"/>
  <c r="AT719" i="2"/>
  <c r="AT298" i="2"/>
  <c r="AT484" i="2"/>
  <c r="AT422" i="2"/>
  <c r="AT138" i="2"/>
  <c r="AT56" i="2"/>
  <c r="AT583" i="2"/>
  <c r="AT108" i="2"/>
  <c r="AT158" i="2"/>
  <c r="AT602" i="2"/>
  <c r="AT660" i="2"/>
  <c r="AT538" i="2"/>
  <c r="AT396" i="2"/>
  <c r="AT711" i="2"/>
  <c r="AT619" i="2"/>
  <c r="AT16" i="2"/>
  <c r="AT180" i="2"/>
  <c r="AT21" i="2"/>
  <c r="AT167" i="2"/>
  <c r="AT525" i="2"/>
  <c r="AT596" i="2"/>
  <c r="AT731" i="2"/>
  <c r="AT567" i="2"/>
  <c r="AT141" i="2"/>
  <c r="AT267" i="2"/>
  <c r="AT292" i="2"/>
  <c r="AT588" i="2"/>
  <c r="AT644" i="2"/>
  <c r="AT636" i="2"/>
  <c r="AT562" i="2"/>
  <c r="AT173" i="2"/>
  <c r="AT202" i="2"/>
  <c r="AT540" i="2"/>
  <c r="AT100" i="2"/>
  <c r="AT475" i="2"/>
  <c r="AT373" i="2"/>
  <c r="AT7" i="2"/>
  <c r="AT581" i="2"/>
  <c r="AT710" i="2"/>
  <c r="AT123" i="2"/>
  <c r="AT6" i="2"/>
  <c r="AT574" i="2"/>
  <c r="AT571" i="2"/>
  <c r="AT651" i="2"/>
  <c r="AT11" i="2"/>
  <c r="AT279" i="2"/>
  <c r="AT647" i="2"/>
  <c r="AR223" i="2"/>
  <c r="AT701" i="2"/>
  <c r="AT355" i="2"/>
  <c r="AT342" i="2"/>
  <c r="AT382" i="2"/>
  <c r="AT678" i="2"/>
  <c r="AT360" i="2"/>
  <c r="AT652" i="2"/>
  <c r="AT455" i="2"/>
  <c r="AT597" i="2"/>
  <c r="AT187" i="2"/>
  <c r="AT273" i="2"/>
  <c r="AT403" i="2"/>
  <c r="AT115" i="2"/>
  <c r="AT648" i="2"/>
  <c r="AT630" i="2"/>
  <c r="AT466" i="2"/>
  <c r="AT41" i="2"/>
  <c r="AT29" i="2"/>
  <c r="AT189" i="2"/>
  <c r="AT454" i="2"/>
  <c r="AT408" i="2"/>
  <c r="AT575" i="2"/>
  <c r="AT713" i="2"/>
  <c r="AT672" i="2"/>
  <c r="AT326" i="2"/>
  <c r="AT179" i="2"/>
  <c r="AT346" i="2"/>
  <c r="AT93" i="2"/>
  <c r="AT325" i="2"/>
  <c r="AT270" i="2"/>
  <c r="AT249" i="2"/>
  <c r="AT185" i="2"/>
  <c r="AT237" i="2"/>
  <c r="AT702" i="2"/>
  <c r="AT493" i="2"/>
  <c r="AT579" i="2"/>
  <c r="AT670" i="2"/>
  <c r="AT380" i="2"/>
  <c r="AT445" i="2"/>
  <c r="AT716" i="2"/>
  <c r="AT51" i="2"/>
  <c r="AT88" i="2"/>
  <c r="AT425" i="2"/>
  <c r="AT463" i="2"/>
  <c r="AT195" i="2"/>
  <c r="AT287" i="2"/>
  <c r="AT548" i="2"/>
  <c r="AT161" i="2"/>
  <c r="AT304" i="2"/>
  <c r="AT679" i="2"/>
  <c r="AR21" i="2"/>
  <c r="AR141" i="2"/>
  <c r="AS647" i="2"/>
  <c r="AS27" i="2"/>
  <c r="AS281" i="2"/>
  <c r="AS73" i="2"/>
  <c r="AS467" i="2"/>
  <c r="AS361" i="2"/>
  <c r="AS625" i="2"/>
  <c r="AS513" i="2"/>
  <c r="AS426" i="2"/>
  <c r="AS352" i="2"/>
  <c r="AS464" i="2"/>
  <c r="AS92" i="2"/>
  <c r="AT720" i="2"/>
  <c r="AT485" i="2"/>
  <c r="AT413" i="2"/>
  <c r="AT177" i="2"/>
  <c r="AT370" i="2"/>
  <c r="AT556" i="2"/>
  <c r="AT646" i="2"/>
  <c r="AT631" i="2"/>
  <c r="AT717" i="2"/>
  <c r="AT136" i="2"/>
  <c r="AT297" i="2"/>
  <c r="AT478" i="2"/>
  <c r="AT406" i="2"/>
  <c r="AT442" i="2"/>
  <c r="AT472" i="2"/>
  <c r="AT389" i="2"/>
  <c r="AT586" i="2"/>
  <c r="AT628" i="2"/>
  <c r="AT582" i="2"/>
  <c r="AT150" i="2"/>
  <c r="AT68" i="2"/>
  <c r="AT424" i="2"/>
  <c r="AT238" i="2"/>
  <c r="AT59" i="2"/>
  <c r="AT524" i="2"/>
  <c r="AT363" i="2"/>
  <c r="AT515" i="2"/>
  <c r="AT664" i="2"/>
  <c r="AT162" i="2"/>
  <c r="AT529" i="2"/>
  <c r="AT124" i="2"/>
  <c r="AT320" i="2"/>
  <c r="AT65" i="2"/>
  <c r="AT147" i="2"/>
  <c r="AT235" i="2"/>
  <c r="AT200" i="2"/>
  <c r="AT335" i="2"/>
  <c r="AT256" i="2"/>
  <c r="AT527" i="2"/>
  <c r="AT362" i="2"/>
  <c r="AT241" i="2"/>
  <c r="AT310" i="2"/>
  <c r="AT419" i="2"/>
  <c r="AT193" i="2"/>
  <c r="AT212" i="2"/>
  <c r="AT634" i="2"/>
  <c r="AT542" i="2"/>
  <c r="AT333" i="2"/>
  <c r="AT245" i="2"/>
  <c r="AT317" i="2"/>
  <c r="AT643" i="2"/>
  <c r="AT227" i="2"/>
  <c r="AT229" i="2"/>
  <c r="AT536" i="2"/>
  <c r="AT473" i="2"/>
  <c r="AR360" i="2"/>
  <c r="AS463" i="2"/>
  <c r="AS195" i="2"/>
  <c r="AS287" i="2"/>
  <c r="AS548" i="2"/>
  <c r="AS161" i="2"/>
  <c r="AS304" i="2"/>
  <c r="AS679" i="2"/>
  <c r="AS43" i="2"/>
  <c r="AS682" i="2"/>
  <c r="AS309" i="2"/>
  <c r="AS163" i="2"/>
  <c r="AS254" i="2"/>
  <c r="AS209" i="2"/>
  <c r="AS329" i="2"/>
  <c r="AS220" i="2"/>
  <c r="AS539" i="2"/>
  <c r="AS117" i="2"/>
  <c r="AS610" i="2"/>
  <c r="AT706" i="2"/>
  <c r="AT697" i="2"/>
  <c r="AT645" i="2"/>
  <c r="AT210" i="2"/>
  <c r="AT213" i="2"/>
  <c r="AT384" i="2"/>
  <c r="AT35" i="2"/>
  <c r="AT388" i="2"/>
  <c r="AT635" i="2"/>
  <c r="AT659" i="2"/>
  <c r="AT38" i="2"/>
  <c r="AT489" i="2"/>
  <c r="AT312" i="2"/>
  <c r="AT34" i="2"/>
  <c r="AT654" i="2"/>
  <c r="AT723" i="2"/>
  <c r="AT496" i="2"/>
  <c r="AT492" i="2"/>
  <c r="AT128" i="2"/>
  <c r="AT264" i="2"/>
  <c r="AT60" i="2"/>
  <c r="AT86" i="2"/>
  <c r="AT665" i="2"/>
  <c r="AT541" i="2"/>
  <c r="AT544" i="2"/>
  <c r="AT134" i="2"/>
  <c r="AT75" i="2"/>
  <c r="AT30" i="2"/>
  <c r="AT624" i="2"/>
  <c r="AT215" i="2"/>
  <c r="AT14" i="2"/>
  <c r="AT131" i="2"/>
  <c r="AT89" i="2"/>
  <c r="AT348" i="2"/>
  <c r="AT321" i="2"/>
  <c r="AT149" i="2"/>
  <c r="AT615" i="2"/>
  <c r="AT383" i="2"/>
  <c r="AT685" i="2"/>
  <c r="AT40" i="2"/>
  <c r="AT429" i="2"/>
  <c r="AT268" i="2"/>
  <c r="AT155" i="2"/>
  <c r="AT61" i="2"/>
  <c r="AT135" i="2"/>
  <c r="AT622" i="2"/>
  <c r="AT650" i="2"/>
  <c r="AR556" i="2"/>
  <c r="AR646" i="2"/>
  <c r="AR424" i="2"/>
  <c r="AR200" i="2"/>
  <c r="AS536" i="2"/>
  <c r="AS473" i="2"/>
  <c r="AS323" i="2"/>
  <c r="AS109" i="2"/>
  <c r="AS308" i="2"/>
  <c r="AS188" i="2"/>
  <c r="AS221" i="2"/>
  <c r="AS608" i="2"/>
  <c r="AT618" i="2"/>
  <c r="AT594" i="2"/>
  <c r="AT315" i="2"/>
  <c r="AT166" i="2"/>
  <c r="AT350" i="2"/>
  <c r="AT577" i="2"/>
  <c r="AT722" i="2"/>
  <c r="AT146" i="2"/>
  <c r="AT728" i="2"/>
  <c r="AT386" i="2"/>
  <c r="AT532" i="2"/>
  <c r="AT667" i="2"/>
  <c r="AT157" i="2"/>
  <c r="AT114" i="2"/>
  <c r="AT144" i="2"/>
  <c r="AT191" i="2"/>
  <c r="AT417" i="2"/>
  <c r="AT53" i="2"/>
  <c r="AT394" i="2"/>
  <c r="AT551" i="2"/>
  <c r="AT691" i="2"/>
  <c r="AT576" i="2"/>
  <c r="AT560" i="2"/>
  <c r="AT305" i="2"/>
  <c r="AT23" i="2"/>
  <c r="AT262" i="2"/>
  <c r="AT300" i="2"/>
  <c r="AT164" i="2"/>
  <c r="AT2" i="2"/>
  <c r="AT72" i="2"/>
  <c r="AT707" i="2"/>
  <c r="AT107" i="2"/>
  <c r="AT236" i="2"/>
  <c r="AT186" i="2"/>
  <c r="AT233" i="2"/>
  <c r="AT393" i="2"/>
  <c r="AT460" i="2"/>
  <c r="AT211" i="2"/>
  <c r="AT42" i="2"/>
  <c r="AT58" i="2"/>
  <c r="AT45" i="2"/>
  <c r="AT416" i="2"/>
  <c r="AT503" i="2"/>
  <c r="AT519" i="2"/>
  <c r="AT593" i="2"/>
  <c r="AT183" i="2"/>
  <c r="AT534" i="2"/>
  <c r="AT566" i="2"/>
  <c r="AT537" i="2"/>
  <c r="AT638" i="2"/>
  <c r="AT440" i="2"/>
  <c r="AT126" i="2"/>
  <c r="AT67" i="2"/>
  <c r="AT77" i="2"/>
  <c r="AT99" i="2"/>
  <c r="AT154" i="2"/>
  <c r="AT112" i="2"/>
  <c r="AT71" i="2"/>
  <c r="AT66" i="2"/>
  <c r="AR388" i="2"/>
  <c r="AR89" i="2"/>
  <c r="AS155" i="2"/>
  <c r="AS61" i="2"/>
  <c r="AS135" i="2"/>
  <c r="AS622" i="2"/>
  <c r="AS650" i="2"/>
  <c r="AS387" i="2"/>
  <c r="AS322" i="2"/>
  <c r="AS680" i="2"/>
  <c r="AS91" i="2"/>
  <c r="AS181" i="2"/>
  <c r="AS339" i="2"/>
  <c r="AS201" i="2"/>
  <c r="AS255" i="2"/>
  <c r="AS461" i="2"/>
  <c r="AS231" i="2"/>
  <c r="AS568" i="2"/>
  <c r="AS546" i="2"/>
  <c r="AS673" i="2"/>
  <c r="AS623" i="2"/>
  <c r="AT677" i="2"/>
  <c r="AT693" i="2"/>
  <c r="AT605" i="2"/>
  <c r="AT357" i="2"/>
  <c r="AT592" i="2"/>
  <c r="AT498" i="2"/>
  <c r="AT423" i="2"/>
  <c r="AT234" i="2"/>
  <c r="AT291" i="2"/>
  <c r="AT411" i="2"/>
  <c r="AT354" i="2"/>
  <c r="AT611" i="2"/>
  <c r="AT175" i="2"/>
  <c r="AT402" i="2"/>
  <c r="AT110" i="2"/>
  <c r="AT641" i="2"/>
  <c r="AT600" i="2"/>
  <c r="AT504" i="2"/>
  <c r="AT129" i="2"/>
  <c r="AT197" i="2"/>
  <c r="AT465" i="2"/>
  <c r="AT420" i="2"/>
  <c r="AT22" i="2"/>
  <c r="AT302" i="2"/>
  <c r="AT139" i="2"/>
  <c r="AT190" i="2"/>
  <c r="AT404" i="2"/>
  <c r="AT26" i="2"/>
  <c r="AT13" i="2"/>
  <c r="AT265" i="2"/>
  <c r="AT598" i="2"/>
  <c r="AT32" i="2"/>
  <c r="AT194" i="2"/>
  <c r="AT376" i="2"/>
  <c r="AT20" i="2"/>
  <c r="AT159" i="2"/>
  <c r="AT585" i="2"/>
  <c r="AT479" i="2"/>
  <c r="AT452" i="2"/>
  <c r="AT104" i="2"/>
  <c r="AT421" i="2"/>
  <c r="AT293" i="2"/>
  <c r="AT444" i="2"/>
  <c r="AT512" i="2"/>
  <c r="AT661" i="2"/>
  <c r="AT507" i="2"/>
  <c r="AT517" i="2"/>
  <c r="AT458" i="2"/>
  <c r="AR146" i="2"/>
  <c r="AT712" i="2"/>
  <c r="AT530" i="2"/>
  <c r="AT649" i="2"/>
  <c r="AT216" i="2"/>
  <c r="AT365" i="2"/>
  <c r="AT192" i="2"/>
  <c r="AT145" i="2"/>
  <c r="AT708" i="2"/>
  <c r="AT248" i="2"/>
  <c r="AT214" i="2"/>
  <c r="AT232" i="2"/>
  <c r="AT311" i="2"/>
  <c r="AT219" i="2"/>
  <c r="AT675" i="2"/>
  <c r="AT341" i="2"/>
  <c r="AT510" i="2"/>
  <c r="AT336" i="2"/>
  <c r="AT481" i="2"/>
  <c r="AT480" i="2"/>
  <c r="AT690" i="2"/>
  <c r="AT547" i="2"/>
  <c r="AT198" i="2"/>
  <c r="AT374" i="2"/>
  <c r="AT607" i="2"/>
  <c r="AT48" i="2"/>
  <c r="AT217" i="2"/>
  <c r="AT70" i="2"/>
  <c r="AT491" i="2"/>
  <c r="AT15" i="2"/>
  <c r="AT572" i="2"/>
  <c r="AT54" i="2"/>
  <c r="AT81" i="2"/>
  <c r="AT165" i="2"/>
  <c r="AT688" i="2"/>
  <c r="AT391" i="2"/>
  <c r="AT294" i="2"/>
  <c r="AT332" i="2"/>
  <c r="AT261" i="2"/>
  <c r="AT324" i="2"/>
  <c r="AT182" i="2"/>
  <c r="AT286" i="2"/>
  <c r="AT156" i="2"/>
  <c r="AT545" i="2"/>
  <c r="AT119" i="2"/>
  <c r="AT418" i="2"/>
  <c r="AT367" i="2"/>
  <c r="AT266" i="2"/>
  <c r="AT543" i="2"/>
  <c r="AT102" i="2"/>
  <c r="AT415" i="2"/>
  <c r="AT57" i="2"/>
  <c r="AT76" i="2"/>
  <c r="AT143" i="2"/>
  <c r="AT523" i="2"/>
  <c r="AT239" i="2"/>
  <c r="AT84" i="2"/>
  <c r="AT271" i="2"/>
  <c r="AT87" i="2"/>
  <c r="AT584" i="2"/>
  <c r="AT368" i="2"/>
  <c r="AT555" i="2"/>
  <c r="AT730" i="2"/>
  <c r="AT668" i="2"/>
  <c r="AT369" i="2"/>
  <c r="AT601" i="2"/>
  <c r="AT509" i="2"/>
  <c r="AT96" i="2"/>
  <c r="AT599" i="2"/>
  <c r="AT432" i="2"/>
  <c r="AT674" i="2"/>
  <c r="AT353" i="2"/>
  <c r="AT63" i="2"/>
  <c r="AT699" i="2"/>
  <c r="AT375" i="2"/>
  <c r="AT658" i="2"/>
  <c r="AT259" i="2"/>
  <c r="AT172" i="2"/>
  <c r="AT474" i="2"/>
  <c r="AT132" i="2"/>
  <c r="AT257" i="2"/>
  <c r="AT349" i="2"/>
  <c r="AT269" i="2"/>
  <c r="AT169" i="2"/>
  <c r="AT642" i="2"/>
  <c r="AT689" i="2"/>
  <c r="AT228" i="2"/>
  <c r="AT19" i="2"/>
  <c r="AT242" i="2"/>
  <c r="AT280" i="2"/>
  <c r="AT433" i="2"/>
  <c r="AT470" i="2"/>
  <c r="AT613" i="2"/>
  <c r="AT356" i="2"/>
  <c r="AT401" i="2"/>
  <c r="AT303" i="2"/>
  <c r="AT299" i="2"/>
  <c r="AT497" i="2"/>
  <c r="AT405" i="2"/>
  <c r="AT98" i="2"/>
  <c r="AT398" i="2"/>
  <c r="AT511" i="2"/>
  <c r="AT9" i="2"/>
  <c r="AT18" i="2"/>
  <c r="AT69" i="2"/>
  <c r="AT85" i="2"/>
  <c r="AT36" i="2"/>
  <c r="AT55" i="2"/>
  <c r="AT359" i="2"/>
  <c r="AT225" i="2"/>
  <c r="AT160" i="2"/>
  <c r="AT274" i="2"/>
  <c r="AT170" i="2"/>
  <c r="AT522" i="2"/>
  <c r="AT378" i="2"/>
  <c r="AT12" i="2"/>
  <c r="AT272" i="2"/>
  <c r="AT316" i="2"/>
  <c r="AT127" i="2"/>
  <c r="AT552" i="2"/>
  <c r="AT78" i="2"/>
  <c r="AT456" i="2"/>
  <c r="AT358" i="2"/>
  <c r="AR232" i="2"/>
  <c r="AR481" i="2"/>
  <c r="AR607" i="2"/>
  <c r="AU178" i="2"/>
  <c r="AT95" i="2"/>
  <c r="AT296" i="2"/>
  <c r="AT113" i="2"/>
  <c r="AT263" i="2"/>
  <c r="AT508" i="2"/>
  <c r="AT614" i="2"/>
  <c r="AT390" i="2"/>
  <c r="AT137" i="2"/>
  <c r="AT94" i="2"/>
  <c r="AT345" i="2"/>
  <c r="AT639" i="2"/>
  <c r="AT37" i="2"/>
  <c r="AT468" i="2"/>
  <c r="AR90" i="2"/>
  <c r="AR640" i="2"/>
  <c r="AR328" i="2"/>
  <c r="AR288" i="2"/>
  <c r="AR152" i="2"/>
  <c r="AR500" i="2"/>
  <c r="AR443" i="2"/>
  <c r="AR617" i="2"/>
  <c r="AR62" i="2"/>
  <c r="AR151" i="2"/>
  <c r="AR626" i="2"/>
  <c r="AR5" i="2"/>
  <c r="AR319" i="2"/>
  <c r="AR553" i="2"/>
  <c r="AR153" i="2"/>
  <c r="AR50" i="2"/>
  <c r="AR3" i="2"/>
  <c r="AR331" i="2"/>
  <c r="AR469" i="2"/>
  <c r="AR514" i="2"/>
  <c r="AR343" i="2"/>
  <c r="AR276" i="2"/>
  <c r="AR260" i="2"/>
  <c r="AR430" i="2"/>
  <c r="AR364" i="2"/>
  <c r="AR284" i="2"/>
  <c r="AR526" i="2"/>
  <c r="AR252" i="2"/>
  <c r="AR662" i="2"/>
  <c r="AU715" i="2"/>
  <c r="AU409" i="2"/>
  <c r="AU606" i="2"/>
  <c r="AU559" i="2"/>
  <c r="AU495" i="2"/>
  <c r="AU666" i="2"/>
  <c r="AU683" i="2"/>
  <c r="AU205" i="2"/>
  <c r="AU171" i="2"/>
  <c r="AU604" i="2"/>
  <c r="AU459" i="2"/>
  <c r="AU301" i="2"/>
  <c r="AU133" i="2"/>
  <c r="AU28" i="2"/>
  <c r="AU230" i="2"/>
  <c r="AU174" i="2"/>
  <c r="AU176" i="2"/>
  <c r="AU47" i="2"/>
  <c r="AU25" i="2"/>
  <c r="AU724" i="2"/>
  <c r="AU340" i="2"/>
  <c r="AU457" i="2"/>
  <c r="AU251" i="2"/>
  <c r="AU44" i="2"/>
  <c r="AT407" i="2"/>
  <c r="AT295" i="2"/>
  <c r="AT116" i="2"/>
  <c r="AT120" i="2"/>
  <c r="AT199" i="2"/>
  <c r="AT627" i="2"/>
  <c r="AT121" i="2"/>
  <c r="AT372" i="2"/>
  <c r="AT105" i="2"/>
  <c r="AT531" i="2"/>
  <c r="AT471" i="2"/>
  <c r="AT347" i="2"/>
  <c r="AR495" i="2"/>
  <c r="AR205" i="2"/>
  <c r="AR459" i="2"/>
  <c r="AR301" i="2"/>
  <c r="AR133" i="2"/>
  <c r="AR230" i="2"/>
  <c r="AR176" i="2"/>
  <c r="AR47" i="2"/>
  <c r="AR25" i="2"/>
  <c r="AR340" i="2"/>
  <c r="AR457" i="2"/>
  <c r="AR251" i="2"/>
  <c r="AR44" i="2"/>
  <c r="AR74" i="2"/>
  <c r="AR447" i="2"/>
  <c r="AR330" i="2"/>
  <c r="AR578" i="2"/>
  <c r="AR385" i="2"/>
  <c r="AR275" i="2"/>
  <c r="AR437" i="2"/>
  <c r="AR709" i="2"/>
  <c r="AR64" i="2"/>
  <c r="AR246" i="2"/>
  <c r="AR258" i="2"/>
  <c r="AR462" i="2"/>
  <c r="AR95" i="2"/>
  <c r="AR113" i="2"/>
  <c r="AR263" i="2"/>
  <c r="AR508" i="2"/>
  <c r="AR614" i="2"/>
  <c r="AR94" i="2"/>
  <c r="AR345" i="2"/>
  <c r="AR639" i="2"/>
  <c r="AR37" i="2"/>
  <c r="AR468" i="2"/>
  <c r="AU637" i="2"/>
  <c r="AU448" i="2"/>
  <c r="AU564" i="2"/>
  <c r="AU726" i="2"/>
  <c r="AU554" i="2"/>
  <c r="AU502" i="2"/>
  <c r="AU732" i="2"/>
  <c r="AU130" i="2"/>
  <c r="AU729" i="2"/>
  <c r="AU684" i="2"/>
  <c r="AU148" i="2"/>
  <c r="AU203" i="2"/>
  <c r="AU283" i="2"/>
  <c r="AU379" i="2"/>
  <c r="AU609" i="2"/>
  <c r="AU721" i="2"/>
  <c r="AU399" i="2"/>
  <c r="AU24" i="2"/>
  <c r="AU82" i="2"/>
  <c r="AU595" i="2"/>
  <c r="AU142" i="2"/>
  <c r="AU338" i="2"/>
  <c r="AU535" i="2"/>
  <c r="AU591" i="2"/>
  <c r="AU97" i="2"/>
  <c r="AU277" i="2"/>
  <c r="AU590" i="2"/>
  <c r="AU307" i="2"/>
  <c r="AU449" i="2"/>
  <c r="AU49" i="2"/>
  <c r="AU549" i="2"/>
  <c r="AT27" i="2"/>
  <c r="AT281" i="2"/>
  <c r="AT73" i="2"/>
  <c r="AT467" i="2"/>
  <c r="AT361" i="2"/>
  <c r="AT625" i="2"/>
  <c r="AT513" i="2"/>
  <c r="AT426" i="2"/>
  <c r="AT352" i="2"/>
  <c r="AT464" i="2"/>
  <c r="AT92" i="2"/>
  <c r="AR637" i="2"/>
  <c r="AR448" i="2"/>
  <c r="AR130" i="2"/>
  <c r="AR148" i="2"/>
  <c r="AR203" i="2"/>
  <c r="AR283" i="2"/>
  <c r="AR399" i="2"/>
  <c r="AR24" i="2"/>
  <c r="AR82" i="2"/>
  <c r="AR595" i="2"/>
  <c r="AR142" i="2"/>
  <c r="AR338" i="2"/>
  <c r="AR97" i="2"/>
  <c r="AR590" i="2"/>
  <c r="AR307" i="2"/>
  <c r="AR449" i="2"/>
  <c r="AR289" i="2"/>
  <c r="AR122" i="2"/>
  <c r="AR506" i="2"/>
  <c r="AR218" i="2"/>
  <c r="AR453" i="2"/>
  <c r="AR106" i="2"/>
  <c r="AR33" i="2"/>
  <c r="AR395" i="2"/>
  <c r="AR558" i="2"/>
  <c r="AR505" i="2"/>
  <c r="AR282" i="2"/>
  <c r="AR407" i="2"/>
  <c r="AR295" i="2"/>
  <c r="AR116" i="2"/>
  <c r="AR120" i="2"/>
  <c r="AR199" i="2"/>
  <c r="AR121" i="2"/>
  <c r="AR372" i="2"/>
  <c r="AR105" i="2"/>
  <c r="AR531" i="2"/>
  <c r="AR471" i="2"/>
  <c r="AR347" i="2"/>
  <c r="AU698" i="2"/>
  <c r="AU676" i="2"/>
  <c r="AU696" i="2"/>
  <c r="AU719" i="2"/>
  <c r="AU298" i="2"/>
  <c r="AU484" i="2"/>
  <c r="AU422" i="2"/>
  <c r="AU138" i="2"/>
  <c r="AU56" i="2"/>
  <c r="AU583" i="2"/>
  <c r="AU108" i="2"/>
  <c r="AU158" i="2"/>
  <c r="AU602" i="2"/>
  <c r="AU660" i="2"/>
  <c r="AU538" i="2"/>
  <c r="AU396" i="2"/>
  <c r="AU711" i="2"/>
  <c r="AU619" i="2"/>
  <c r="AU16" i="2"/>
  <c r="AU180" i="2"/>
  <c r="AU21" i="2"/>
  <c r="AU167" i="2"/>
  <c r="AU525" i="2"/>
  <c r="AU596" i="2"/>
  <c r="AU731" i="2"/>
  <c r="AU567" i="2"/>
  <c r="AU141" i="2"/>
  <c r="AT43" i="2"/>
  <c r="AT682" i="2"/>
  <c r="AT309" i="2"/>
  <c r="AT163" i="2"/>
  <c r="AT254" i="2"/>
  <c r="AT209" i="2"/>
  <c r="AT329" i="2"/>
  <c r="AT220" i="2"/>
  <c r="AT539" i="2"/>
  <c r="AT117" i="2"/>
  <c r="AT610" i="2"/>
  <c r="AR422" i="2"/>
  <c r="AR138" i="2"/>
  <c r="AR56" i="2"/>
  <c r="AR108" i="2"/>
  <c r="AR602" i="2"/>
  <c r="AR396" i="2"/>
  <c r="AR619" i="2"/>
  <c r="AR16" i="2"/>
  <c r="AR167" i="2"/>
  <c r="AR525" i="2"/>
  <c r="AR567" i="2"/>
  <c r="AR292" i="2"/>
  <c r="AR644" i="2"/>
  <c r="AR173" i="2"/>
  <c r="AR202" i="2"/>
  <c r="AR540" i="2"/>
  <c r="AR100" i="2"/>
  <c r="AR373" i="2"/>
  <c r="AR7" i="2"/>
  <c r="AR581" i="2"/>
  <c r="AR123" i="2"/>
  <c r="AR6" i="2"/>
  <c r="AR574" i="2"/>
  <c r="AR571" i="2"/>
  <c r="AR11" i="2"/>
  <c r="AR279" i="2"/>
  <c r="AR647" i="2"/>
  <c r="AR73" i="2"/>
  <c r="AR467" i="2"/>
  <c r="AR361" i="2"/>
  <c r="AR625" i="2"/>
  <c r="AR513" i="2"/>
  <c r="AR426" i="2"/>
  <c r="AR464" i="2"/>
  <c r="AR92" i="2"/>
  <c r="AU701" i="2"/>
  <c r="AU355" i="2"/>
  <c r="AU342" i="2"/>
  <c r="AU382" i="2"/>
  <c r="AU678" i="2"/>
  <c r="AU360" i="2"/>
  <c r="AU652" i="2"/>
  <c r="AU455" i="2"/>
  <c r="AU597" i="2"/>
  <c r="AU187" i="2"/>
  <c r="AU273" i="2"/>
  <c r="AU403" i="2"/>
  <c r="AU115" i="2"/>
  <c r="AU648" i="2"/>
  <c r="AU630" i="2"/>
  <c r="AU466" i="2"/>
  <c r="AU41" i="2"/>
  <c r="AU29" i="2"/>
  <c r="AU189" i="2"/>
  <c r="AU454" i="2"/>
  <c r="AU408" i="2"/>
  <c r="AU575" i="2"/>
  <c r="AU713" i="2"/>
  <c r="AU672" i="2"/>
  <c r="AU326" i="2"/>
  <c r="AU179" i="2"/>
  <c r="AU346" i="2"/>
  <c r="AU93" i="2"/>
  <c r="AU325" i="2"/>
  <c r="AU270" i="2"/>
  <c r="AU249" i="2"/>
  <c r="AT323" i="2"/>
  <c r="AT109" i="2"/>
  <c r="AT308" i="2"/>
  <c r="AT188" i="2"/>
  <c r="AT221" i="2"/>
  <c r="AT608" i="2"/>
  <c r="AR355" i="2"/>
  <c r="AR342" i="2"/>
  <c r="AR382" i="2"/>
  <c r="AR597" i="2"/>
  <c r="AR403" i="2"/>
  <c r="AR115" i="2"/>
  <c r="AR630" i="2"/>
  <c r="AR41" i="2"/>
  <c r="AR29" i="2"/>
  <c r="AR189" i="2"/>
  <c r="AR408" i="2"/>
  <c r="AR672" i="2"/>
  <c r="AR179" i="2"/>
  <c r="AR346" i="2"/>
  <c r="AR93" i="2"/>
  <c r="AR325" i="2"/>
  <c r="AR249" i="2"/>
  <c r="AR237" i="2"/>
  <c r="AR493" i="2"/>
  <c r="AR579" i="2"/>
  <c r="AR670" i="2"/>
  <c r="AR380" i="2"/>
  <c r="AR445" i="2"/>
  <c r="AR51" i="2"/>
  <c r="AR88" i="2"/>
  <c r="AR425" i="2"/>
  <c r="AR463" i="2"/>
  <c r="AR195" i="2"/>
  <c r="AR287" i="2"/>
  <c r="AR161" i="2"/>
  <c r="AR679" i="2"/>
  <c r="AR43" i="2"/>
  <c r="AR309" i="2"/>
  <c r="AR163" i="2"/>
  <c r="AR254" i="2"/>
  <c r="AR209" i="2"/>
  <c r="AR329" i="2"/>
  <c r="AR539" i="2"/>
  <c r="AR117" i="2"/>
  <c r="AR610" i="2"/>
  <c r="AU720" i="2"/>
  <c r="AU485" i="2"/>
  <c r="AU413" i="2"/>
  <c r="AU177" i="2"/>
  <c r="AU370" i="2"/>
  <c r="AU556" i="2"/>
  <c r="AU646" i="2"/>
  <c r="AU631" i="2"/>
  <c r="AU717" i="2"/>
  <c r="AU136" i="2"/>
  <c r="AU297" i="2"/>
  <c r="AU478" i="2"/>
  <c r="AU406" i="2"/>
  <c r="AU442" i="2"/>
  <c r="AU472" i="2"/>
  <c r="AU389" i="2"/>
  <c r="AU586" i="2"/>
  <c r="AU628" i="2"/>
  <c r="AU582" i="2"/>
  <c r="AU150" i="2"/>
  <c r="AU68" i="2"/>
  <c r="AU424" i="2"/>
  <c r="AU238" i="2"/>
  <c r="AU59" i="2"/>
  <c r="AU524" i="2"/>
  <c r="AU363" i="2"/>
  <c r="AT387" i="2"/>
  <c r="AT322" i="2"/>
  <c r="AT680" i="2"/>
  <c r="AT91" i="2"/>
  <c r="AT181" i="2"/>
  <c r="AT339" i="2"/>
  <c r="AT201" i="2"/>
  <c r="AT255" i="2"/>
  <c r="AT461" i="2"/>
  <c r="AT231" i="2"/>
  <c r="AT568" i="2"/>
  <c r="AT546" i="2"/>
  <c r="AT673" i="2"/>
  <c r="AT623" i="2"/>
  <c r="AR413" i="2"/>
  <c r="AR177" i="2"/>
  <c r="AR370" i="2"/>
  <c r="AR136" i="2"/>
  <c r="AR297" i="2"/>
  <c r="AR406" i="2"/>
  <c r="AR442" i="2"/>
  <c r="AR150" i="2"/>
  <c r="AR68" i="2"/>
  <c r="AR59" i="2"/>
  <c r="AR363" i="2"/>
  <c r="AR515" i="2"/>
  <c r="AR162" i="2"/>
  <c r="AR124" i="2"/>
  <c r="AR65" i="2"/>
  <c r="AR147" i="2"/>
  <c r="AR235" i="2"/>
  <c r="AR335" i="2"/>
  <c r="AR256" i="2"/>
  <c r="AR527" i="2"/>
  <c r="AR241" i="2"/>
  <c r="AR419" i="2"/>
  <c r="AR193" i="2"/>
  <c r="AR212" i="2"/>
  <c r="AR634" i="2"/>
  <c r="AR542" i="2"/>
  <c r="AR245" i="2"/>
  <c r="AR317" i="2"/>
  <c r="AR227" i="2"/>
  <c r="AR229" i="2"/>
  <c r="AR536" i="2"/>
  <c r="AR323" i="2"/>
  <c r="AR109" i="2"/>
  <c r="AR308" i="2"/>
  <c r="AR188" i="2"/>
  <c r="AR221" i="2"/>
  <c r="AR608" i="2"/>
  <c r="AU706" i="2"/>
  <c r="AU697" i="2"/>
  <c r="AU645" i="2"/>
  <c r="AU210" i="2"/>
  <c r="AU213" i="2"/>
  <c r="AU384" i="2"/>
  <c r="AU35" i="2"/>
  <c r="AU388" i="2"/>
  <c r="AU635" i="2"/>
  <c r="AU659" i="2"/>
  <c r="AU38" i="2"/>
  <c r="AU489" i="2"/>
  <c r="AU312" i="2"/>
  <c r="AU34" i="2"/>
  <c r="AU654" i="2"/>
  <c r="AU723" i="2"/>
  <c r="AU496" i="2"/>
  <c r="AU492" i="2"/>
  <c r="AU128" i="2"/>
  <c r="AU264" i="2"/>
  <c r="AU60" i="2"/>
  <c r="AU86" i="2"/>
  <c r="AU665" i="2"/>
  <c r="AU541" i="2"/>
  <c r="AU544" i="2"/>
  <c r="AU134" i="2"/>
  <c r="AU75" i="2"/>
  <c r="AU30" i="2"/>
  <c r="AU624" i="2"/>
  <c r="AT414" i="2"/>
  <c r="AR706" i="2"/>
  <c r="AR213" i="2"/>
  <c r="AR384" i="2"/>
  <c r="AR635" i="2"/>
  <c r="AR38" i="2"/>
  <c r="AR34" i="2"/>
  <c r="AR492" i="2"/>
  <c r="AR128" i="2"/>
  <c r="AR60" i="2"/>
  <c r="AR134" i="2"/>
  <c r="AR75" i="2"/>
  <c r="AR30" i="2"/>
  <c r="AR215" i="2"/>
  <c r="AR14" i="2"/>
  <c r="AR131" i="2"/>
  <c r="AR348" i="2"/>
  <c r="AR321" i="2"/>
  <c r="AR149" i="2"/>
  <c r="AR615" i="2"/>
  <c r="AR383" i="2"/>
  <c r="AR40" i="2"/>
  <c r="AR268" i="2"/>
  <c r="AR155" i="2"/>
  <c r="AR135" i="2"/>
  <c r="AR650" i="2"/>
  <c r="AR387" i="2"/>
  <c r="AR91" i="2"/>
  <c r="AR339" i="2"/>
  <c r="AR201" i="2"/>
  <c r="AR255" i="2"/>
  <c r="AR231" i="2"/>
  <c r="AR568" i="2"/>
  <c r="AR546" i="2"/>
  <c r="AR673" i="2"/>
  <c r="AU618" i="2"/>
  <c r="AU594" i="2"/>
  <c r="AU315" i="2"/>
  <c r="AU166" i="2"/>
  <c r="AU350" i="2"/>
  <c r="AU577" i="2"/>
  <c r="AU722" i="2"/>
  <c r="AU146" i="2"/>
  <c r="AU728" i="2"/>
  <c r="AU386" i="2"/>
  <c r="AU532" i="2"/>
  <c r="AU667" i="2"/>
  <c r="AU157" i="2"/>
  <c r="AU114" i="2"/>
  <c r="AU144" i="2"/>
  <c r="AU191" i="2"/>
  <c r="AU417" i="2"/>
  <c r="AU53" i="2"/>
  <c r="AU394" i="2"/>
  <c r="AU551" i="2"/>
  <c r="AU691" i="2"/>
  <c r="AU576" i="2"/>
  <c r="AU560" i="2"/>
  <c r="AU305" i="2"/>
  <c r="AU23" i="2"/>
  <c r="AU262" i="2"/>
  <c r="AU300" i="2"/>
  <c r="AU164" i="2"/>
  <c r="AU2" i="2"/>
  <c r="AU72" i="2"/>
  <c r="AT550" i="2"/>
  <c r="AT714" i="2"/>
  <c r="AT10" i="2"/>
  <c r="AT243" i="2"/>
  <c r="AT313" i="2"/>
  <c r="AT334" i="2"/>
  <c r="AT207" i="2"/>
  <c r="AT410" i="2"/>
  <c r="AT431" i="2"/>
  <c r="AT206" i="2"/>
  <c r="AT4" i="2"/>
  <c r="AT381" i="2"/>
  <c r="AT451" i="2"/>
  <c r="AR618" i="2"/>
  <c r="AR594" i="2"/>
  <c r="AR315" i="2"/>
  <c r="AR166" i="2"/>
  <c r="AR350" i="2"/>
  <c r="AR386" i="2"/>
  <c r="AR667" i="2"/>
  <c r="AR157" i="2"/>
  <c r="AR114" i="2"/>
  <c r="AR144" i="2"/>
  <c r="AR191" i="2"/>
  <c r="AR417" i="2"/>
  <c r="AR394" i="2"/>
  <c r="AR560" i="2"/>
  <c r="AR305" i="2"/>
  <c r="AR23" i="2"/>
  <c r="AR262" i="2"/>
  <c r="AR2" i="2"/>
  <c r="AR107" i="2"/>
  <c r="AR186" i="2"/>
  <c r="AR233" i="2"/>
  <c r="AR460" i="2"/>
  <c r="AR211" i="2"/>
  <c r="AR42" i="2"/>
  <c r="AR58" i="2"/>
  <c r="AR45" i="2"/>
  <c r="AR416" i="2"/>
  <c r="AR503" i="2"/>
  <c r="AR593" i="2"/>
  <c r="AR183" i="2"/>
  <c r="AR534" i="2"/>
  <c r="AR566" i="2"/>
  <c r="AR440" i="2"/>
  <c r="AR126" i="2"/>
  <c r="AR67" i="2"/>
  <c r="AR77" i="2"/>
  <c r="AR99" i="2"/>
  <c r="AR154" i="2"/>
  <c r="AR112" i="2"/>
  <c r="AR71" i="2"/>
  <c r="AR66" i="2"/>
  <c r="AR414" i="2"/>
  <c r="AU677" i="2"/>
  <c r="AU693" i="2"/>
  <c r="AU605" i="2"/>
  <c r="AU357" i="2"/>
  <c r="AU592" i="2"/>
  <c r="AU498" i="2"/>
  <c r="AU423" i="2"/>
  <c r="AU234" i="2"/>
  <c r="AU291" i="2"/>
  <c r="AU411" i="2"/>
  <c r="AU354" i="2"/>
  <c r="AU611" i="2"/>
  <c r="AU175" i="2"/>
  <c r="AU402" i="2"/>
  <c r="AU110" i="2"/>
  <c r="AU641" i="2"/>
  <c r="AU600" i="2"/>
  <c r="AU504" i="2"/>
  <c r="AU129" i="2"/>
  <c r="AU197" i="2"/>
  <c r="AU465" i="2"/>
  <c r="AU420" i="2"/>
  <c r="AU22" i="2"/>
  <c r="AU302" i="2"/>
  <c r="AU139" i="2"/>
  <c r="AU190" i="2"/>
  <c r="AR693" i="2"/>
  <c r="AR592" i="2"/>
  <c r="AR498" i="2"/>
  <c r="AR423" i="2"/>
  <c r="AR234" i="2"/>
  <c r="AR291" i="2"/>
  <c r="AR354" i="2"/>
  <c r="AR611" i="2"/>
  <c r="AR175" i="2"/>
  <c r="AR129" i="2"/>
  <c r="AR197" i="2"/>
  <c r="AR465" i="2"/>
  <c r="AR22" i="2"/>
  <c r="AR302" i="2"/>
  <c r="AR139" i="2"/>
  <c r="AR190" i="2"/>
  <c r="AR26" i="2"/>
  <c r="AR13" i="2"/>
  <c r="AR265" i="2"/>
  <c r="AR598" i="2"/>
  <c r="AR32" i="2"/>
  <c r="AR194" i="2"/>
  <c r="AR376" i="2"/>
  <c r="AR20" i="2"/>
  <c r="AR159" i="2"/>
  <c r="AR585" i="2"/>
  <c r="AR104" i="2"/>
  <c r="AR421" i="2"/>
  <c r="AR293" i="2"/>
  <c r="AR512" i="2"/>
  <c r="AR507" i="2"/>
  <c r="AR458" i="2"/>
  <c r="AR550" i="2"/>
  <c r="AR10" i="2"/>
  <c r="AR243" i="2"/>
  <c r="AR313" i="2"/>
  <c r="AR207" i="2"/>
  <c r="AR410" i="2"/>
  <c r="AR431" i="2"/>
  <c r="AR4" i="2"/>
  <c r="AR381" i="2"/>
  <c r="AR451" i="2"/>
  <c r="AU712" i="2"/>
  <c r="AU530" i="2"/>
  <c r="AU649" i="2"/>
  <c r="AU216" i="2"/>
  <c r="AU365" i="2"/>
  <c r="AU192" i="2"/>
  <c r="AU145" i="2"/>
  <c r="AU708" i="2"/>
  <c r="AU248" i="2"/>
  <c r="AU214" i="2"/>
  <c r="AU232" i="2"/>
  <c r="AU311" i="2"/>
  <c r="AU219" i="2"/>
  <c r="AU675" i="2"/>
  <c r="AU341" i="2"/>
  <c r="AU510" i="2"/>
  <c r="AU336" i="2"/>
  <c r="AU481" i="2"/>
  <c r="AU480" i="2"/>
  <c r="AU690" i="2"/>
  <c r="AU547" i="2"/>
  <c r="AU198" i="2"/>
  <c r="AU374" i="2"/>
  <c r="AU607" i="2"/>
  <c r="AU48" i="2"/>
  <c r="AU217" i="2"/>
  <c r="AU70" i="2"/>
  <c r="AU491" i="2"/>
  <c r="AU15" i="2"/>
  <c r="AU572" i="2"/>
  <c r="AU54" i="2"/>
  <c r="AU81" i="2"/>
  <c r="AU165" i="2"/>
  <c r="AU688" i="2"/>
  <c r="AU391" i="2"/>
  <c r="AU294" i="2"/>
  <c r="AU332" i="2"/>
  <c r="AU261" i="2"/>
  <c r="AU324" i="2"/>
  <c r="AU182" i="2"/>
  <c r="AU286" i="2"/>
  <c r="AU156" i="2"/>
  <c r="AU545" i="2"/>
  <c r="AU119" i="2"/>
  <c r="AU418" i="2"/>
  <c r="AU367" i="2"/>
  <c r="AU266" i="2"/>
  <c r="AU543" i="2"/>
  <c r="AU102" i="2"/>
  <c r="AU415" i="2"/>
  <c r="AU57" i="2"/>
  <c r="AU76" i="2"/>
  <c r="AU143" i="2"/>
  <c r="AU523" i="2"/>
  <c r="AU239" i="2"/>
  <c r="AU84" i="2"/>
  <c r="AU271" i="2"/>
  <c r="AU87" i="2"/>
  <c r="AU584" i="2"/>
  <c r="AU368" i="2"/>
  <c r="AU555" i="2"/>
  <c r="AR216" i="2"/>
  <c r="AR365" i="2"/>
  <c r="AR192" i="2"/>
  <c r="AR145" i="2"/>
  <c r="AR311" i="2"/>
  <c r="AR341" i="2"/>
  <c r="AR336" i="2"/>
  <c r="AR480" i="2"/>
  <c r="AR198" i="2"/>
  <c r="AR374" i="2"/>
  <c r="AR48" i="2"/>
  <c r="AR217" i="2"/>
  <c r="AR70" i="2"/>
  <c r="AR15" i="2"/>
  <c r="AR54" i="2"/>
  <c r="AR81" i="2"/>
  <c r="AR165" i="2"/>
  <c r="AR391" i="2"/>
  <c r="AR294" i="2"/>
  <c r="AR332" i="2"/>
  <c r="AR261" i="2"/>
  <c r="AR324" i="2"/>
  <c r="AR182" i="2"/>
  <c r="AR156" i="2"/>
  <c r="AR119" i="2"/>
  <c r="AR418" i="2"/>
  <c r="AR367" i="2"/>
  <c r="AR102" i="2"/>
  <c r="AR57" i="2"/>
  <c r="AR143" i="2"/>
  <c r="AR239" i="2"/>
  <c r="AR84" i="2"/>
  <c r="AR271" i="2"/>
  <c r="AR584" i="2"/>
  <c r="AU730" i="2"/>
  <c r="AU668" i="2"/>
  <c r="AU369" i="2"/>
  <c r="AU601" i="2"/>
  <c r="AU509" i="2"/>
  <c r="AU96" i="2"/>
  <c r="AU599" i="2"/>
  <c r="AU432" i="2"/>
  <c r="AU674" i="2"/>
  <c r="AU353" i="2"/>
  <c r="AU63" i="2"/>
  <c r="AU699" i="2"/>
  <c r="AU375" i="2"/>
  <c r="AU658" i="2"/>
  <c r="AU259" i="2"/>
  <c r="AU172" i="2"/>
  <c r="AU474" i="2"/>
  <c r="AU132" i="2"/>
  <c r="AU257" i="2"/>
  <c r="AU349" i="2"/>
  <c r="AU269" i="2"/>
  <c r="AU169" i="2"/>
  <c r="AU642" i="2"/>
  <c r="AU689" i="2"/>
  <c r="AU228" i="2"/>
  <c r="AU19" i="2"/>
  <c r="AU242" i="2"/>
  <c r="AU280" i="2"/>
  <c r="AU433" i="2"/>
  <c r="AU470" i="2"/>
  <c r="AU613" i="2"/>
  <c r="AU356" i="2"/>
  <c r="AU401" i="2"/>
  <c r="AU303" i="2"/>
  <c r="AU299" i="2"/>
  <c r="AU497" i="2"/>
  <c r="AU405" i="2"/>
  <c r="AU98" i="2"/>
  <c r="AU398" i="2"/>
  <c r="AU511" i="2"/>
  <c r="AU9" i="2"/>
  <c r="AU18" i="2"/>
  <c r="AU69" i="2"/>
  <c r="AU85" i="2"/>
  <c r="AU36" i="2"/>
  <c r="AU55" i="2"/>
  <c r="AU359" i="2"/>
  <c r="AU225" i="2"/>
  <c r="AU160" i="2"/>
  <c r="AU274" i="2"/>
  <c r="AU170" i="2"/>
  <c r="AU522" i="2"/>
  <c r="AU378" i="2"/>
  <c r="AU12" i="2"/>
  <c r="AU272" i="2"/>
  <c r="AU316" i="2"/>
  <c r="AU127" i="2"/>
  <c r="AU552" i="2"/>
  <c r="AU78" i="2"/>
  <c r="AU456" i="2"/>
  <c r="AU358" i="2"/>
  <c r="AU125" i="2"/>
  <c r="AU570" i="2"/>
  <c r="AU561" i="2"/>
  <c r="AU657" i="2"/>
  <c r="AU31" i="2"/>
  <c r="AU435" i="2"/>
  <c r="AU327" i="2"/>
  <c r="AU226" i="2"/>
  <c r="AU587" i="2"/>
  <c r="AU80" i="2"/>
  <c r="AU438" i="2"/>
  <c r="AU79" i="2"/>
  <c r="AU427" i="2"/>
  <c r="AU669" i="2"/>
  <c r="AU168" i="2"/>
  <c r="AU446" i="2"/>
  <c r="AU17" i="2"/>
  <c r="AU632" i="2"/>
  <c r="AU39" i="2"/>
  <c r="AU250" i="2"/>
  <c r="AU140" i="2"/>
  <c r="AU253" i="2"/>
  <c r="AU400" i="2"/>
  <c r="AU371" i="2"/>
  <c r="AU285" i="2"/>
  <c r="AU8" i="2"/>
  <c r="AU477" i="2"/>
  <c r="AU441" i="2"/>
  <c r="AU488" i="2"/>
  <c r="AU196" i="2"/>
  <c r="AU366" i="2"/>
  <c r="AU397" i="2"/>
  <c r="AU533" i="2"/>
  <c r="AU319" i="2"/>
  <c r="AU553" i="2"/>
  <c r="AU153" i="2"/>
  <c r="AU224" i="2"/>
  <c r="AU50" i="2"/>
  <c r="AU3" i="2"/>
  <c r="AU450" i="2"/>
  <c r="AU344" i="2"/>
  <c r="AU580" i="2"/>
  <c r="AU331" i="2"/>
  <c r="AU469" i="2"/>
  <c r="AU514" i="2"/>
  <c r="AU516" i="2"/>
  <c r="AU563" i="2"/>
  <c r="AU118" i="2"/>
  <c r="AU663" i="2"/>
  <c r="AU520" i="2"/>
  <c r="AU343" i="2"/>
  <c r="AU276" i="2"/>
  <c r="AU260" i="2"/>
  <c r="AU487" i="2"/>
  <c r="AU430" i="2"/>
  <c r="AU686" i="2"/>
  <c r="AU476" i="2"/>
  <c r="AU364" i="2"/>
  <c r="AU284" i="2"/>
  <c r="AU526" i="2"/>
  <c r="AU252" i="2"/>
  <c r="AU662" i="2"/>
  <c r="AU439" i="2"/>
  <c r="AU290" i="2"/>
  <c r="AU103" i="2"/>
  <c r="AU204" i="2"/>
  <c r="AU74" i="2"/>
  <c r="AU629" i="2"/>
  <c r="AU447" i="2"/>
  <c r="AU653" i="2"/>
  <c r="AU330" i="2"/>
  <c r="AU434" i="2"/>
  <c r="AU578" i="2"/>
  <c r="AU111" i="2"/>
  <c r="AU385" i="2"/>
  <c r="AU275" i="2"/>
  <c r="AU52" i="2"/>
  <c r="AU437" i="2"/>
  <c r="AU709" i="2"/>
  <c r="AU351" i="2"/>
  <c r="AU490" i="2"/>
  <c r="AU64" i="2"/>
  <c r="AU246" i="2"/>
  <c r="AU656" i="2"/>
  <c r="AU258" i="2"/>
  <c r="AU671" i="2"/>
  <c r="AU462" i="2"/>
  <c r="AU95" i="2"/>
  <c r="AU296" i="2"/>
  <c r="AU113" i="2"/>
  <c r="AU263" i="2"/>
  <c r="AU508" i="2"/>
  <c r="AU614" i="2"/>
  <c r="AU390" i="2"/>
  <c r="AU137" i="2"/>
  <c r="AU94" i="2"/>
  <c r="AU345" i="2"/>
  <c r="AU639" i="2"/>
  <c r="AU37" i="2"/>
  <c r="AU468" i="2"/>
  <c r="AU223" i="2"/>
  <c r="AU289" i="2"/>
  <c r="AU337" i="2"/>
  <c r="AU122" i="2"/>
  <c r="AU499" i="2"/>
  <c r="AU506" i="2"/>
  <c r="AU616" i="2"/>
  <c r="AU620" i="2"/>
  <c r="AU573" i="2"/>
  <c r="AU218" i="2"/>
  <c r="AU453" i="2"/>
  <c r="AU106" i="2"/>
  <c r="AU33" i="2"/>
  <c r="AU278" i="2"/>
  <c r="AU395" i="2"/>
  <c r="AU558" i="2"/>
  <c r="AU505" i="2"/>
  <c r="AU282" i="2"/>
  <c r="AU407" i="2"/>
  <c r="AU295" i="2"/>
  <c r="AU116" i="2"/>
  <c r="AU120" i="2"/>
  <c r="AU199" i="2"/>
  <c r="AU627" i="2"/>
  <c r="AU121" i="2"/>
  <c r="AU372" i="2"/>
  <c r="AU105" i="2"/>
  <c r="AU531" i="2"/>
  <c r="AU471" i="2"/>
  <c r="AU347" i="2"/>
  <c r="AU267" i="2"/>
  <c r="AU292" i="2"/>
  <c r="AU588" i="2"/>
  <c r="AU644" i="2"/>
  <c r="AU636" i="2"/>
  <c r="AU562" i="2"/>
  <c r="AU173" i="2"/>
  <c r="AU202" i="2"/>
  <c r="AU540" i="2"/>
  <c r="AU100" i="2"/>
  <c r="AU475" i="2"/>
  <c r="AU373" i="2"/>
  <c r="AU7" i="2"/>
  <c r="AU581" i="2"/>
  <c r="AU710" i="2"/>
  <c r="AU123" i="2"/>
  <c r="AU6" i="2"/>
  <c r="AU574" i="2"/>
  <c r="AU571" i="2"/>
  <c r="AU651" i="2"/>
  <c r="AU11" i="2"/>
  <c r="AU279" i="2"/>
  <c r="AU647" i="2"/>
  <c r="AU27" i="2"/>
  <c r="AU281" i="2"/>
  <c r="AU73" i="2"/>
  <c r="AU467" i="2"/>
  <c r="AU361" i="2"/>
  <c r="AU625" i="2"/>
  <c r="AU513" i="2"/>
  <c r="AU426" i="2"/>
  <c r="AU352" i="2"/>
  <c r="AU464" i="2"/>
  <c r="AU92" i="2"/>
  <c r="AU185" i="2"/>
  <c r="AU237" i="2"/>
  <c r="AU702" i="2"/>
  <c r="AU493" i="2"/>
  <c r="AU579" i="2"/>
  <c r="AU670" i="2"/>
  <c r="AU380" i="2"/>
  <c r="AU445" i="2"/>
  <c r="AU716" i="2"/>
  <c r="AU51" i="2"/>
  <c r="AU88" i="2"/>
  <c r="AU425" i="2"/>
  <c r="AU463" i="2"/>
  <c r="AU195" i="2"/>
  <c r="AU287" i="2"/>
  <c r="AU548" i="2"/>
  <c r="AU161" i="2"/>
  <c r="AU304" i="2"/>
  <c r="AU679" i="2"/>
  <c r="AU43" i="2"/>
  <c r="AU682" i="2"/>
  <c r="AU309" i="2"/>
  <c r="AU163" i="2"/>
  <c r="AU254" i="2"/>
  <c r="AU209" i="2"/>
  <c r="AU329" i="2"/>
  <c r="AU220" i="2"/>
  <c r="AU539" i="2"/>
  <c r="AU117" i="2"/>
  <c r="AU610" i="2"/>
  <c r="AU515" i="2"/>
  <c r="AU664" i="2"/>
  <c r="AU162" i="2"/>
  <c r="AU529" i="2"/>
  <c r="AU124" i="2"/>
  <c r="AU320" i="2"/>
  <c r="AU65" i="2"/>
  <c r="AU147" i="2"/>
  <c r="AU235" i="2"/>
  <c r="AU200" i="2"/>
  <c r="AU335" i="2"/>
  <c r="AU256" i="2"/>
  <c r="AU527" i="2"/>
  <c r="AU362" i="2"/>
  <c r="AU241" i="2"/>
  <c r="AU310" i="2"/>
  <c r="AU419" i="2"/>
  <c r="AU193" i="2"/>
  <c r="AU212" i="2"/>
  <c r="AU634" i="2"/>
  <c r="AU542" i="2"/>
  <c r="AU333" i="2"/>
  <c r="AU245" i="2"/>
  <c r="AU317" i="2"/>
  <c r="AU643" i="2"/>
  <c r="AU227" i="2"/>
  <c r="AU229" i="2"/>
  <c r="AU536" i="2"/>
  <c r="AU473" i="2"/>
  <c r="AU323" i="2"/>
  <c r="AU109" i="2"/>
  <c r="AU308" i="2"/>
  <c r="AU188" i="2"/>
  <c r="AU221" i="2"/>
  <c r="AU608" i="2"/>
  <c r="AU215" i="2"/>
  <c r="AU14" i="2"/>
  <c r="AU131" i="2"/>
  <c r="AU89" i="2"/>
  <c r="AU348" i="2"/>
  <c r="AU321" i="2"/>
  <c r="AU149" i="2"/>
  <c r="AU615" i="2"/>
  <c r="AU383" i="2"/>
  <c r="AU685" i="2"/>
  <c r="AU40" i="2"/>
  <c r="AU429" i="2"/>
  <c r="AU268" i="2"/>
  <c r="AU155" i="2"/>
  <c r="AU61" i="2"/>
  <c r="AU135" i="2"/>
  <c r="AU622" i="2"/>
  <c r="AU650" i="2"/>
  <c r="AU387" i="2"/>
  <c r="AU322" i="2"/>
  <c r="AU680" i="2"/>
  <c r="AU91" i="2"/>
  <c r="AU181" i="2"/>
  <c r="AU339" i="2"/>
  <c r="AU201" i="2"/>
  <c r="AU255" i="2"/>
  <c r="AU461" i="2"/>
  <c r="AU231" i="2"/>
  <c r="AU568" i="2"/>
  <c r="AU546" i="2"/>
  <c r="AU673" i="2"/>
  <c r="AU623" i="2"/>
  <c r="AU707" i="2"/>
  <c r="AU107" i="2"/>
  <c r="AU236" i="2"/>
  <c r="AU186" i="2"/>
  <c r="AU233" i="2"/>
  <c r="AU393" i="2"/>
  <c r="AU460" i="2"/>
  <c r="AU211" i="2"/>
  <c r="AU42" i="2"/>
  <c r="AU58" i="2"/>
  <c r="AU45" i="2"/>
  <c r="AU416" i="2"/>
  <c r="AU503" i="2"/>
  <c r="AU519" i="2"/>
  <c r="AU593" i="2"/>
  <c r="AU183" i="2"/>
  <c r="AU534" i="2"/>
  <c r="AU566" i="2"/>
  <c r="AU537" i="2"/>
  <c r="AU638" i="2"/>
  <c r="AU440" i="2"/>
  <c r="AU126" i="2"/>
  <c r="AU67" i="2"/>
  <c r="AU77" i="2"/>
  <c r="AU99" i="2"/>
  <c r="AU154" i="2"/>
  <c r="AU112" i="2"/>
  <c r="AU71" i="2"/>
  <c r="AU66" i="2"/>
  <c r="AU414" i="2"/>
  <c r="AU404" i="2"/>
  <c r="AU26" i="2"/>
  <c r="AU13" i="2"/>
  <c r="AU265" i="2"/>
  <c r="AU598" i="2"/>
  <c r="AU32" i="2"/>
  <c r="AU194" i="2"/>
  <c r="AU376" i="2"/>
  <c r="AU20" i="2"/>
  <c r="AU159" i="2"/>
  <c r="AU585" i="2"/>
  <c r="AU479" i="2"/>
  <c r="AU452" i="2"/>
  <c r="AU104" i="2"/>
  <c r="AU421" i="2"/>
  <c r="AU293" i="2"/>
  <c r="AU444" i="2"/>
  <c r="AU512" i="2"/>
  <c r="AU661" i="2"/>
  <c r="AU507" i="2"/>
  <c r="AU517" i="2"/>
  <c r="AU458" i="2"/>
  <c r="AU550" i="2"/>
  <c r="AU714" i="2"/>
  <c r="AU10" i="2"/>
  <c r="AU243" i="2"/>
  <c r="AU313" i="2"/>
  <c r="AU334" i="2"/>
  <c r="AU207" i="2"/>
  <c r="AU410" i="2"/>
  <c r="AU431" i="2"/>
  <c r="AU206" i="2"/>
  <c r="AU4" i="2"/>
  <c r="AU381" i="2"/>
  <c r="AU451" i="2"/>
  <c r="Y4" i="3" l="1"/>
  <c r="AV436" i="2"/>
  <c r="AV546" i="2"/>
  <c r="AV650" i="2"/>
  <c r="AV473" i="2"/>
  <c r="AV163" i="2"/>
  <c r="AV625" i="2"/>
  <c r="AV5" i="2"/>
  <c r="AV189" i="2"/>
  <c r="AV652" i="2"/>
  <c r="AV704" i="2"/>
  <c r="AV11" i="2"/>
  <c r="AV540" i="2"/>
  <c r="AV596" i="2"/>
  <c r="AV158" i="2"/>
  <c r="AV252" i="2"/>
  <c r="AV591" i="2"/>
  <c r="AV203" i="2"/>
  <c r="AV703" i="2"/>
  <c r="AV439" i="2"/>
  <c r="AV378" i="2"/>
  <c r="AV168" i="2"/>
  <c r="AV561" i="2"/>
  <c r="AV486" i="2"/>
  <c r="AV208" i="2"/>
  <c r="AV19" i="2"/>
  <c r="AV129" i="2"/>
  <c r="AV423" i="2"/>
  <c r="AV348" i="2"/>
  <c r="AV332" i="2"/>
  <c r="AV557" i="2"/>
  <c r="AV565" i="2"/>
  <c r="AV216" i="2"/>
  <c r="AV425" i="2"/>
  <c r="AV505" i="2"/>
  <c r="AV637" i="2"/>
  <c r="AV514" i="2"/>
  <c r="AV36" i="2"/>
  <c r="AV444" i="2"/>
  <c r="AV99" i="2"/>
  <c r="AV707" i="2"/>
  <c r="AV722" i="2"/>
  <c r="AV659" i="2"/>
  <c r="AV488" i="2"/>
  <c r="AV249" i="2"/>
  <c r="AV642" i="2"/>
  <c r="AV207" i="2"/>
  <c r="AV598" i="2"/>
  <c r="AV503" i="2"/>
  <c r="AV394" i="2"/>
  <c r="AV617" i="2"/>
  <c r="AV314" i="2"/>
  <c r="Y6" i="3"/>
  <c r="AV17" i="2"/>
  <c r="AV471" i="2"/>
  <c r="AV499" i="2"/>
  <c r="AV288" i="2"/>
  <c r="AV633" i="2"/>
  <c r="AV83" i="2"/>
  <c r="AV687" i="2"/>
  <c r="AV365" i="2"/>
  <c r="AV692" i="2"/>
  <c r="AV649" i="2"/>
  <c r="AV240" i="2"/>
  <c r="AV621" i="2"/>
  <c r="AV510" i="2"/>
  <c r="AV214" i="2"/>
  <c r="AV530" i="2"/>
  <c r="AV712" i="2"/>
  <c r="AV324" i="2"/>
  <c r="AV57" i="2"/>
  <c r="W8" i="3"/>
  <c r="W70" i="3"/>
  <c r="Y67" i="3"/>
  <c r="W52" i="3"/>
  <c r="Y97" i="3"/>
  <c r="W38" i="3"/>
  <c r="Y9" i="3"/>
  <c r="W101" i="3"/>
  <c r="Y41" i="3"/>
  <c r="W103" i="3"/>
  <c r="W46" i="3"/>
  <c r="Y56" i="3"/>
  <c r="W81" i="3"/>
  <c r="Y82" i="3"/>
  <c r="W21" i="3"/>
  <c r="W35" i="3"/>
  <c r="W16" i="3"/>
  <c r="W62" i="3"/>
  <c r="W61" i="3"/>
  <c r="W28" i="3"/>
  <c r="Y95" i="3"/>
  <c r="W10" i="3"/>
  <c r="Y78" i="3"/>
  <c r="W12" i="3"/>
  <c r="Y93" i="3"/>
  <c r="W32" i="3"/>
  <c r="Y49" i="3"/>
  <c r="W77" i="3"/>
  <c r="Y25" i="3"/>
  <c r="W18" i="3"/>
  <c r="W45" i="3"/>
  <c r="Y54" i="3"/>
  <c r="W51" i="3"/>
  <c r="Y87" i="3"/>
  <c r="W23" i="3"/>
  <c r="Y79" i="3"/>
  <c r="W11" i="3"/>
  <c r="W92" i="3"/>
  <c r="W90" i="3"/>
  <c r="W30" i="3"/>
  <c r="Y105" i="3"/>
  <c r="W34" i="3"/>
  <c r="Y57" i="3"/>
  <c r="W53" i="3"/>
  <c r="Y14" i="3"/>
  <c r="W33" i="3"/>
  <c r="Y24" i="3"/>
  <c r="W15" i="3"/>
  <c r="Y120" i="3"/>
  <c r="W66" i="3"/>
  <c r="Y69" i="3"/>
  <c r="Y43" i="3"/>
  <c r="W114" i="3"/>
  <c r="Y48" i="3"/>
  <c r="W111" i="3"/>
  <c r="Y5" i="3"/>
  <c r="W102" i="3"/>
  <c r="Y115" i="3"/>
  <c r="W20" i="3"/>
  <c r="Y117" i="3"/>
  <c r="Y68" i="3"/>
  <c r="W55" i="3"/>
  <c r="Y112" i="3"/>
  <c r="W13" i="3"/>
  <c r="Y73" i="3"/>
  <c r="W42" i="3"/>
  <c r="Y64" i="3"/>
  <c r="W86" i="3"/>
  <c r="W74" i="3"/>
  <c r="Y17" i="3"/>
  <c r="Y40" i="3"/>
  <c r="W108" i="3"/>
  <c r="Y22" i="3"/>
  <c r="W104" i="3"/>
  <c r="Y71" i="3"/>
  <c r="Y110" i="3"/>
  <c r="W50" i="3"/>
  <c r="Y98" i="3"/>
  <c r="W63" i="3"/>
  <c r="Y59" i="3"/>
  <c r="Y85" i="3"/>
  <c r="W100" i="3"/>
  <c r="Y96" i="3"/>
  <c r="W84" i="3"/>
  <c r="Y118" i="3"/>
  <c r="W72" i="3"/>
  <c r="Y3" i="3"/>
  <c r="W119" i="3"/>
  <c r="W75" i="3"/>
  <c r="Y39" i="3"/>
  <c r="W27" i="3"/>
  <c r="Y36" i="3"/>
  <c r="Y89" i="3"/>
  <c r="W113" i="3"/>
  <c r="Y44" i="3"/>
  <c r="W31" i="3"/>
  <c r="W109" i="3"/>
  <c r="W99" i="3"/>
  <c r="Y80" i="3"/>
  <c r="Y7" i="3"/>
  <c r="W91" i="3"/>
  <c r="W65" i="3"/>
  <c r="Y2" i="3"/>
  <c r="Y47" i="3"/>
  <c r="W107" i="3"/>
  <c r="Y29" i="3"/>
  <c r="W76" i="3"/>
  <c r="Y106" i="3"/>
  <c r="Y83" i="3"/>
  <c r="W121" i="3"/>
  <c r="Y94" i="3"/>
  <c r="W56" i="3"/>
  <c r="W19" i="3"/>
  <c r="W37" i="3"/>
  <c r="Y58" i="3"/>
  <c r="Y26" i="3"/>
  <c r="Y8" i="3"/>
  <c r="Y70" i="3"/>
  <c r="W67" i="3"/>
  <c r="Y52" i="3"/>
  <c r="Y38" i="3"/>
  <c r="W97" i="3"/>
  <c r="Y101" i="3"/>
  <c r="W9" i="3"/>
  <c r="Y103" i="3"/>
  <c r="W41" i="3"/>
  <c r="Y46" i="3"/>
  <c r="Y81" i="3"/>
  <c r="W54" i="3"/>
  <c r="Y21" i="3"/>
  <c r="W82" i="3"/>
  <c r="Y60" i="3"/>
  <c r="W79" i="3"/>
  <c r="Y116" i="3"/>
  <c r="Y37" i="3"/>
  <c r="Y88" i="3"/>
  <c r="Y61" i="3"/>
  <c r="W4" i="3"/>
  <c r="Y28" i="3"/>
  <c r="Y10" i="3"/>
  <c r="W95" i="3"/>
  <c r="Y12" i="3"/>
  <c r="W78" i="3"/>
  <c r="Y32" i="3"/>
  <c r="W93" i="3"/>
  <c r="Y77" i="3"/>
  <c r="W49" i="3"/>
  <c r="Y18" i="3"/>
  <c r="W25" i="3"/>
  <c r="Y45" i="3"/>
  <c r="Y51" i="3"/>
  <c r="W5" i="3"/>
  <c r="Y23" i="3"/>
  <c r="W87" i="3"/>
  <c r="Y63" i="3"/>
  <c r="Y62" i="3"/>
  <c r="W88" i="3"/>
  <c r="Y16" i="3"/>
  <c r="Y34" i="3"/>
  <c r="W105" i="3"/>
  <c r="Y53" i="3"/>
  <c r="W57" i="3"/>
  <c r="Y33" i="3"/>
  <c r="W14" i="3"/>
  <c r="Y15" i="3"/>
  <c r="W24" i="3"/>
  <c r="Y66" i="3"/>
  <c r="W120" i="3"/>
  <c r="W69" i="3"/>
  <c r="Y114" i="3"/>
  <c r="W43" i="3"/>
  <c r="Y111" i="3"/>
  <c r="W48" i="3"/>
  <c r="Y102" i="3"/>
  <c r="W71" i="3"/>
  <c r="Y20" i="3"/>
  <c r="W115" i="3"/>
  <c r="Y11" i="3"/>
  <c r="Y92" i="3"/>
  <c r="W98" i="3"/>
  <c r="Y90" i="3"/>
  <c r="Y55" i="3"/>
  <c r="W68" i="3"/>
  <c r="Y13" i="3"/>
  <c r="W112" i="3"/>
  <c r="Y42" i="3"/>
  <c r="W73" i="3"/>
  <c r="Y86" i="3"/>
  <c r="W64" i="3"/>
  <c r="Y74" i="3"/>
  <c r="W17" i="3"/>
  <c r="Y108" i="3"/>
  <c r="W40" i="3"/>
  <c r="Y104" i="3"/>
  <c r="W22" i="3"/>
  <c r="W44" i="3"/>
  <c r="Y50" i="3"/>
  <c r="W110" i="3"/>
  <c r="W117" i="3"/>
  <c r="Y100" i="3"/>
  <c r="W85" i="3"/>
  <c r="Y84" i="3"/>
  <c r="W96" i="3"/>
  <c r="Y72" i="3"/>
  <c r="W118" i="3"/>
  <c r="Y119" i="3"/>
  <c r="W3" i="3"/>
  <c r="Y75" i="3"/>
  <c r="Y27" i="3"/>
  <c r="W39" i="3"/>
  <c r="W36" i="3"/>
  <c r="Y113" i="3"/>
  <c r="W89" i="3"/>
  <c r="W6" i="3"/>
  <c r="Y31" i="3"/>
  <c r="Y35" i="3"/>
  <c r="W26" i="3"/>
  <c r="Y30" i="3"/>
  <c r="W80" i="3"/>
  <c r="Y91" i="3"/>
  <c r="W7" i="3"/>
  <c r="Y65" i="3"/>
  <c r="W2" i="3"/>
  <c r="Y107" i="3"/>
  <c r="W47" i="3"/>
  <c r="Y76" i="3"/>
  <c r="W29" i="3"/>
  <c r="W106" i="3"/>
  <c r="Y121" i="3"/>
  <c r="W83" i="3"/>
  <c r="W94" i="3"/>
  <c r="Y19" i="3"/>
  <c r="Y109" i="3"/>
  <c r="W60" i="3"/>
  <c r="W58" i="3"/>
  <c r="Y99" i="3"/>
  <c r="W116" i="3"/>
  <c r="W59" i="3"/>
  <c r="AV124" i="2"/>
  <c r="AV330" i="2"/>
  <c r="AV624" i="2"/>
  <c r="AV568" i="2"/>
  <c r="AV622" i="2"/>
  <c r="AV536" i="2"/>
  <c r="AV309" i="2"/>
  <c r="AV361" i="2"/>
  <c r="AV296" i="2"/>
  <c r="AV441" i="2"/>
  <c r="AV310" i="2"/>
  <c r="AV529" i="2"/>
  <c r="AV628" i="2"/>
  <c r="AV646" i="2"/>
  <c r="AV88" i="2"/>
  <c r="AV270" i="2"/>
  <c r="AV29" i="2"/>
  <c r="AV360" i="2"/>
  <c r="AV528" i="2"/>
  <c r="AV651" i="2"/>
  <c r="AV202" i="2"/>
  <c r="AV525" i="2"/>
  <c r="AV108" i="2"/>
  <c r="AV319" i="2"/>
  <c r="AV531" i="2"/>
  <c r="AV558" i="2"/>
  <c r="AV122" i="2"/>
  <c r="AV535" i="2"/>
  <c r="AV148" i="2"/>
  <c r="AV526" i="2"/>
  <c r="AV552" i="2"/>
  <c r="AV64" i="2"/>
  <c r="AV653" i="2"/>
  <c r="AV25" i="2"/>
  <c r="AV683" i="2"/>
  <c r="AV450" i="2"/>
  <c r="AV259" i="2"/>
  <c r="AV284" i="2"/>
  <c r="AV405" i="2"/>
  <c r="AV669" i="2"/>
  <c r="AV570" i="2"/>
  <c r="AV589" i="2"/>
  <c r="AV9" i="2"/>
  <c r="AV349" i="2"/>
  <c r="AV334" i="2"/>
  <c r="AV293" i="2"/>
  <c r="AV265" i="2"/>
  <c r="AV504" i="2"/>
  <c r="AV498" i="2"/>
  <c r="AV75" i="2"/>
  <c r="AV645" i="2"/>
  <c r="AV77" i="2"/>
  <c r="AV416" i="2"/>
  <c r="AV72" i="2"/>
  <c r="AV53" i="2"/>
  <c r="AV577" i="2"/>
  <c r="AV131" i="2"/>
  <c r="AV388" i="2"/>
  <c r="AV70" i="2"/>
  <c r="AV15" i="2"/>
  <c r="AV286" i="2"/>
  <c r="AV192" i="2"/>
  <c r="AV419" i="2"/>
  <c r="AV246" i="2"/>
  <c r="AV213" i="2"/>
  <c r="AV231" i="2"/>
  <c r="AV135" i="2"/>
  <c r="AV682" i="2"/>
  <c r="AV467" i="2"/>
  <c r="AV468" i="2"/>
  <c r="AV95" i="2"/>
  <c r="AV477" i="2"/>
  <c r="AV229" i="2"/>
  <c r="AV241" i="2"/>
  <c r="AV162" i="2"/>
  <c r="AV586" i="2"/>
  <c r="AV556" i="2"/>
  <c r="AV500" i="2"/>
  <c r="AV51" i="2"/>
  <c r="AV325" i="2"/>
  <c r="AV41" i="2"/>
  <c r="AV678" i="2"/>
  <c r="AV428" i="2"/>
  <c r="AV571" i="2"/>
  <c r="AV173" i="2"/>
  <c r="AV167" i="2"/>
  <c r="AV583" i="2"/>
  <c r="AV392" i="2"/>
  <c r="AV105" i="2"/>
  <c r="AV395" i="2"/>
  <c r="AV337" i="2"/>
  <c r="AV338" i="2"/>
  <c r="AV684" i="2"/>
  <c r="AV476" i="2"/>
  <c r="AV69" i="2"/>
  <c r="AV490" i="2"/>
  <c r="AV447" i="2"/>
  <c r="AV47" i="2"/>
  <c r="AV666" i="2"/>
  <c r="AV553" i="2"/>
  <c r="AV674" i="2"/>
  <c r="AV686" i="2"/>
  <c r="AV356" i="2"/>
  <c r="AV427" i="2"/>
  <c r="AV125" i="2"/>
  <c r="AV501" i="2"/>
  <c r="AV303" i="2"/>
  <c r="AV375" i="2"/>
  <c r="AV313" i="2"/>
  <c r="AV421" i="2"/>
  <c r="AV13" i="2"/>
  <c r="AV600" i="2"/>
  <c r="AV592" i="2"/>
  <c r="AV544" i="2"/>
  <c r="AV706" i="2"/>
  <c r="AV67" i="2"/>
  <c r="AV45" i="2"/>
  <c r="AV2" i="2"/>
  <c r="AV417" i="2"/>
  <c r="AV350" i="2"/>
  <c r="AV215" i="2"/>
  <c r="AV384" i="2"/>
  <c r="AV336" i="2"/>
  <c r="AV584" i="2"/>
  <c r="AV143" i="2"/>
  <c r="AV271" i="2"/>
  <c r="AV480" i="2"/>
  <c r="AV54" i="2"/>
  <c r="AV461" i="2"/>
  <c r="AV61" i="2"/>
  <c r="AV43" i="2"/>
  <c r="AV73" i="2"/>
  <c r="AV37" i="2"/>
  <c r="AV462" i="2"/>
  <c r="AV8" i="2"/>
  <c r="AV227" i="2"/>
  <c r="AV362" i="2"/>
  <c r="AV664" i="2"/>
  <c r="AV370" i="2"/>
  <c r="AV716" i="2"/>
  <c r="AV93" i="2"/>
  <c r="AV466" i="2"/>
  <c r="AV382" i="2"/>
  <c r="AV222" i="2"/>
  <c r="AV574" i="2"/>
  <c r="AV562" i="2"/>
  <c r="AV21" i="2"/>
  <c r="AV56" i="2"/>
  <c r="AV700" i="2"/>
  <c r="AV372" i="2"/>
  <c r="AV278" i="2"/>
  <c r="AV289" i="2"/>
  <c r="AV142" i="2"/>
  <c r="AV729" i="2"/>
  <c r="AV276" i="2"/>
  <c r="AV497" i="2"/>
  <c r="AV351" i="2"/>
  <c r="AV629" i="2"/>
  <c r="AV176" i="2"/>
  <c r="AV495" i="2"/>
  <c r="AV730" i="2"/>
  <c r="AV343" i="2"/>
  <c r="AV228" i="2"/>
  <c r="AV79" i="2"/>
  <c r="AV178" i="2"/>
  <c r="AV433" i="2"/>
  <c r="AV509" i="2"/>
  <c r="AV243" i="2"/>
  <c r="AV104" i="2"/>
  <c r="AV26" i="2"/>
  <c r="AV641" i="2"/>
  <c r="AV357" i="2"/>
  <c r="AV665" i="2"/>
  <c r="AV126" i="2"/>
  <c r="AV58" i="2"/>
  <c r="AV164" i="2"/>
  <c r="AV191" i="2"/>
  <c r="AV166" i="2"/>
  <c r="AV30" i="2"/>
  <c r="AV210" i="2"/>
  <c r="AV145" i="2"/>
  <c r="AV102" i="2"/>
  <c r="AV545" i="2"/>
  <c r="AV266" i="2"/>
  <c r="AV708" i="2"/>
  <c r="AV547" i="2"/>
  <c r="AV239" i="2"/>
  <c r="AV255" i="2"/>
  <c r="AV155" i="2"/>
  <c r="AV679" i="2"/>
  <c r="AV281" i="2"/>
  <c r="AV639" i="2"/>
  <c r="AV671" i="2"/>
  <c r="AV285" i="2"/>
  <c r="AV643" i="2"/>
  <c r="AV527" i="2"/>
  <c r="AV515" i="2"/>
  <c r="AV389" i="2"/>
  <c r="AV177" i="2"/>
  <c r="AV695" i="2"/>
  <c r="AV445" i="2"/>
  <c r="AV346" i="2"/>
  <c r="AV630" i="2"/>
  <c r="AV342" i="2"/>
  <c r="AV12" i="2"/>
  <c r="AV6" i="2"/>
  <c r="AV636" i="2"/>
  <c r="AV180" i="2"/>
  <c r="AV138" i="2"/>
  <c r="AV483" i="2"/>
  <c r="AV121" i="2"/>
  <c r="AV33" i="2"/>
  <c r="AV223" i="2"/>
  <c r="AV595" i="2"/>
  <c r="AV130" i="2"/>
  <c r="AV563" i="2"/>
  <c r="AV613" i="2"/>
  <c r="AV709" i="2"/>
  <c r="AV74" i="2"/>
  <c r="AV174" i="2"/>
  <c r="AV559" i="2"/>
  <c r="AV377" i="2"/>
  <c r="AV516" i="2"/>
  <c r="AV257" i="2"/>
  <c r="AV438" i="2"/>
  <c r="AV46" i="2"/>
  <c r="AV727" i="2"/>
  <c r="AV269" i="2"/>
  <c r="AV456" i="2"/>
  <c r="AV10" i="2"/>
  <c r="AV452" i="2"/>
  <c r="AV404" i="2"/>
  <c r="AV110" i="2"/>
  <c r="AV605" i="2"/>
  <c r="AV60" i="2"/>
  <c r="AV440" i="2"/>
  <c r="AV42" i="2"/>
  <c r="AV300" i="2"/>
  <c r="AV144" i="2"/>
  <c r="AV315" i="2"/>
  <c r="AV134" i="2"/>
  <c r="AV697" i="2"/>
  <c r="AV294" i="2"/>
  <c r="AV165" i="2"/>
  <c r="AV261" i="2"/>
  <c r="AV232" i="2"/>
  <c r="AV119" i="2"/>
  <c r="AV76" i="2"/>
  <c r="AV201" i="2"/>
  <c r="AV610" i="2"/>
  <c r="AV304" i="2"/>
  <c r="AV27" i="2"/>
  <c r="AV345" i="2"/>
  <c r="AV258" i="2"/>
  <c r="AV371" i="2"/>
  <c r="AV317" i="2"/>
  <c r="AV256" i="2"/>
  <c r="AV363" i="2"/>
  <c r="AV472" i="2"/>
  <c r="AV413" i="2"/>
  <c r="AV272" i="2"/>
  <c r="AV380" i="2"/>
  <c r="AV179" i="2"/>
  <c r="AV648" i="2"/>
  <c r="AV355" i="2"/>
  <c r="AV98" i="2"/>
  <c r="AV123" i="2"/>
  <c r="AV644" i="2"/>
  <c r="AV16" i="2"/>
  <c r="AV422" i="2"/>
  <c r="AV328" i="2"/>
  <c r="AV627" i="2"/>
  <c r="AV106" i="2"/>
  <c r="AV549" i="2"/>
  <c r="AV82" i="2"/>
  <c r="AV732" i="2"/>
  <c r="AV580" i="2"/>
  <c r="AV689" i="2"/>
  <c r="AV437" i="2"/>
  <c r="AV204" i="2"/>
  <c r="AV230" i="2"/>
  <c r="AV606" i="2"/>
  <c r="AV306" i="2"/>
  <c r="AV344" i="2"/>
  <c r="AV63" i="2"/>
  <c r="AV80" i="2"/>
  <c r="AV244" i="2"/>
  <c r="AV681" i="2"/>
  <c r="AV658" i="2"/>
  <c r="AV316" i="2"/>
  <c r="AV714" i="2"/>
  <c r="AV479" i="2"/>
  <c r="AV190" i="2"/>
  <c r="AV402" i="2"/>
  <c r="AV693" i="2"/>
  <c r="AV128" i="2"/>
  <c r="AV638" i="2"/>
  <c r="AV211" i="2"/>
  <c r="AV262" i="2"/>
  <c r="AV114" i="2"/>
  <c r="AV594" i="2"/>
  <c r="AV541" i="2"/>
  <c r="AV48" i="2"/>
  <c r="AV374" i="2"/>
  <c r="AV491" i="2"/>
  <c r="AV688" i="2"/>
  <c r="AV156" i="2"/>
  <c r="AV724" i="2"/>
  <c r="AV339" i="2"/>
  <c r="AV608" i="2"/>
  <c r="AV117" i="2"/>
  <c r="AV161" i="2"/>
  <c r="AV647" i="2"/>
  <c r="AV94" i="2"/>
  <c r="AV656" i="2"/>
  <c r="AV400" i="2"/>
  <c r="AV245" i="2"/>
  <c r="AV335" i="2"/>
  <c r="AV524" i="2"/>
  <c r="AV442" i="2"/>
  <c r="AV485" i="2"/>
  <c r="AV398" i="2"/>
  <c r="AV670" i="2"/>
  <c r="AV326" i="2"/>
  <c r="AV115" i="2"/>
  <c r="AV701" i="2"/>
  <c r="AV280" i="2"/>
  <c r="AV710" i="2"/>
  <c r="AV588" i="2"/>
  <c r="AV619" i="2"/>
  <c r="AV484" i="2"/>
  <c r="AV521" i="2"/>
  <c r="AV199" i="2"/>
  <c r="AV453" i="2"/>
  <c r="AV49" i="2"/>
  <c r="AV24" i="2"/>
  <c r="AV502" i="2"/>
  <c r="AV224" i="2"/>
  <c r="AV172" i="2"/>
  <c r="AV52" i="2"/>
  <c r="AV103" i="2"/>
  <c r="AV28" i="2"/>
  <c r="AV409" i="2"/>
  <c r="AV152" i="2"/>
  <c r="AV153" i="2"/>
  <c r="AV369" i="2"/>
  <c r="AV587" i="2"/>
  <c r="AV432" i="2"/>
  <c r="AV170" i="2"/>
  <c r="AV451" i="2"/>
  <c r="AV550" i="2"/>
  <c r="AV585" i="2"/>
  <c r="AV139" i="2"/>
  <c r="AV175" i="2"/>
  <c r="AV677" i="2"/>
  <c r="AV496" i="2"/>
  <c r="AV537" i="2"/>
  <c r="AV460" i="2"/>
  <c r="AV23" i="2"/>
  <c r="AV157" i="2"/>
  <c r="AV618" i="2"/>
  <c r="AV86" i="2"/>
  <c r="AV219" i="2"/>
  <c r="AV341" i="2"/>
  <c r="AV481" i="2"/>
  <c r="AV607" i="2"/>
  <c r="AV81" i="2"/>
  <c r="AV113" i="2"/>
  <c r="AV582" i="2"/>
  <c r="AV181" i="2"/>
  <c r="AV221" i="2"/>
  <c r="AV539" i="2"/>
  <c r="AV548" i="2"/>
  <c r="AV92" i="2"/>
  <c r="AV137" i="2"/>
  <c r="AV253" i="2"/>
  <c r="AV333" i="2"/>
  <c r="AV200" i="2"/>
  <c r="AV59" i="2"/>
  <c r="AV406" i="2"/>
  <c r="AV720" i="2"/>
  <c r="AV242" i="2"/>
  <c r="AV579" i="2"/>
  <c r="AV672" i="2"/>
  <c r="AV403" i="2"/>
  <c r="AV487" i="2"/>
  <c r="AV132" i="2"/>
  <c r="AV581" i="2"/>
  <c r="AV292" i="2"/>
  <c r="AV711" i="2"/>
  <c r="AV298" i="2"/>
  <c r="AV160" i="2"/>
  <c r="AV120" i="2"/>
  <c r="AV218" i="2"/>
  <c r="AV449" i="2"/>
  <c r="AV399" i="2"/>
  <c r="AV554" i="2"/>
  <c r="AV318" i="2"/>
  <c r="AV353" i="2"/>
  <c r="AV275" i="2"/>
  <c r="AV290" i="2"/>
  <c r="AV133" i="2"/>
  <c r="AV715" i="2"/>
  <c r="AV90" i="2"/>
  <c r="AV151" i="2"/>
  <c r="AV226" i="2"/>
  <c r="AV518" i="2"/>
  <c r="AV101" i="2"/>
  <c r="AV358" i="2"/>
  <c r="AV225" i="2"/>
  <c r="AV381" i="2"/>
  <c r="AV458" i="2"/>
  <c r="AV159" i="2"/>
  <c r="AV302" i="2"/>
  <c r="AV611" i="2"/>
  <c r="AV685" i="2"/>
  <c r="AV654" i="2"/>
  <c r="AV414" i="2"/>
  <c r="AV566" i="2"/>
  <c r="AV393" i="2"/>
  <c r="AV305" i="2"/>
  <c r="AV667" i="2"/>
  <c r="AV268" i="2"/>
  <c r="AV264" i="2"/>
  <c r="AV248" i="2"/>
  <c r="AV675" i="2"/>
  <c r="AV198" i="2"/>
  <c r="AV368" i="2"/>
  <c r="AV91" i="2"/>
  <c r="AV188" i="2"/>
  <c r="AV220" i="2"/>
  <c r="AV287" i="2"/>
  <c r="AV464" i="2"/>
  <c r="AV390" i="2"/>
  <c r="AV533" i="2"/>
  <c r="AV140" i="2"/>
  <c r="AV542" i="2"/>
  <c r="AV235" i="2"/>
  <c r="AV238" i="2"/>
  <c r="AV478" i="2"/>
  <c r="AV260" i="2"/>
  <c r="AV474" i="2"/>
  <c r="AV493" i="2"/>
  <c r="AV713" i="2"/>
  <c r="AV273" i="2"/>
  <c r="AV663" i="2"/>
  <c r="AV599" i="2"/>
  <c r="AV7" i="2"/>
  <c r="AV267" i="2"/>
  <c r="AV396" i="2"/>
  <c r="AV719" i="2"/>
  <c r="AV169" i="2"/>
  <c r="AV116" i="2"/>
  <c r="AV573" i="2"/>
  <c r="AV307" i="2"/>
  <c r="AV721" i="2"/>
  <c r="AV726" i="2"/>
  <c r="AV62" i="2"/>
  <c r="AV668" i="2"/>
  <c r="AV385" i="2"/>
  <c r="AV44" i="2"/>
  <c r="AV301" i="2"/>
  <c r="AV662" i="2"/>
  <c r="AV127" i="2"/>
  <c r="AV443" i="2"/>
  <c r="AV327" i="2"/>
  <c r="AV412" i="2"/>
  <c r="AV184" i="2"/>
  <c r="AV78" i="2"/>
  <c r="AV55" i="2"/>
  <c r="AV4" i="2"/>
  <c r="AV517" i="2"/>
  <c r="AV20" i="2"/>
  <c r="AV22" i="2"/>
  <c r="AV354" i="2"/>
  <c r="AV615" i="2"/>
  <c r="AV312" i="2"/>
  <c r="AV66" i="2"/>
  <c r="AV534" i="2"/>
  <c r="AV233" i="2"/>
  <c r="AV560" i="2"/>
  <c r="AV532" i="2"/>
  <c r="AV429" i="2"/>
  <c r="AV492" i="2"/>
  <c r="AV311" i="2"/>
  <c r="AV523" i="2"/>
  <c r="AV415" i="2"/>
  <c r="AV680" i="2"/>
  <c r="AV308" i="2"/>
  <c r="AV329" i="2"/>
  <c r="AV195" i="2"/>
  <c r="AV352" i="2"/>
  <c r="AV614" i="2"/>
  <c r="AV397" i="2"/>
  <c r="AV250" i="2"/>
  <c r="AV634" i="2"/>
  <c r="AV147" i="2"/>
  <c r="AV424" i="2"/>
  <c r="AV297" i="2"/>
  <c r="AV118" i="2"/>
  <c r="AV96" i="2"/>
  <c r="AV702" i="2"/>
  <c r="AV575" i="2"/>
  <c r="AV187" i="2"/>
  <c r="AV331" i="2"/>
  <c r="AV373" i="2"/>
  <c r="AV141" i="2"/>
  <c r="AV538" i="2"/>
  <c r="AV696" i="2"/>
  <c r="AV699" i="2"/>
  <c r="AV295" i="2"/>
  <c r="AV620" i="2"/>
  <c r="AV590" i="2"/>
  <c r="AV609" i="2"/>
  <c r="AV247" i="2"/>
  <c r="AV111" i="2"/>
  <c r="AV251" i="2"/>
  <c r="AV459" i="2"/>
  <c r="AV364" i="2"/>
  <c r="AV18" i="2"/>
  <c r="AV612" i="2"/>
  <c r="AV435" i="2"/>
  <c r="AV494" i="2"/>
  <c r="AV569" i="2"/>
  <c r="AV522" i="2"/>
  <c r="AV85" i="2"/>
  <c r="AV206" i="2"/>
  <c r="AV507" i="2"/>
  <c r="AV376" i="2"/>
  <c r="AV420" i="2"/>
  <c r="AV411" i="2"/>
  <c r="AV321" i="2"/>
  <c r="AV38" i="2"/>
  <c r="AV71" i="2"/>
  <c r="AV183" i="2"/>
  <c r="AV186" i="2"/>
  <c r="AV576" i="2"/>
  <c r="AV386" i="2"/>
  <c r="AV40" i="2"/>
  <c r="AV723" i="2"/>
  <c r="AV418" i="2"/>
  <c r="AV182" i="2"/>
  <c r="AV623" i="2"/>
  <c r="AV322" i="2"/>
  <c r="AV109" i="2"/>
  <c r="AV209" i="2"/>
  <c r="AV463" i="2"/>
  <c r="AV426" i="2"/>
  <c r="AV508" i="2"/>
  <c r="AV366" i="2"/>
  <c r="AV39" i="2"/>
  <c r="AV212" i="2"/>
  <c r="AV65" i="2"/>
  <c r="AV68" i="2"/>
  <c r="AV136" i="2"/>
  <c r="AV469" i="2"/>
  <c r="AV237" i="2"/>
  <c r="AV408" i="2"/>
  <c r="AV597" i="2"/>
  <c r="AV50" i="2"/>
  <c r="AV475" i="2"/>
  <c r="AV567" i="2"/>
  <c r="AV660" i="2"/>
  <c r="AV676" i="2"/>
  <c r="AV601" i="2"/>
  <c r="AV407" i="2"/>
  <c r="AV616" i="2"/>
  <c r="AV277" i="2"/>
  <c r="AV379" i="2"/>
  <c r="AV564" i="2"/>
  <c r="AV603" i="2"/>
  <c r="AV578" i="2"/>
  <c r="AV457" i="2"/>
  <c r="AV604" i="2"/>
  <c r="AV430" i="2"/>
  <c r="AV299" i="2"/>
  <c r="AV725" i="2"/>
  <c r="AV31" i="2"/>
  <c r="AV482" i="2"/>
  <c r="AV274" i="2"/>
  <c r="AV511" i="2"/>
  <c r="AV431" i="2"/>
  <c r="AV661" i="2"/>
  <c r="AV194" i="2"/>
  <c r="AV465" i="2"/>
  <c r="AV291" i="2"/>
  <c r="AV89" i="2"/>
  <c r="AV635" i="2"/>
  <c r="AV112" i="2"/>
  <c r="AV593" i="2"/>
  <c r="AV236" i="2"/>
  <c r="AV691" i="2"/>
  <c r="AV728" i="2"/>
  <c r="AV383" i="2"/>
  <c r="AV34" i="2"/>
  <c r="AV84" i="2"/>
  <c r="AV87" i="2"/>
  <c r="AV391" i="2"/>
  <c r="AV572" i="2"/>
  <c r="AV631" i="2"/>
  <c r="AV205" i="2"/>
  <c r="AV673" i="2"/>
  <c r="AV387" i="2"/>
  <c r="AV323" i="2"/>
  <c r="AV254" i="2"/>
  <c r="AV513" i="2"/>
  <c r="AV263" i="2"/>
  <c r="AV196" i="2"/>
  <c r="AV632" i="2"/>
  <c r="AV193" i="2"/>
  <c r="AV320" i="2"/>
  <c r="AV150" i="2"/>
  <c r="AV717" i="2"/>
  <c r="AV3" i="2"/>
  <c r="AV185" i="2"/>
  <c r="AV454" i="2"/>
  <c r="AV455" i="2"/>
  <c r="AV626" i="2"/>
  <c r="AV279" i="2"/>
  <c r="AV100" i="2"/>
  <c r="AV731" i="2"/>
  <c r="AV602" i="2"/>
  <c r="AV698" i="2"/>
  <c r="AV347" i="2"/>
  <c r="AV282" i="2"/>
  <c r="AV506" i="2"/>
  <c r="AV97" i="2"/>
  <c r="AV283" i="2"/>
  <c r="AV448" i="2"/>
  <c r="AV640" i="2"/>
  <c r="AV434" i="2"/>
  <c r="AV340" i="2"/>
  <c r="AV171" i="2"/>
  <c r="AV520" i="2"/>
  <c r="AV470" i="2"/>
  <c r="AV655" i="2"/>
  <c r="AV446" i="2"/>
  <c r="AV657" i="2"/>
  <c r="AV705" i="2"/>
  <c r="AV694" i="2"/>
  <c r="AV359" i="2"/>
  <c r="AV401" i="2"/>
  <c r="AV410" i="2"/>
  <c r="AV512" i="2"/>
  <c r="AV32" i="2"/>
  <c r="AV197" i="2"/>
  <c r="AV234" i="2"/>
  <c r="AV14" i="2"/>
  <c r="AV35" i="2"/>
  <c r="AV154" i="2"/>
  <c r="AV519" i="2"/>
  <c r="AV107" i="2"/>
  <c r="AV551" i="2"/>
  <c r="AV146" i="2"/>
  <c r="AV149" i="2"/>
  <c r="AV489" i="2"/>
  <c r="AV367" i="2"/>
  <c r="AV543" i="2"/>
  <c r="AV555" i="2"/>
  <c r="AV217" i="2"/>
  <c r="AV690" i="2"/>
  <c r="X59" i="3" l="1"/>
  <c r="X6" i="3"/>
  <c r="Z21" i="3"/>
  <c r="Z11" i="3"/>
  <c r="X46" i="3"/>
  <c r="X47" i="3"/>
  <c r="X89" i="3"/>
  <c r="X85" i="3"/>
  <c r="X64" i="3"/>
  <c r="X115" i="3"/>
  <c r="Z15" i="3"/>
  <c r="Z23" i="3"/>
  <c r="X95" i="3"/>
  <c r="X54" i="3"/>
  <c r="Z8" i="3"/>
  <c r="X107" i="3"/>
  <c r="Z89" i="3"/>
  <c r="Z85" i="3"/>
  <c r="X74" i="3"/>
  <c r="X102" i="3"/>
  <c r="Z14" i="3"/>
  <c r="X51" i="3"/>
  <c r="Z95" i="3"/>
  <c r="X103" i="3"/>
  <c r="X87" i="3"/>
  <c r="Z115" i="3"/>
  <c r="X116" i="3"/>
  <c r="Z99" i="3"/>
  <c r="Z107" i="3"/>
  <c r="Z113" i="3"/>
  <c r="Z100" i="3"/>
  <c r="Z86" i="3"/>
  <c r="Z20" i="3"/>
  <c r="X14" i="3"/>
  <c r="X5" i="3"/>
  <c r="Z10" i="3"/>
  <c r="Z81" i="3"/>
  <c r="Z26" i="3"/>
  <c r="Z47" i="3"/>
  <c r="Z36" i="3"/>
  <c r="Z59" i="3"/>
  <c r="X86" i="3"/>
  <c r="Z5" i="3"/>
  <c r="X53" i="3"/>
  <c r="Z54" i="3"/>
  <c r="X28" i="3"/>
  <c r="Z41" i="3"/>
  <c r="Z12" i="3"/>
  <c r="Z87" i="3"/>
  <c r="X58" i="3"/>
  <c r="X2" i="3"/>
  <c r="X36" i="3"/>
  <c r="X117" i="3"/>
  <c r="X73" i="3"/>
  <c r="X71" i="3"/>
  <c r="Z33" i="3"/>
  <c r="Z51" i="3"/>
  <c r="Z28" i="3"/>
  <c r="Z46" i="3"/>
  <c r="Z58" i="3"/>
  <c r="Z2" i="3"/>
  <c r="X27" i="3"/>
  <c r="X63" i="3"/>
  <c r="Z64" i="3"/>
  <c r="X111" i="3"/>
  <c r="Z57" i="3"/>
  <c r="X45" i="3"/>
  <c r="X61" i="3"/>
  <c r="X101" i="3"/>
  <c r="Z74" i="3"/>
  <c r="X10" i="3"/>
  <c r="X60" i="3"/>
  <c r="Z65" i="3"/>
  <c r="X39" i="3"/>
  <c r="X110" i="3"/>
  <c r="Z42" i="3"/>
  <c r="Z102" i="3"/>
  <c r="X57" i="3"/>
  <c r="Z45" i="3"/>
  <c r="X4" i="3"/>
  <c r="X41" i="3"/>
  <c r="X37" i="3"/>
  <c r="X65" i="3"/>
  <c r="Z39" i="3"/>
  <c r="Z98" i="3"/>
  <c r="X42" i="3"/>
  <c r="Z48" i="3"/>
  <c r="X34" i="3"/>
  <c r="X18" i="3"/>
  <c r="Z4" i="3"/>
  <c r="Z9" i="3"/>
  <c r="Z84" i="3"/>
  <c r="X33" i="3"/>
  <c r="Z109" i="3"/>
  <c r="X7" i="3"/>
  <c r="Z27" i="3"/>
  <c r="Z50" i="3"/>
  <c r="X112" i="3"/>
  <c r="X48" i="3"/>
  <c r="Z53" i="3"/>
  <c r="X25" i="3"/>
  <c r="Z61" i="3"/>
  <c r="Z103" i="3"/>
  <c r="X19" i="3"/>
  <c r="X91" i="3"/>
  <c r="X75" i="3"/>
  <c r="X50" i="3"/>
  <c r="Z73" i="3"/>
  <c r="X114" i="3"/>
  <c r="Z105" i="3"/>
  <c r="Z25" i="3"/>
  <c r="X62" i="3"/>
  <c r="X38" i="3"/>
  <c r="Z75" i="3"/>
  <c r="X44" i="3"/>
  <c r="Z13" i="3"/>
  <c r="Z111" i="3"/>
  <c r="X105" i="3"/>
  <c r="Z18" i="3"/>
  <c r="Z88" i="3"/>
  <c r="X9" i="3"/>
  <c r="X56" i="3"/>
  <c r="Z7" i="3"/>
  <c r="X119" i="3"/>
  <c r="Z110" i="3"/>
  <c r="X13" i="3"/>
  <c r="Z43" i="3"/>
  <c r="X30" i="3"/>
  <c r="X77" i="3"/>
  <c r="X16" i="3"/>
  <c r="Z97" i="3"/>
  <c r="X113" i="3"/>
  <c r="X94" i="3"/>
  <c r="X80" i="3"/>
  <c r="X3" i="3"/>
  <c r="X22" i="3"/>
  <c r="X68" i="3"/>
  <c r="X43" i="3"/>
  <c r="Z34" i="3"/>
  <c r="X49" i="3"/>
  <c r="Z37" i="3"/>
  <c r="Z101" i="3"/>
  <c r="Z94" i="3"/>
  <c r="Z80" i="3"/>
  <c r="Z3" i="3"/>
  <c r="Z71" i="3"/>
  <c r="Z112" i="3"/>
  <c r="Z69" i="3"/>
  <c r="X90" i="3"/>
  <c r="Z49" i="3"/>
  <c r="X35" i="3"/>
  <c r="X52" i="3"/>
  <c r="Z76" i="3"/>
  <c r="Z29" i="3"/>
  <c r="Z91" i="3"/>
  <c r="X83" i="3"/>
  <c r="Z30" i="3"/>
  <c r="Z119" i="3"/>
  <c r="Z104" i="3"/>
  <c r="Z55" i="3"/>
  <c r="Z114" i="3"/>
  <c r="Z16" i="3"/>
  <c r="Z77" i="3"/>
  <c r="Z116" i="3"/>
  <c r="X97" i="3"/>
  <c r="X121" i="3"/>
  <c r="X99" i="3"/>
  <c r="X72" i="3"/>
  <c r="X104" i="3"/>
  <c r="X55" i="3"/>
  <c r="X66" i="3"/>
  <c r="X92" i="3"/>
  <c r="X32" i="3"/>
  <c r="X21" i="3"/>
  <c r="Z67" i="3"/>
  <c r="X100" i="3"/>
  <c r="Z121" i="3"/>
  <c r="X26" i="3"/>
  <c r="X118" i="3"/>
  <c r="X40" i="3"/>
  <c r="Z90" i="3"/>
  <c r="X69" i="3"/>
  <c r="X88" i="3"/>
  <c r="X93" i="3"/>
  <c r="X79" i="3"/>
  <c r="Z38" i="3"/>
  <c r="Z83" i="3"/>
  <c r="X109" i="3"/>
  <c r="Z118" i="3"/>
  <c r="Z22" i="3"/>
  <c r="Z68" i="3"/>
  <c r="Z120" i="3"/>
  <c r="X11" i="3"/>
  <c r="Z93" i="3"/>
  <c r="Z82" i="3"/>
  <c r="X70" i="3"/>
  <c r="X24" i="3"/>
  <c r="Z17" i="3"/>
  <c r="X106" i="3"/>
  <c r="Z35" i="3"/>
  <c r="Z72" i="3"/>
  <c r="Z108" i="3"/>
  <c r="X98" i="3"/>
  <c r="X120" i="3"/>
  <c r="Z62" i="3"/>
  <c r="Z32" i="3"/>
  <c r="Z60" i="3"/>
  <c r="Z52" i="3"/>
  <c r="Z106" i="3"/>
  <c r="X31" i="3"/>
  <c r="X84" i="3"/>
  <c r="X108" i="3"/>
  <c r="Z117" i="3"/>
  <c r="X15" i="3"/>
  <c r="Z79" i="3"/>
  <c r="X12" i="3"/>
  <c r="X81" i="3"/>
  <c r="X8" i="3"/>
  <c r="Z70" i="3"/>
  <c r="Z19" i="3"/>
  <c r="X29" i="3"/>
  <c r="Z31" i="3"/>
  <c r="X96" i="3"/>
  <c r="X17" i="3"/>
  <c r="Z92" i="3"/>
  <c r="Z66" i="3"/>
  <c r="Z63" i="3"/>
  <c r="X78" i="3"/>
  <c r="X82" i="3"/>
  <c r="X67" i="3"/>
  <c r="X76" i="3"/>
  <c r="Z44" i="3"/>
  <c r="Z96" i="3"/>
  <c r="Z40" i="3"/>
  <c r="X20" i="3"/>
  <c r="Z24" i="3"/>
  <c r="X23" i="3"/>
  <c r="Z78" i="3"/>
  <c r="Z56" i="3"/>
  <c r="Z6" i="3"/>
</calcChain>
</file>

<file path=xl/sharedStrings.xml><?xml version="1.0" encoding="utf-8"?>
<sst xmlns="http://schemas.openxmlformats.org/spreadsheetml/2006/main" count="10554" uniqueCount="3231">
  <si>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</si>
  <si>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</si>
  <si>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</si>
  <si>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</si>
  <si>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</si>
  <si>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</si>
  <si>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</si>
  <si>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</si>
  <si>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</si>
  <si>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</si>
  <si>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</si>
  <si>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</si>
  <si>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</si>
  <si>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</si>
  <si>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</si>
  <si>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</si>
  <si>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</si>
  <si>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</si>
  <si>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</si>
  <si>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</si>
  <si>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</si>
  <si>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</si>
  <si>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</si>
  <si>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</si>
  <si>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</si>
  <si>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</si>
  <si>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</si>
  <si>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</si>
  <si>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</si>
  <si>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</si>
  <si>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</si>
  <si>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</si>
  <si>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</si>
  <si>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</si>
  <si>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</si>
  <si>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</si>
  <si>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</si>
  <si>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</si>
  <si>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</si>
  <si>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</si>
  <si>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</si>
  <si>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</si>
  <si>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</si>
  <si>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</si>
  <si>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</si>
  <si>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</si>
  <si>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</si>
  <si>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</si>
  <si>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</si>
  <si>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</si>
  <si>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</si>
  <si>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</si>
  <si>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</si>
  <si>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</si>
  <si>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</si>
  <si>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</si>
  <si>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</si>
  <si>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</si>
  <si>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</si>
  <si>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</si>
  <si>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</si>
  <si>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</si>
  <si>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</si>
  <si>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Mahindra and Mahindra Ltd</t>
  </si>
  <si>
    <t>M&amp;M</t>
  </si>
  <si>
    <t>Kotak Mahindra Bank Ltd</t>
  </si>
  <si>
    <t>KOTAKBANK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</si>
  <si>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</si>
  <si>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</si>
  <si>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</si>
  <si>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</si>
  <si>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</si>
  <si>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</si>
  <si>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</si>
  <si>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</si>
  <si>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</si>
  <si>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</si>
  <si>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</si>
  <si>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Ltd</t>
  </si>
  <si>
    <t>BAJAJ-AUTO</t>
  </si>
  <si>
    <t>Two Wheelers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</si>
  <si>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</si>
  <si>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</si>
  <si>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</si>
  <si>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</si>
  <si>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</si>
  <si>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</si>
  <si>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</si>
  <si>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</si>
  <si>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</si>
  <si>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</si>
  <si>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</si>
  <si>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</si>
  <si>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Bajaj Finserv Ltd</t>
  </si>
  <si>
    <t>BAJAJFINSV</t>
  </si>
  <si>
    <t>Asian Paints Ltd</t>
  </si>
  <si>
    <t>ASIANPAINT</t>
  </si>
  <si>
    <t>Paints</t>
  </si>
  <si>
    <t>Coal India Ltd</t>
  </si>
  <si>
    <t>COALINDIA</t>
  </si>
  <si>
    <t>Mining - Coal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</si>
  <si>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</si>
  <si>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</si>
  <si>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</si>
  <si>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</si>
  <si>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</si>
  <si>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</si>
  <si>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</si>
  <si>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</si>
  <si>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</si>
  <si>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</si>
  <si>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</si>
  <si>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Siemens Ltd</t>
  </si>
  <si>
    <t>SIEMENS</t>
  </si>
  <si>
    <t>Conglomerates</t>
  </si>
  <si>
    <t>Nestle India Ltd</t>
  </si>
  <si>
    <t>NESTLEIND</t>
  </si>
  <si>
    <t>FMCG - Foods</t>
  </si>
  <si>
    <t>Indian Oil Corporation Ltd</t>
  </si>
  <si>
    <t>IOC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</si>
  <si>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</si>
  <si>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</si>
  <si>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</si>
  <si>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</si>
  <si>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</si>
  <si>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</si>
  <si>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</si>
  <si>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</si>
  <si>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</si>
  <si>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</si>
  <si>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</si>
  <si>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</si>
  <si>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</si>
  <si>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</si>
  <si>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</si>
  <si>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</si>
  <si>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Tata Steel Ltd</t>
  </si>
  <si>
    <t>TATASTEEL</t>
  </si>
  <si>
    <t>Bharat Electronics Ltd</t>
  </si>
  <si>
    <t>BEL</t>
  </si>
  <si>
    <t>Electronic Equipments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</si>
  <si>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</si>
  <si>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</si>
  <si>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</si>
  <si>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</si>
  <si>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</si>
  <si>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</si>
  <si>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</si>
  <si>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</si>
  <si>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</si>
  <si>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Interglobe Aviation Ltd</t>
  </si>
  <si>
    <t>INDIGO</t>
  </si>
  <si>
    <t>Airlines</t>
  </si>
  <si>
    <t>Grasim Industries Ltd</t>
  </si>
  <si>
    <t>GRASIM</t>
  </si>
  <si>
    <t>LTIMindtree Ltd</t>
  </si>
  <si>
    <t>LTIM</t>
  </si>
  <si>
    <t>SBI Life Insurance Company Ltd</t>
  </si>
  <si>
    <t>SBILIFE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</si>
  <si>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</si>
  <si>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</si>
  <si>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</si>
  <si>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</si>
  <si>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</si>
  <si>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</si>
  <si>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Pidilite Industries Ltd</t>
  </si>
  <si>
    <t>PIDILITIND</t>
  </si>
  <si>
    <t>Diversified Chemicals</t>
  </si>
  <si>
    <t>Power Finance Corporation Ltd</t>
  </si>
  <si>
    <t>PFC</t>
  </si>
  <si>
    <t>Bharat Petroleum Corporation Ltd</t>
  </si>
  <si>
    <t>BPCL</t>
  </si>
  <si>
    <t>Tech Mahindra Ltd</t>
  </si>
  <si>
    <t>TECHM</t>
  </si>
  <si>
    <t>Gail (India) Ltd</t>
  </si>
  <si>
    <t>GAIL</t>
  </si>
  <si>
    <t>Gas Distribution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</si>
  <si>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</si>
  <si>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</si>
  <si>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</si>
  <si>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</si>
  <si>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</si>
  <si>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</si>
  <si>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HDFC Life Insurance Company Ltd</t>
  </si>
  <si>
    <t>HDFCLIFE</t>
  </si>
  <si>
    <t>Samvardhana Motherson International Ltd</t>
  </si>
  <si>
    <t>MOTHERSON</t>
  </si>
  <si>
    <t>Auto Parts</t>
  </si>
  <si>
    <t>REC Limited</t>
  </si>
  <si>
    <t>RECLTD</t>
  </si>
  <si>
    <t>Divi's Laboratories Ltd</t>
  </si>
  <si>
    <t>DIVISLAB</t>
  </si>
  <si>
    <t>Labs &amp; Life Sciences Services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</si>
  <si>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</si>
  <si>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</si>
  <si>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</si>
  <si>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</si>
  <si>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</si>
  <si>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</si>
  <si>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TVS Motor Company Ltd</t>
  </si>
  <si>
    <t>TVSMOTOR</t>
  </si>
  <si>
    <t>Cipla Ltd</t>
  </si>
  <si>
    <t>CIPLA</t>
  </si>
  <si>
    <t>Shriram Finance Ltd</t>
  </si>
  <si>
    <t>SHRIRAMFIN</t>
  </si>
  <si>
    <t>Cholamandalam Investment and Finance Company Ltd</t>
  </si>
  <si>
    <t>CHOLAFIN</t>
  </si>
  <si>
    <t>Bank of Baroda Ltd</t>
  </si>
  <si>
    <t>BANKBARODA</t>
  </si>
  <si>
    <t>Bajaj Housing Finance Ltd</t>
  </si>
  <si>
    <t>BAJAJHFL</t>
  </si>
  <si>
    <t>JSW Energy Ltd</t>
  </si>
  <si>
    <t>JSWENERGY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</si>
  <si>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</si>
  <si>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</si>
  <si>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</si>
  <si>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</si>
  <si>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</si>
  <si>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</si>
  <si>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Macrotech Developers Ltd</t>
  </si>
  <si>
    <t>LODHA</t>
  </si>
  <si>
    <t>Punjab National Bank</t>
  </si>
  <si>
    <t>PNB</t>
  </si>
  <si>
    <t>Tata Consumer Products Ltd</t>
  </si>
  <si>
    <t>TATACONSUM</t>
  </si>
  <si>
    <t>Tea &amp; Coffee</t>
  </si>
  <si>
    <t>Bajaj Holdings and Investment Ltd</t>
  </si>
  <si>
    <t>BAJAJHLDNG</t>
  </si>
  <si>
    <t>Asset Management</t>
  </si>
  <si>
    <t>United Spirits Ltd</t>
  </si>
  <si>
    <t>UNITDSPR</t>
  </si>
  <si>
    <t>Alcoholic Beverages</t>
  </si>
  <si>
    <t>Hero MotoCorp Ltd</t>
  </si>
  <si>
    <t>HEROMOTOCO</t>
  </si>
  <si>
    <t>CG Power and Industrial Solutions Ltd</t>
  </si>
  <si>
    <t>CGPOWER</t>
  </si>
  <si>
    <t>Torrent Pharmaceuticals Ltd</t>
  </si>
  <si>
    <t>TORNTPHARM</t>
  </si>
  <si>
    <t>Dr Reddy's Laboratories Ltd</t>
  </si>
  <si>
    <t>DRREDDY</t>
  </si>
  <si>
    <t>Bosch Ltd</t>
  </si>
  <si>
    <t>BOSCHLTD</t>
  </si>
  <si>
    <t>ICICI Prudential Life Insurance Company Ltd</t>
  </si>
  <si>
    <t>ICICIPRULI</t>
  </si>
  <si>
    <t>Polycab India Ltd</t>
  </si>
  <si>
    <t>POLYCAB</t>
  </si>
  <si>
    <t>Dabur India Ltd</t>
  </si>
  <si>
    <t>DABUR</t>
  </si>
  <si>
    <t>Indusind Bank Ltd</t>
  </si>
  <si>
    <t>INDUSINDBK</t>
  </si>
  <si>
    <t>Rail Vikas Nigam Ltd</t>
  </si>
  <si>
    <t>RVNL</t>
  </si>
  <si>
    <t>Suzlon Energy Ltd</t>
  </si>
  <si>
    <t>SUZLON</t>
  </si>
  <si>
    <t>Renewable Energy Equipment &amp; Services</t>
  </si>
  <si>
    <t>Indian Overseas Bank</t>
  </si>
  <si>
    <t>IOB</t>
  </si>
  <si>
    <t>Zydus Lifesciences Ltd</t>
  </si>
  <si>
    <t>ZYDUSLIFE</t>
  </si>
  <si>
    <t>Cummins India Ltd</t>
  </si>
  <si>
    <t>CUMMINSIND</t>
  </si>
  <si>
    <t>Industrial Machinery</t>
  </si>
  <si>
    <t>ICICI Lombard General Insurance Company Ltd</t>
  </si>
  <si>
    <t>ICICIGI</t>
  </si>
  <si>
    <t>Info Edge (India) Ltd</t>
  </si>
  <si>
    <t>NAUKRI</t>
  </si>
  <si>
    <t>Jindal Steel And Power Ltd</t>
  </si>
  <si>
    <t>JINDALSTEL</t>
  </si>
  <si>
    <t>Solar Industries India Ltd</t>
  </si>
  <si>
    <t>SOLARINDS</t>
  </si>
  <si>
    <t>Commodity Chemicals</t>
  </si>
  <si>
    <t>Colgate-Palmolive (India) Ltd</t>
  </si>
  <si>
    <t>COLPAL</t>
  </si>
  <si>
    <t>Mankind Pharma Ltd</t>
  </si>
  <si>
    <t>MANKIND</t>
  </si>
  <si>
    <t>Apollo Hospitals Enterprise Ltd</t>
  </si>
  <si>
    <t>APOLLOHOSP</t>
  </si>
  <si>
    <t>Hospitals &amp; Diagnostic Centres</t>
  </si>
  <si>
    <t>Indus Towers Ltd</t>
  </si>
  <si>
    <t>INDUSTOWER</t>
  </si>
  <si>
    <t>Telecom Infrastructure</t>
  </si>
  <si>
    <t>Canara Bank Ltd</t>
  </si>
  <si>
    <t>CANBK</t>
  </si>
  <si>
    <t>Lupin Ltd</t>
  </si>
  <si>
    <t>LUPIN</t>
  </si>
  <si>
    <t>GMR Airports Ltd</t>
  </si>
  <si>
    <t>GMRINFRA</t>
  </si>
  <si>
    <t>Oracle Financial Services Software Ltd</t>
  </si>
  <si>
    <t>OFSS</t>
  </si>
  <si>
    <t>Software Services</t>
  </si>
  <si>
    <t>Bharat Heavy Electricals Ltd</t>
  </si>
  <si>
    <t>BHEL</t>
  </si>
  <si>
    <t>Indian Hotels Company Ltd</t>
  </si>
  <si>
    <t>INDHOTEL</t>
  </si>
  <si>
    <t>Hotels, Resorts &amp; Cruise Lines</t>
  </si>
  <si>
    <t>Shree Cement Ltd</t>
  </si>
  <si>
    <t>SHREECEM</t>
  </si>
  <si>
    <t>NHPC Ltd</t>
  </si>
  <si>
    <t>NHPC</t>
  </si>
  <si>
    <t>Hindustan Petroleum Corp Ltd</t>
  </si>
  <si>
    <t>HINDPETRO</t>
  </si>
  <si>
    <t>Max Healthcare Institute Ltd</t>
  </si>
  <si>
    <t>MAXHEALTH</t>
  </si>
  <si>
    <t>IDBI Bank Ltd</t>
  </si>
  <si>
    <t>IDBI</t>
  </si>
  <si>
    <t>Private Bank</t>
  </si>
  <si>
    <t>HDFC Asset Management Company Ltd</t>
  </si>
  <si>
    <t>HDFCAMC</t>
  </si>
  <si>
    <t>Union Bank of India Ltd</t>
  </si>
  <si>
    <t>UNIONBANK</t>
  </si>
  <si>
    <t>Oil India Ltd</t>
  </si>
  <si>
    <t>OIL</t>
  </si>
  <si>
    <t>Godrej Properties Ltd</t>
  </si>
  <si>
    <t>GODREJPROP</t>
  </si>
  <si>
    <t>Marico Ltd</t>
  </si>
  <si>
    <t>MARICO</t>
  </si>
  <si>
    <t>Torrent Power Ltd</t>
  </si>
  <si>
    <t>TORNTPOWER</t>
  </si>
  <si>
    <t>Adani Total Gas Ltd</t>
  </si>
  <si>
    <t>ATGL</t>
  </si>
  <si>
    <t>Dixon Technologies (India) Ltd</t>
  </si>
  <si>
    <t>DIXON</t>
  </si>
  <si>
    <t>Home Electronics &amp; Appliances</t>
  </si>
  <si>
    <t>Mazagon Dock Shipbuilders Ltd</t>
  </si>
  <si>
    <t>MAZDOCK</t>
  </si>
  <si>
    <t>Shipbuilding</t>
  </si>
  <si>
    <t>Tube Investments of India Ltd</t>
  </si>
  <si>
    <t>TIINDIA</t>
  </si>
  <si>
    <t>Cycles</t>
  </si>
  <si>
    <t>Persistent Systems Ltd</t>
  </si>
  <si>
    <t>PERSISTENT</t>
  </si>
  <si>
    <t>Aurobindo Pharma Ltd</t>
  </si>
  <si>
    <t>AUROPHARMA</t>
  </si>
  <si>
    <t>Muthoot Finance Ltd</t>
  </si>
  <si>
    <t>MUTHOOTFIN</t>
  </si>
  <si>
    <t>PB Fintech Ltd</t>
  </si>
  <si>
    <t>POLICYBZR</t>
  </si>
  <si>
    <t>Prestige Estates Projects Ltd</t>
  </si>
  <si>
    <t>PRESTIGE</t>
  </si>
  <si>
    <t>Kalyan Jewellers India Ltd</t>
  </si>
  <si>
    <t>KALYANKJIL</t>
  </si>
  <si>
    <t>Indian Railway Catering and Tourism Corporation Ltd</t>
  </si>
  <si>
    <t>IRCTC</t>
  </si>
  <si>
    <t>SRF Ltd</t>
  </si>
  <si>
    <t>SRF</t>
  </si>
  <si>
    <t>Alkem Laboratories Ltd</t>
  </si>
  <si>
    <t>ALKEM</t>
  </si>
  <si>
    <t>SBI Cards and Payment Services Ltd</t>
  </si>
  <si>
    <t>SBICARD</t>
  </si>
  <si>
    <t>Payment Infrastructure</t>
  </si>
  <si>
    <t>Berger Paints India Ltd</t>
  </si>
  <si>
    <t>BERGEPAINT</t>
  </si>
  <si>
    <t>PI Industries Ltd</t>
  </si>
  <si>
    <t>PIIND</t>
  </si>
  <si>
    <t>NMDC Ltd</t>
  </si>
  <si>
    <t>NMDC</t>
  </si>
  <si>
    <t>Mining - Iron Ore</t>
  </si>
  <si>
    <t>Linde India Ltd</t>
  </si>
  <si>
    <t>LINDEINDIA</t>
  </si>
  <si>
    <t>JSW Infrastructure Ltd</t>
  </si>
  <si>
    <t>JSWINFRA</t>
  </si>
  <si>
    <t>Bharat Forge Ltd</t>
  </si>
  <si>
    <t>BHARATFORG</t>
  </si>
  <si>
    <t>Indian Bank</t>
  </si>
  <si>
    <t>INDIANB</t>
  </si>
  <si>
    <t>Vodafone Idea Ltd</t>
  </si>
  <si>
    <t>IDEA</t>
  </si>
  <si>
    <t>Yes Bank Ltd</t>
  </si>
  <si>
    <t>YESBANK</t>
  </si>
  <si>
    <t>Ashok Leyland Ltd</t>
  </si>
  <si>
    <t>ASHOKLEY</t>
  </si>
  <si>
    <t>Bharti Hexacom Ltd</t>
  </si>
  <si>
    <t>BHARTIHEXA</t>
  </si>
  <si>
    <t>General Insurance Corporation of India</t>
  </si>
  <si>
    <t>GICRE</t>
  </si>
  <si>
    <t>Supreme Industries Ltd</t>
  </si>
  <si>
    <t>SUPREMEIND</t>
  </si>
  <si>
    <t>Plastic Products</t>
  </si>
  <si>
    <t>Oberoi Realty Ltd</t>
  </si>
  <si>
    <t>OBEROIRLTY</t>
  </si>
  <si>
    <t>Jindal Stainless Ltd</t>
  </si>
  <si>
    <t>JSL</t>
  </si>
  <si>
    <t>Fertilisers And Chemicals Travancore Ltd</t>
  </si>
  <si>
    <t>FACT</t>
  </si>
  <si>
    <t>Fertilizers &amp; Agro Chemicals</t>
  </si>
  <si>
    <t>Aditya Birla Capital Ltd</t>
  </si>
  <si>
    <t>ABCAPITAL</t>
  </si>
  <si>
    <t>Diversified Financials</t>
  </si>
  <si>
    <t>Phoenix Mills Ltd</t>
  </si>
  <si>
    <t>PHOENIXLTD</t>
  </si>
  <si>
    <t>Indian Renewable Energy Development Agency Ltd</t>
  </si>
  <si>
    <t>IREDA</t>
  </si>
  <si>
    <t>UNO Minda Ltd</t>
  </si>
  <si>
    <t>UNOMINDA</t>
  </si>
  <si>
    <t>Abbott India Ltd</t>
  </si>
  <si>
    <t>ABBOTINDIA</t>
  </si>
  <si>
    <t>Tata Communications Ltd</t>
  </si>
  <si>
    <t>TATACOMM</t>
  </si>
  <si>
    <t>Patanjali Foods Ltd</t>
  </si>
  <si>
    <t>PATANJALI</t>
  </si>
  <si>
    <t>Packaged Foods &amp; Meats</t>
  </si>
  <si>
    <t>Schaeffler India Ltd</t>
  </si>
  <si>
    <t>SCHAEFFLER</t>
  </si>
  <si>
    <t>Voltas Ltd</t>
  </si>
  <si>
    <t>VOLTAS</t>
  </si>
  <si>
    <t>Hitachi Energy India Ltd</t>
  </si>
  <si>
    <t>POWERINDIA</t>
  </si>
  <si>
    <t>MRF Ltd</t>
  </si>
  <si>
    <t>MRF</t>
  </si>
  <si>
    <t>Tires &amp; Rubber</t>
  </si>
  <si>
    <t>Balkrishna Industries Ltd</t>
  </si>
  <si>
    <t>BALKRISIND</t>
  </si>
  <si>
    <t>Steel Authority of India Ltd</t>
  </si>
  <si>
    <t>SAIL</t>
  </si>
  <si>
    <t>Sundaram Finance Ltd</t>
  </si>
  <si>
    <t>SUNDARMFIN</t>
  </si>
  <si>
    <t>Thermax Limited</t>
  </si>
  <si>
    <t>THERMAX</t>
  </si>
  <si>
    <t>UCO Bank</t>
  </si>
  <si>
    <t>UCOBANK</t>
  </si>
  <si>
    <t>United Breweries Ltd</t>
  </si>
  <si>
    <t>UBL</t>
  </si>
  <si>
    <t>Mphasis Ltd</t>
  </si>
  <si>
    <t>MPHASIS</t>
  </si>
  <si>
    <t>L&amp;T Technology Services Ltd</t>
  </si>
  <si>
    <t>LTTS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</si>
  <si>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</si>
  <si>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</si>
  <si>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</si>
  <si>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</si>
  <si>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</si>
  <si>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</si>
  <si>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IDFC First Bank Ltd</t>
  </si>
  <si>
    <t>IDFCFIRSTB</t>
  </si>
  <si>
    <t>AU Small Finance Bank Ltd</t>
  </si>
  <si>
    <t>AUBANK</t>
  </si>
  <si>
    <t>Procter &amp; Gamble Hygiene and Health Care Ltd</t>
  </si>
  <si>
    <t>PGHH</t>
  </si>
  <si>
    <t>Astral Ltd</t>
  </si>
  <si>
    <t>ASTRAL</t>
  </si>
  <si>
    <t>Building Products - Pipes</t>
  </si>
  <si>
    <t>BSE Ltd</t>
  </si>
  <si>
    <t>BSE</t>
  </si>
  <si>
    <t>Stock Exchanges &amp; Ratings</t>
  </si>
  <si>
    <t>Petronet LNG Ltd</t>
  </si>
  <si>
    <t>PETRONET</t>
  </si>
  <si>
    <t>Oil &amp; Gas - Storage &amp; Transportation</t>
  </si>
  <si>
    <t>SJVN Ltd</t>
  </si>
  <si>
    <t>SJVN</t>
  </si>
  <si>
    <t>Central Bank of India Ltd</t>
  </si>
  <si>
    <t>CENTRALBK</t>
  </si>
  <si>
    <t>Coromandel International Ltd</t>
  </si>
  <si>
    <t>COROMANDEL</t>
  </si>
  <si>
    <t>Bank of India Ltd</t>
  </si>
  <si>
    <t>BANKINDIA</t>
  </si>
  <si>
    <t>Premier Energies Ltd</t>
  </si>
  <si>
    <t>PREMIERENE</t>
  </si>
  <si>
    <t>Tata Elxsi Ltd</t>
  </si>
  <si>
    <t>TATAELXSI</t>
  </si>
  <si>
    <t>Federal Bank Ltd</t>
  </si>
  <si>
    <t>FEDERALBNK</t>
  </si>
  <si>
    <t>Page Industries Ltd</t>
  </si>
  <si>
    <t>PAGEIND</t>
  </si>
  <si>
    <t>Apparel &amp; Accessories</t>
  </si>
  <si>
    <t>Coforge Ltd</t>
  </si>
  <si>
    <t>COFORGE</t>
  </si>
  <si>
    <t>Gujarat Fluorochemicals Ltd</t>
  </si>
  <si>
    <t>FLUOROCHEM</t>
  </si>
  <si>
    <t>Specialty Chemicals</t>
  </si>
  <si>
    <t>Housing and Urban Development Corporation Ltd</t>
  </si>
  <si>
    <t>HUDCO</t>
  </si>
  <si>
    <t>ACC Ltd</t>
  </si>
  <si>
    <t>ACC</t>
  </si>
  <si>
    <t>Glenmark Pharmaceuticals Ltd</t>
  </si>
  <si>
    <t>GLENMARK</t>
  </si>
  <si>
    <t>L&amp;T Finance Ltd</t>
  </si>
  <si>
    <t>LTF</t>
  </si>
  <si>
    <t>One 97 Communications Ltd</t>
  </si>
  <si>
    <t>PAYTM</t>
  </si>
  <si>
    <t>Business Support Services</t>
  </si>
  <si>
    <t>UPL Ltd</t>
  </si>
  <si>
    <t>UPL</t>
  </si>
  <si>
    <t>Fortis Healthcare Ltd</t>
  </si>
  <si>
    <t>FORTIS</t>
  </si>
  <si>
    <t>GlaxoSmithKline Pharmaceuticals Ltd</t>
  </si>
  <si>
    <t>GLAXO</t>
  </si>
  <si>
    <t>Escorts Kubota Ltd</t>
  </si>
  <si>
    <t>ESCORTS</t>
  </si>
  <si>
    <t>Tractors</t>
  </si>
  <si>
    <t>Sona BLW Precision Forgings Ltd</t>
  </si>
  <si>
    <t>SONACOMS</t>
  </si>
  <si>
    <t>KPIT Technologies Ltd</t>
  </si>
  <si>
    <t>KPITTECH</t>
  </si>
  <si>
    <t>Adani Wilmar Ltd</t>
  </si>
  <si>
    <t>AWL</t>
  </si>
  <si>
    <t>Ola Electric Mobility Ltd</t>
  </si>
  <si>
    <t>OLAELEC</t>
  </si>
  <si>
    <t>APL Apollo Tubes Ltd</t>
  </si>
  <si>
    <t>APLAPOLLO</t>
  </si>
  <si>
    <t>Cochin Shipyard Ltd</t>
  </si>
  <si>
    <t>COCHINSHIP</t>
  </si>
  <si>
    <t>Motilal Oswal Financial Services Ltd</t>
  </si>
  <si>
    <t>MOTILALOFS</t>
  </si>
  <si>
    <t>Biocon Ltd</t>
  </si>
  <si>
    <t>BIOCON</t>
  </si>
  <si>
    <t>Biotechnology</t>
  </si>
  <si>
    <t>Tata Technologies Ltd</t>
  </si>
  <si>
    <t>TATATECH</t>
  </si>
  <si>
    <t>Honeywell Automation India Ltd</t>
  </si>
  <si>
    <t>HONAUT</t>
  </si>
  <si>
    <t>Exide Industries Ltd</t>
  </si>
  <si>
    <t>EXIDEIND</t>
  </si>
  <si>
    <t>Batteries</t>
  </si>
  <si>
    <t>Nippon Life India Asset Management Ltd</t>
  </si>
  <si>
    <t>NAM-INDIA</t>
  </si>
  <si>
    <t>Jubilant Foodworks Ltd</t>
  </si>
  <si>
    <t>JUBLFOOD</t>
  </si>
  <si>
    <t>Restaurants &amp; Cafes</t>
  </si>
  <si>
    <t>Ge T&amp;D India Ltd</t>
  </si>
  <si>
    <t>GET&amp;D</t>
  </si>
  <si>
    <t>Blue Star Ltd</t>
  </si>
  <si>
    <t>BLUESTARCO</t>
  </si>
  <si>
    <t>Lloyds Metals And Energy Ltd</t>
  </si>
  <si>
    <t>LLOYDSME</t>
  </si>
  <si>
    <t>Gujarat Gas Ltd</t>
  </si>
  <si>
    <t>GUJGASLTD</t>
  </si>
  <si>
    <t>Bank of Maharashtra Ltd</t>
  </si>
  <si>
    <t>MAHABANK</t>
  </si>
  <si>
    <t>Bharat Dynamics Ltd</t>
  </si>
  <si>
    <t>BDL</t>
  </si>
  <si>
    <t>National Aluminium Co Ltd</t>
  </si>
  <si>
    <t>NATIONALUM</t>
  </si>
  <si>
    <t>Max Financial Services Ltd</t>
  </si>
  <si>
    <t>MFSL</t>
  </si>
  <si>
    <t>Mahindra and Mahindra Financial Services Ltd</t>
  </si>
  <si>
    <t>M&amp;MFIN</t>
  </si>
  <si>
    <t>Ajanta Pharma Ltd</t>
  </si>
  <si>
    <t>AJANTPHARM</t>
  </si>
  <si>
    <t>AIA Engineering Ltd</t>
  </si>
  <si>
    <t>AIAENG</t>
  </si>
  <si>
    <t>Deepak Nitrite Ltd</t>
  </si>
  <si>
    <t>DEEPAKNTR</t>
  </si>
  <si>
    <t>Godrej Industries Ltd</t>
  </si>
  <si>
    <t>GODREJIND</t>
  </si>
  <si>
    <t>NLC India Ltd</t>
  </si>
  <si>
    <t>NLCINDIA</t>
  </si>
  <si>
    <t>Cholamandalam Financial Holdings Ltd</t>
  </si>
  <si>
    <t>CHOLAHLDNG</t>
  </si>
  <si>
    <t>Indraprastha Gas Ltd</t>
  </si>
  <si>
    <t>IGL</t>
  </si>
  <si>
    <t>KEI Industries Ltd</t>
  </si>
  <si>
    <t>KEI</t>
  </si>
  <si>
    <t>Cables</t>
  </si>
  <si>
    <t>Apar Industries Ltd</t>
  </si>
  <si>
    <t>APARINDS</t>
  </si>
  <si>
    <t>3M India Ltd</t>
  </si>
  <si>
    <t>3MINDIA</t>
  </si>
  <si>
    <t>Stationery</t>
  </si>
  <si>
    <t>New India Assurance Company Ltd</t>
  </si>
  <si>
    <t>NIACL</t>
  </si>
  <si>
    <t>IPCA Laboratories Ltd</t>
  </si>
  <si>
    <t>IPCALAB</t>
  </si>
  <si>
    <t>Aditya Birla Fashion and Retail Ltd</t>
  </si>
  <si>
    <t>ABFRL</t>
  </si>
  <si>
    <t>Punjab &amp; Sind Bank</t>
  </si>
  <si>
    <t>PSB</t>
  </si>
  <si>
    <t>IRB Infrastructure Developers Ltd</t>
  </si>
  <si>
    <t>IRB</t>
  </si>
  <si>
    <t>360 One Wam Ltd</t>
  </si>
  <si>
    <t>360ONE</t>
  </si>
  <si>
    <t>Investment Banking &amp; Brokerage</t>
  </si>
  <si>
    <t>Dalmia Bharat Ltd</t>
  </si>
  <si>
    <t>DALBHARAT</t>
  </si>
  <si>
    <t>Syngene International Ltd</t>
  </si>
  <si>
    <t>SYNGENE</t>
  </si>
  <si>
    <t>LIC Housing Finance Ltd</t>
  </si>
  <si>
    <t>LICHSGFIN</t>
  </si>
  <si>
    <t>Home Financing</t>
  </si>
  <si>
    <t>J K Cement Ltd</t>
  </si>
  <si>
    <t>JKCEMENT</t>
  </si>
  <si>
    <t>Star Health and Allied Insurance Company Ltd</t>
  </si>
  <si>
    <t>STARHEALTH</t>
  </si>
  <si>
    <t>Godfrey Phillips India Ltd</t>
  </si>
  <si>
    <t>GODFRYPHLP</t>
  </si>
  <si>
    <t>Kaynes Technology India Ltd</t>
  </si>
  <si>
    <t>KAYNES</t>
  </si>
  <si>
    <t>Apollo Tyres Ltd</t>
  </si>
  <si>
    <t>APOLLOTYRE</t>
  </si>
  <si>
    <t>Brigade Enterprises Ltd</t>
  </si>
  <si>
    <t>BRIGADE</t>
  </si>
  <si>
    <t>Metro Brands Ltd</t>
  </si>
  <si>
    <t>METROBRAND</t>
  </si>
  <si>
    <t>Footwear</t>
  </si>
  <si>
    <t>Go Digit General Insurance Ltd</t>
  </si>
  <si>
    <t>GODIGIT</t>
  </si>
  <si>
    <t>Tata Investment Corporation Ltd</t>
  </si>
  <si>
    <t>TATAINVEST</t>
  </si>
  <si>
    <t>BASF India Ltd</t>
  </si>
  <si>
    <t>BASF</t>
  </si>
  <si>
    <t>CRISIL Ltd</t>
  </si>
  <si>
    <t>CRISIL</t>
  </si>
  <si>
    <t>Hindustan Copper Ltd</t>
  </si>
  <si>
    <t>HINDCOPPER</t>
  </si>
  <si>
    <t>Mining - Copper</t>
  </si>
  <si>
    <t>Endurance Technologies Ltd</t>
  </si>
  <si>
    <t>ENDURANCE</t>
  </si>
  <si>
    <t>Brainbees Solutions Ltd</t>
  </si>
  <si>
    <t>FIRSTCRY</t>
  </si>
  <si>
    <t>Sun Tv Network Ltd</t>
  </si>
  <si>
    <t>SUNTV</t>
  </si>
  <si>
    <t>TV Channels &amp; Broadcasters</t>
  </si>
  <si>
    <t>Vedant Fashions Ltd</t>
  </si>
  <si>
    <t>MANYAVAR</t>
  </si>
  <si>
    <t>Textiles</t>
  </si>
  <si>
    <t>Himadri Speciality Chemical Ltd</t>
  </si>
  <si>
    <t>HSCL</t>
  </si>
  <si>
    <t>Emami Ltd</t>
  </si>
  <si>
    <t>EMAMILTD</t>
  </si>
  <si>
    <t>KPR Mill Ltd</t>
  </si>
  <si>
    <t>KPRMILL</t>
  </si>
  <si>
    <t>NBCC (India) Ltd</t>
  </si>
  <si>
    <t>NBCC</t>
  </si>
  <si>
    <t>Embassy Office Parks REIT</t>
  </si>
  <si>
    <t>EMBASSY</t>
  </si>
  <si>
    <t>Century Textiles and Industries Ltd</t>
  </si>
  <si>
    <t>CENTURYTEX</t>
  </si>
  <si>
    <t>Paper Products</t>
  </si>
  <si>
    <t>Mangalore Refinery and Petrochemicals Ltd</t>
  </si>
  <si>
    <t>MRPL</t>
  </si>
  <si>
    <t>Bandhan Bank Ltd</t>
  </si>
  <si>
    <t>BANDHANBNK</t>
  </si>
  <si>
    <t>Inox Wind Ltd</t>
  </si>
  <si>
    <t>INOXWIND</t>
  </si>
  <si>
    <t>Poonawalla Fincorp Ltd</t>
  </si>
  <si>
    <t>POONAWALLA</t>
  </si>
  <si>
    <t>Delhivery Ltd</t>
  </si>
  <si>
    <t>DELHIVERY</t>
  </si>
  <si>
    <t>Authum Investment &amp; Infrastructure Ltd</t>
  </si>
  <si>
    <t>AIIL</t>
  </si>
  <si>
    <t>Motherson Sumi Wiring India Ltd</t>
  </si>
  <si>
    <t>MSUMI</t>
  </si>
  <si>
    <t>Suven Pharmaceuticals Ltd</t>
  </si>
  <si>
    <t>SUVENPHAR</t>
  </si>
  <si>
    <t>ZF Commercial Vehicle Control Systems India Ltd</t>
  </si>
  <si>
    <t>ZFCVINDIA</t>
  </si>
  <si>
    <t>TVS Holdings Ltd</t>
  </si>
  <si>
    <t>TVSHLTD</t>
  </si>
  <si>
    <t>Piramal Pharma Ltd</t>
  </si>
  <si>
    <t>PPLPHARMA</t>
  </si>
  <si>
    <t>Central Depository Services (India) Ltd</t>
  </si>
  <si>
    <t>CDSL</t>
  </si>
  <si>
    <t>Multi Commodity Exchange of India Ltd</t>
  </si>
  <si>
    <t>MCX</t>
  </si>
  <si>
    <t>Gland Pharma Ltd</t>
  </si>
  <si>
    <t>GLAND</t>
  </si>
  <si>
    <t>Bayer Cropscience Ltd</t>
  </si>
  <si>
    <t>BAYERCROP</t>
  </si>
  <si>
    <t>Sundram Fasteners Ltd</t>
  </si>
  <si>
    <t>SUNDRMFAST</t>
  </si>
  <si>
    <t>Whirlpool of India Ltd</t>
  </si>
  <si>
    <t>WHIRLPOOL</t>
  </si>
  <si>
    <t>Tata Chemicals Ltd</t>
  </si>
  <si>
    <t>TATACHEM</t>
  </si>
  <si>
    <t>ICICI Securities Ltd</t>
  </si>
  <si>
    <t>ISEC</t>
  </si>
  <si>
    <t>Timken India Ltd</t>
  </si>
  <si>
    <t>TIMKEN</t>
  </si>
  <si>
    <t>J B Chemicals and Pharmaceuticals Ltd</t>
  </si>
  <si>
    <t>JBCHEPHARM</t>
  </si>
  <si>
    <t>Dr. Lal PathLabs Ltd</t>
  </si>
  <si>
    <t>LALPATHLAB</t>
  </si>
  <si>
    <t>Emcure Pharmaceuticals Ltd</t>
  </si>
  <si>
    <t>EMCURE</t>
  </si>
  <si>
    <t>Sumitomo Chemical India Ltd</t>
  </si>
  <si>
    <t>SUMICHEM</t>
  </si>
  <si>
    <t>Carborundum Universal Ltd</t>
  </si>
  <si>
    <t>CARBORUNIV</t>
  </si>
  <si>
    <t>KEC International Ltd</t>
  </si>
  <si>
    <t>KEC</t>
  </si>
  <si>
    <t>Crompton Greaves Consumer Electricals Ltd</t>
  </si>
  <si>
    <t>CROMPTON</t>
  </si>
  <si>
    <t>Radico Khaitan Ltd</t>
  </si>
  <si>
    <t>RADICO</t>
  </si>
  <si>
    <t>Gillette India Ltd</t>
  </si>
  <si>
    <t>GILLETTE</t>
  </si>
  <si>
    <t>SKF India Ltd</t>
  </si>
  <si>
    <t>SKFINDIA</t>
  </si>
  <si>
    <t>Global Health Ltd</t>
  </si>
  <si>
    <t>MEDANTA</t>
  </si>
  <si>
    <t>Aegis Logistics Ltd</t>
  </si>
  <si>
    <t>AEGISLOG</t>
  </si>
  <si>
    <t>Grindwell Norton Ltd</t>
  </si>
  <si>
    <t>GRINDWELL</t>
  </si>
  <si>
    <t>CESC Ltd</t>
  </si>
  <si>
    <t>CESC</t>
  </si>
  <si>
    <t>Jyoti CNC Automation Ltd</t>
  </si>
  <si>
    <t>JYOTICNC</t>
  </si>
  <si>
    <t>Computer Hardware</t>
  </si>
  <si>
    <t>Hatsun Agro Product Ltd</t>
  </si>
  <si>
    <t>HATSUN</t>
  </si>
  <si>
    <t>Amara Raja Energy &amp; Mobility Ltd</t>
  </si>
  <si>
    <t>ARE&amp;M</t>
  </si>
  <si>
    <t>Ratnamani Metals and Tubes Ltd</t>
  </si>
  <si>
    <t>RATNAMANI</t>
  </si>
  <si>
    <t>ITI Ltd</t>
  </si>
  <si>
    <t>ITI</t>
  </si>
  <si>
    <t>Telecom Equipments</t>
  </si>
  <si>
    <t>Pfizer Ltd</t>
  </si>
  <si>
    <t>PFIZER</t>
  </si>
  <si>
    <t>Laurus Labs Ltd</t>
  </si>
  <si>
    <t>LAURUSLABS</t>
  </si>
  <si>
    <t>PNB Housing Finance Ltd</t>
  </si>
  <si>
    <t>PNBHOUSING</t>
  </si>
  <si>
    <t>Kansai Nerolac Paints Ltd</t>
  </si>
  <si>
    <t>KANSAINER</t>
  </si>
  <si>
    <t>Shyam Metalics and Energy Ltd</t>
  </si>
  <si>
    <t>SHYAMMETL</t>
  </si>
  <si>
    <t>Narayana Hrudayalaya Ltd</t>
  </si>
  <si>
    <t>NH</t>
  </si>
  <si>
    <t>Natco Pharma Ltd</t>
  </si>
  <si>
    <t>NATCOPHARM</t>
  </si>
  <si>
    <t>Anant Raj Ltd</t>
  </si>
  <si>
    <t>ANANTRAJ</t>
  </si>
  <si>
    <t>Piramal Enterprises Ltd</t>
  </si>
  <si>
    <t>PEL</t>
  </si>
  <si>
    <t>Gujarat State Petronet Ltd</t>
  </si>
  <si>
    <t>GSPL</t>
  </si>
  <si>
    <t>Castrol India Ltd</t>
  </si>
  <si>
    <t>CASTROLIND</t>
  </si>
  <si>
    <t>Five-Star Business Finance Ltd</t>
  </si>
  <si>
    <t>FIVESTAR</t>
  </si>
  <si>
    <t>KIOCL Ltd</t>
  </si>
  <si>
    <t>KIOCL</t>
  </si>
  <si>
    <t>EIH Ltd</t>
  </si>
  <si>
    <t>EIHOTEL</t>
  </si>
  <si>
    <t>Poly Medicure Ltd</t>
  </si>
  <si>
    <t>POLYMED</t>
  </si>
  <si>
    <t>Health Care Equipment &amp; Supplies</t>
  </si>
  <si>
    <t>Bikaji Foods International Ltd</t>
  </si>
  <si>
    <t>BIKAJI</t>
  </si>
  <si>
    <t>Kajaria Ceramics Ltd</t>
  </si>
  <si>
    <t>KAJARIACER</t>
  </si>
  <si>
    <t>Building Products - Ceramics</t>
  </si>
  <si>
    <t>Atul Ltd</t>
  </si>
  <si>
    <t>ATUL</t>
  </si>
  <si>
    <t>Angel One Ltd</t>
  </si>
  <si>
    <t>ANGELONE</t>
  </si>
  <si>
    <t>Alembic Pharmaceuticals Ltd</t>
  </si>
  <si>
    <t>APLLTD</t>
  </si>
  <si>
    <t>Jindal SAW Ltd</t>
  </si>
  <si>
    <t>JINDALSAW</t>
  </si>
  <si>
    <t>Nuvama Wealth Management Ltd</t>
  </si>
  <si>
    <t>NUVAMA</t>
  </si>
  <si>
    <t>Devyani International Ltd</t>
  </si>
  <si>
    <t>DEVYANI</t>
  </si>
  <si>
    <t>CPSE ETF</t>
  </si>
  <si>
    <t>CPSEETF</t>
  </si>
  <si>
    <t>Equity</t>
  </si>
  <si>
    <t>Signatureglobal (India) Ltd</t>
  </si>
  <si>
    <t>SIGNATURE</t>
  </si>
  <si>
    <t>Triveni Turbine Ltd</t>
  </si>
  <si>
    <t>TRITURBINE</t>
  </si>
  <si>
    <t>Computer Age Management Services Ltd</t>
  </si>
  <si>
    <t>CAMS</t>
  </si>
  <si>
    <t>Affle (India) Ltd</t>
  </si>
  <si>
    <t>AFFLE</t>
  </si>
  <si>
    <t>Advertising</t>
  </si>
  <si>
    <t>Krishna Institute of Medical Sciences Ltd</t>
  </si>
  <si>
    <t>KIMS</t>
  </si>
  <si>
    <t>Vinati Organics Ltd</t>
  </si>
  <si>
    <t>VINATIORGA</t>
  </si>
  <si>
    <t>Chambal Fertilisers and Chemicals Ltd</t>
  </si>
  <si>
    <t>CHAMBLFERT</t>
  </si>
  <si>
    <t>Kalpataru Projects International Ltd</t>
  </si>
  <si>
    <t>KPIL</t>
  </si>
  <si>
    <t>Jupiter Wagons Ltd</t>
  </si>
  <si>
    <t>JWL</t>
  </si>
  <si>
    <t>Rail</t>
  </si>
  <si>
    <t>Finolex Cables Ltd</t>
  </si>
  <si>
    <t>FINCABLES</t>
  </si>
  <si>
    <t>JBM Auto Ltd</t>
  </si>
  <si>
    <t>JBMA</t>
  </si>
  <si>
    <t>Aditya Birla Sun Life Amc Ltd</t>
  </si>
  <si>
    <t>ABSLAMC</t>
  </si>
  <si>
    <t>CIE Automotive India Ltd</t>
  </si>
  <si>
    <t>CIEINDIA</t>
  </si>
  <si>
    <t>PCBL Ltd</t>
  </si>
  <si>
    <t>PCBL</t>
  </si>
  <si>
    <t>Firstsource Solutions Ltd</t>
  </si>
  <si>
    <t>FSL</t>
  </si>
  <si>
    <t>Outsourced services</t>
  </si>
  <si>
    <t>Elgi Equipments Ltd</t>
  </si>
  <si>
    <t>ELGIEQUIP</t>
  </si>
  <si>
    <t>HFCL Ltd</t>
  </si>
  <si>
    <t>HFCL</t>
  </si>
  <si>
    <t>Aarti Industries Ltd</t>
  </si>
  <si>
    <t>AARTIIND</t>
  </si>
  <si>
    <t>Sobha Ltd</t>
  </si>
  <si>
    <t>SOBHA</t>
  </si>
  <si>
    <t>Ircon International Ltd</t>
  </si>
  <si>
    <t>IRCON</t>
  </si>
  <si>
    <t>Cyient Ltd</t>
  </si>
  <si>
    <t>CYIENT</t>
  </si>
  <si>
    <t>PTC Industries Ltd</t>
  </si>
  <si>
    <t>PTCIL</t>
  </si>
  <si>
    <t>Aster DM Healthcare Ltd</t>
  </si>
  <si>
    <t>ASTERDM</t>
  </si>
  <si>
    <t>Concord Biotech Ltd</t>
  </si>
  <si>
    <t>CONCORDBIO</t>
  </si>
  <si>
    <t>Ramco Cements Limited</t>
  </si>
  <si>
    <t>RAMCOCEM</t>
  </si>
  <si>
    <t>Reliance Power Ltd</t>
  </si>
  <si>
    <t>RPOWER</t>
  </si>
  <si>
    <t>Blue Dart Express Ltd</t>
  </si>
  <si>
    <t>BLUEDART</t>
  </si>
  <si>
    <t>Tejas Networks Ltd</t>
  </si>
  <si>
    <t>TEJASNET</t>
  </si>
  <si>
    <t>Relaxo Footwears Ltd</t>
  </si>
  <si>
    <t>RELAXO</t>
  </si>
  <si>
    <t>Nexus Select Trust</t>
  </si>
  <si>
    <t>NXST</t>
  </si>
  <si>
    <t>Mindspace Business Parks REIT</t>
  </si>
  <si>
    <t>MINDSPACE</t>
  </si>
  <si>
    <t>Jai Balaji Industries Ltd</t>
  </si>
  <si>
    <t>JAIBALAJI</t>
  </si>
  <si>
    <t>Bombay Burmah Trading Corporation Ltd</t>
  </si>
  <si>
    <t>BBTC</t>
  </si>
  <si>
    <t>Jyothy Labs Ltd</t>
  </si>
  <si>
    <t>JYOTHYLAB</t>
  </si>
  <si>
    <t>Cello World Ltd</t>
  </si>
  <si>
    <t>CELLO</t>
  </si>
  <si>
    <t>Century Plyboards (India) Ltd</t>
  </si>
  <si>
    <t>CENTURYPLY</t>
  </si>
  <si>
    <t>Wood Products</t>
  </si>
  <si>
    <t>IIFL Finance Ltd</t>
  </si>
  <si>
    <t>IIFL</t>
  </si>
  <si>
    <t>Tbo Tek Ltd</t>
  </si>
  <si>
    <t>TBOTEK</t>
  </si>
  <si>
    <t>Tour &amp; Travel Services</t>
  </si>
  <si>
    <t>Waaree Renewable Technologies Ltd</t>
  </si>
  <si>
    <t>WAAREERTL</t>
  </si>
  <si>
    <t>Aadhar Housing Finance Ltd</t>
  </si>
  <si>
    <t>AADHARHFC</t>
  </si>
  <si>
    <t>R R Kabel Ltd</t>
  </si>
  <si>
    <t>RRKABEL</t>
  </si>
  <si>
    <t>Garden Reach Shipbuilders &amp; Engineers Ltd</t>
  </si>
  <si>
    <t>GRSE</t>
  </si>
  <si>
    <t>LMW Ltd</t>
  </si>
  <si>
    <t>LAXMIMACH</t>
  </si>
  <si>
    <t>Kfin Technologies Ltd</t>
  </si>
  <si>
    <t>KFINTECH</t>
  </si>
  <si>
    <t>Schneider Electric Infrastructure Ltd</t>
  </si>
  <si>
    <t>SCHNEIDER</t>
  </si>
  <si>
    <t>Welspun Corp Ltd</t>
  </si>
  <si>
    <t>WELCORP</t>
  </si>
  <si>
    <t>Astrazeneca Pharma India Ltd</t>
  </si>
  <si>
    <t>ASTRAZEN</t>
  </si>
  <si>
    <t>V Guard Industries Ltd</t>
  </si>
  <si>
    <t>VGUARD</t>
  </si>
  <si>
    <t>NCC Ltd</t>
  </si>
  <si>
    <t>NCC</t>
  </si>
  <si>
    <t>CreditAccess Grameen Ltd</t>
  </si>
  <si>
    <t>CREDITACC</t>
  </si>
  <si>
    <t>Mahanagar Gas Ltd</t>
  </si>
  <si>
    <t>MGL</t>
  </si>
  <si>
    <t>Chalet Hotels Ltd</t>
  </si>
  <si>
    <t>CHALET</t>
  </si>
  <si>
    <t>Asahi India Glass Ltd</t>
  </si>
  <si>
    <t>ASAHIINDIA</t>
  </si>
  <si>
    <t>Trident Ltd</t>
  </si>
  <si>
    <t>TRIDENT</t>
  </si>
  <si>
    <t>Indian Energy Exchange Ltd</t>
  </si>
  <si>
    <t>IEX</t>
  </si>
  <si>
    <t>Power Trading &amp; Consultancy</t>
  </si>
  <si>
    <t>LS Industries Ltd</t>
  </si>
  <si>
    <t>LSIND</t>
  </si>
  <si>
    <t>Jubilant Pharmova Ltd</t>
  </si>
  <si>
    <t>JUBLPHARMA</t>
  </si>
  <si>
    <t>Newgen Software Technologies Ltd</t>
  </si>
  <si>
    <t>NEWGEN</t>
  </si>
  <si>
    <t>Bata India Ltd</t>
  </si>
  <si>
    <t>BATAINDIA</t>
  </si>
  <si>
    <t>Techno Electric &amp; Engineering Company Ltd</t>
  </si>
  <si>
    <t>TECHNOE</t>
  </si>
  <si>
    <t>Ramkrishna Forgings Ltd</t>
  </si>
  <si>
    <t>RKFORGE</t>
  </si>
  <si>
    <t>Eris Lifesciences Ltd</t>
  </si>
  <si>
    <t>ERIS</t>
  </si>
  <si>
    <t>Indiamart Intermesh Ltd</t>
  </si>
  <si>
    <t>INDIAMART</t>
  </si>
  <si>
    <t>Akzo Nobel India Ltd</t>
  </si>
  <si>
    <t>AKZOINDIA</t>
  </si>
  <si>
    <t>IDFC Ltd</t>
  </si>
  <si>
    <t>IDFC</t>
  </si>
  <si>
    <t>Navin Fluorine International Ltd</t>
  </si>
  <si>
    <t>NAVINFLUOR</t>
  </si>
  <si>
    <t>Swan Energy Ltd</t>
  </si>
  <si>
    <t>SWANENERGY</t>
  </si>
  <si>
    <t>Sonata Software Ltd</t>
  </si>
  <si>
    <t>SONATSOFTW</t>
  </si>
  <si>
    <t>Aptus Value Housing Finance India Ltd</t>
  </si>
  <si>
    <t>APTUS</t>
  </si>
  <si>
    <t>Indegene Ltd</t>
  </si>
  <si>
    <t>INDGN</t>
  </si>
  <si>
    <t>HBL Power Systems Ltd</t>
  </si>
  <si>
    <t>HBLPOWER</t>
  </si>
  <si>
    <t>Clean Science and Technology Ltd</t>
  </si>
  <si>
    <t>CLEAN</t>
  </si>
  <si>
    <t>Kirloskar Oil Engines Ltd</t>
  </si>
  <si>
    <t>KIRLOSENG</t>
  </si>
  <si>
    <t>Karur Vysya Bank Ltd</t>
  </si>
  <si>
    <t>KARURVYSYA</t>
  </si>
  <si>
    <t>Finolex Industries Ltd</t>
  </si>
  <si>
    <t>FINPIPE</t>
  </si>
  <si>
    <t>Great Eastern Shipping Company Ltd</t>
  </si>
  <si>
    <t>GESHIP</t>
  </si>
  <si>
    <t>Capri Global Capital Ltd</t>
  </si>
  <si>
    <t>CGCL</t>
  </si>
  <si>
    <t>IFCI Ltd</t>
  </si>
  <si>
    <t>IFCI</t>
  </si>
  <si>
    <t>G R Infraprojects Ltd</t>
  </si>
  <si>
    <t>GRINFRA</t>
  </si>
  <si>
    <t>Gravita India Ltd</t>
  </si>
  <si>
    <t>GRAVITA</t>
  </si>
  <si>
    <t>Metals - Lead</t>
  </si>
  <si>
    <t>Manappuram Finance Ltd</t>
  </si>
  <si>
    <t>MANAPPURAM</t>
  </si>
  <si>
    <t>Welspun Living Ltd</t>
  </si>
  <si>
    <t>WELSPUNLIV</t>
  </si>
  <si>
    <t>Tata Teleservices (Maharashtra) Ltd</t>
  </si>
  <si>
    <t>TTML</t>
  </si>
  <si>
    <t>Action Construction Equipment Ltd</t>
  </si>
  <si>
    <t>ACE</t>
  </si>
  <si>
    <t>Heavy Machinery</t>
  </si>
  <si>
    <t>PG Electroplast Ltd</t>
  </si>
  <si>
    <t>PGEL</t>
  </si>
  <si>
    <t>Birlasoft Ltd</t>
  </si>
  <si>
    <t>BSOFT</t>
  </si>
  <si>
    <t>Supreme Petrochem Ltd</t>
  </si>
  <si>
    <t>SPLPETRO</t>
  </si>
  <si>
    <t>Amber Enterprises India Ltd</t>
  </si>
  <si>
    <t>AMBER</t>
  </si>
  <si>
    <t>Sanofi India Ltd</t>
  </si>
  <si>
    <t>SANOFI</t>
  </si>
  <si>
    <t>Fine Organic Industries Ltd</t>
  </si>
  <si>
    <t>FINEORG</t>
  </si>
  <si>
    <t>DCM Shriram Ltd</t>
  </si>
  <si>
    <t>DCMSHRIRAM</t>
  </si>
  <si>
    <t>PVR INOX Ltd</t>
  </si>
  <si>
    <t>PVRINOX</t>
  </si>
  <si>
    <t>Theatres</t>
  </si>
  <si>
    <t>Anand Rathi Wealth Ltd</t>
  </si>
  <si>
    <t>ANANDRATHI</t>
  </si>
  <si>
    <t>Doms Industries Ltd</t>
  </si>
  <si>
    <t>DOMS</t>
  </si>
  <si>
    <t>Office Supplies</t>
  </si>
  <si>
    <t>RITES Ltd</t>
  </si>
  <si>
    <t>RITES</t>
  </si>
  <si>
    <t>Nava Limited</t>
  </si>
  <si>
    <t>NAVA</t>
  </si>
  <si>
    <t>Neuland Laboratories Ltd</t>
  </si>
  <si>
    <t>NEULANDLAB</t>
  </si>
  <si>
    <t>Titagarh Rail Systems Ltd</t>
  </si>
  <si>
    <t>TITAGARH</t>
  </si>
  <si>
    <t>Sarda Energy &amp; Minerals Ltd</t>
  </si>
  <si>
    <t>SARDAEN</t>
  </si>
  <si>
    <t>NMDC Steel Ltd</t>
  </si>
  <si>
    <t>NSLNISP</t>
  </si>
  <si>
    <t>Caplin Point Laboratories Ltd</t>
  </si>
  <si>
    <t>CAPLIPOINT</t>
  </si>
  <si>
    <t>KSB Ltd</t>
  </si>
  <si>
    <t>KSB</t>
  </si>
  <si>
    <t>UTI Asset Management Company Ltd</t>
  </si>
  <si>
    <t>UTIAMC</t>
  </si>
  <si>
    <t>Elecon Engineering Company Ltd</t>
  </si>
  <si>
    <t>ELECON</t>
  </si>
  <si>
    <t>Craftsman Automation Ltd</t>
  </si>
  <si>
    <t>CRAFTSMAN</t>
  </si>
  <si>
    <t>UTI S&amp;P BSE Sensex ETF</t>
  </si>
  <si>
    <t>UTISENSETF</t>
  </si>
  <si>
    <t>E I D-Parry (India) Ltd</t>
  </si>
  <si>
    <t>EIDPARRY</t>
  </si>
  <si>
    <t>Sugar</t>
  </si>
  <si>
    <t>Bls International Services Ltd</t>
  </si>
  <si>
    <t>BLS</t>
  </si>
  <si>
    <t>Zensar Technologies Ltd</t>
  </si>
  <si>
    <t>ZENSARTECH</t>
  </si>
  <si>
    <t>Inox Wind Energy Ltd</t>
  </si>
  <si>
    <t>IWEL</t>
  </si>
  <si>
    <t>Zen Technologies Ltd</t>
  </si>
  <si>
    <t>ZENTEC</t>
  </si>
  <si>
    <t>BEML Ltd</t>
  </si>
  <si>
    <t>BEML</t>
  </si>
  <si>
    <t>Wockhardt Ltd</t>
  </si>
  <si>
    <t>WOCKPHARMA</t>
  </si>
  <si>
    <t>Honasa Consumer Ltd</t>
  </si>
  <si>
    <t>HONASA</t>
  </si>
  <si>
    <t>Rainbow Children's Medicare Ltd</t>
  </si>
  <si>
    <t>RAINBOW</t>
  </si>
  <si>
    <t>JM Financial Ltd</t>
  </si>
  <si>
    <t>JMFINANCIL</t>
  </si>
  <si>
    <t>Aavas Financiers Ltd</t>
  </si>
  <si>
    <t>AAVAS</t>
  </si>
  <si>
    <t>Railtel Corporation of India Ltd</t>
  </si>
  <si>
    <t>RAILTEL</t>
  </si>
  <si>
    <t>Communication &amp; Networking</t>
  </si>
  <si>
    <t>Redington Ltd</t>
  </si>
  <si>
    <t>REDINGTON</t>
  </si>
  <si>
    <t>Technology Hardware</t>
  </si>
  <si>
    <t>Kirloskar Brothers Ltd</t>
  </si>
  <si>
    <t>KIRLOSBROS</t>
  </si>
  <si>
    <t>eClerx Services Limited</t>
  </si>
  <si>
    <t>ECLERX</t>
  </si>
  <si>
    <t>Raymond Lifestyle Ltd</t>
  </si>
  <si>
    <t>RAYMONDLSL</t>
  </si>
  <si>
    <t>Minda Corporation Ltd</t>
  </si>
  <si>
    <t>MINDACORP</t>
  </si>
  <si>
    <t>Olectra Greentech Ltd</t>
  </si>
  <si>
    <t>OLECTRA</t>
  </si>
  <si>
    <t>Praj Industries Ltd</t>
  </si>
  <si>
    <t>PRAJIND</t>
  </si>
  <si>
    <t>Godawari Power and Ispat Ltd</t>
  </si>
  <si>
    <t>GPIL</t>
  </si>
  <si>
    <t>Godrej Agrovet Ltd</t>
  </si>
  <si>
    <t>GODREJAGRO</t>
  </si>
  <si>
    <t>Agro Products</t>
  </si>
  <si>
    <t>Netweb Technologies India Ltd</t>
  </si>
  <si>
    <t>NETWEB</t>
  </si>
  <si>
    <t>Westlife Foodworld Ltd</t>
  </si>
  <si>
    <t>WESTLIFE</t>
  </si>
  <si>
    <t>Granules India Ltd</t>
  </si>
  <si>
    <t>GRANULES</t>
  </si>
  <si>
    <t>Deepak Fertilisers and Petrochemicals Corp Ltd</t>
  </si>
  <si>
    <t>DEEPAKFERT</t>
  </si>
  <si>
    <t>Sterling and Wilson Renewable Energy Ltd</t>
  </si>
  <si>
    <t>SWSOLAR</t>
  </si>
  <si>
    <t>Chennai Petroleum Corporation Ltd</t>
  </si>
  <si>
    <t>CHENNPETRO</t>
  </si>
  <si>
    <t>LT Foods Ltd</t>
  </si>
  <si>
    <t>LTFOODS</t>
  </si>
  <si>
    <t>Glenmark Life Sciences Ltd</t>
  </si>
  <si>
    <t>GLS</t>
  </si>
  <si>
    <t>Balrampur Chini Mills Ltd</t>
  </si>
  <si>
    <t>BALRAMCHIN</t>
  </si>
  <si>
    <t>Akums Drugs and Pharmaceuticals Ltd</t>
  </si>
  <si>
    <t>AKUMS</t>
  </si>
  <si>
    <t>Marksans Pharma Ltd</t>
  </si>
  <si>
    <t>MARKSANS</t>
  </si>
  <si>
    <t>Vardhman Textiles Ltd</t>
  </si>
  <si>
    <t>VTL</t>
  </si>
  <si>
    <t>Alok Industries Ltd</t>
  </si>
  <si>
    <t>ALOKINDS</t>
  </si>
  <si>
    <t>Maharashtra Scooters Ltd</t>
  </si>
  <si>
    <t>MAHSCOOTER</t>
  </si>
  <si>
    <t>MMTC Ltd</t>
  </si>
  <si>
    <t>MMTC</t>
  </si>
  <si>
    <t>Zee Entertainment Enterprises Ltd</t>
  </si>
  <si>
    <t>ZEEL</t>
  </si>
  <si>
    <t>Electrosteel Castings Ltd</t>
  </si>
  <si>
    <t>ELECTCAST</t>
  </si>
  <si>
    <t>Ingersoll-Rand (India) Ltd</t>
  </si>
  <si>
    <t>INGERRAND</t>
  </si>
  <si>
    <t>Tega Industries Ltd</t>
  </si>
  <si>
    <t>TEGA</t>
  </si>
  <si>
    <t>Reliance Infrastructure Ltd</t>
  </si>
  <si>
    <t>RELINFRA</t>
  </si>
  <si>
    <t>Jaiprakash Power Ventures Ltd</t>
  </si>
  <si>
    <t>JPPOWER</t>
  </si>
  <si>
    <t>Voltamp Transformers Ltd</t>
  </si>
  <si>
    <t>VOLTAMP</t>
  </si>
  <si>
    <t>Saregama India Ltd</t>
  </si>
  <si>
    <t>SAREGAMA</t>
  </si>
  <si>
    <t>Movies &amp; TV Serials</t>
  </si>
  <si>
    <t>CEAT Ltd</t>
  </si>
  <si>
    <t>CEATLTD</t>
  </si>
  <si>
    <t>Cube Highways Trust</t>
  </si>
  <si>
    <t>CUBEINVIT</t>
  </si>
  <si>
    <t>Roads</t>
  </si>
  <si>
    <t>Data Patterns (India) Ltd</t>
  </si>
  <si>
    <t>DATAPATTNS</t>
  </si>
  <si>
    <t>Strides Pharma Science Ltd</t>
  </si>
  <si>
    <t>STAR</t>
  </si>
  <si>
    <t>Nuvoco Vistas Corporation Ltd</t>
  </si>
  <si>
    <t>NUVOCO</t>
  </si>
  <si>
    <t>RHI Magnesita India Ltd</t>
  </si>
  <si>
    <t>RHIM</t>
  </si>
  <si>
    <t>Intellect Design Arena Ltd</t>
  </si>
  <si>
    <t>INTELLECT</t>
  </si>
  <si>
    <t>Edelweiss Financial Services Ltd</t>
  </si>
  <si>
    <t>EDELWEISS</t>
  </si>
  <si>
    <t>Aether Industries Ltd</t>
  </si>
  <si>
    <t>AETHER</t>
  </si>
  <si>
    <t>Zydus Wellness Ltd</t>
  </si>
  <si>
    <t>ZYDUSWELL</t>
  </si>
  <si>
    <t>RBL Bank Ltd</t>
  </si>
  <si>
    <t>RBLBANK</t>
  </si>
  <si>
    <t>Alkyl Amines Chemicals Ltd</t>
  </si>
  <si>
    <t>ALKYLAMINE</t>
  </si>
  <si>
    <t>Jubilant Ingrevia Ltd</t>
  </si>
  <si>
    <t>JUBLINGREA</t>
  </si>
  <si>
    <t>City Union Bank Ltd</t>
  </si>
  <si>
    <t>CUB</t>
  </si>
  <si>
    <t>Tanla Platforms Ltd</t>
  </si>
  <si>
    <t>TANLA</t>
  </si>
  <si>
    <t>TTK Prestige Ltd</t>
  </si>
  <si>
    <t>TTKPRESTIG</t>
  </si>
  <si>
    <t>shipping corporation of India Ltd</t>
  </si>
  <si>
    <t>SCI</t>
  </si>
  <si>
    <t>Genus Power Infrastructures Ltd</t>
  </si>
  <si>
    <t>GENUSPOWER</t>
  </si>
  <si>
    <t>Happiest Minds Technologies Ltd</t>
  </si>
  <si>
    <t>HAPPSTMNDS</t>
  </si>
  <si>
    <t>Can Fin Homes Ltd</t>
  </si>
  <si>
    <t>CANFINHOME</t>
  </si>
  <si>
    <t>CE Info Systems Ltd</t>
  </si>
  <si>
    <t>MAPMYINDIA</t>
  </si>
  <si>
    <t>Safari Industries (India) Ltd</t>
  </si>
  <si>
    <t>SAFARI</t>
  </si>
  <si>
    <t>Sammaan Capital Ltd</t>
  </si>
  <si>
    <t>SAMMAANCAP</t>
  </si>
  <si>
    <t>Engineers India Ltd</t>
  </si>
  <si>
    <t>ENGINERSIN</t>
  </si>
  <si>
    <t>Graphite India Ltd</t>
  </si>
  <si>
    <t>GRAPHITE</t>
  </si>
  <si>
    <t>JK Tyre &amp; Industries Ltd</t>
  </si>
  <si>
    <t>JKTYRE</t>
  </si>
  <si>
    <t>Sanofi Consumer Healthcare India Ltd</t>
  </si>
  <si>
    <t>SANOFICONR</t>
  </si>
  <si>
    <t>IIFL Securities Ltd</t>
  </si>
  <si>
    <t>IIFLSEC</t>
  </si>
  <si>
    <t>Jammu and Kashmir Bank Ltd</t>
  </si>
  <si>
    <t>J&amp;KBANK</t>
  </si>
  <si>
    <t>Raymond Ltd</t>
  </si>
  <si>
    <t>RAYMOND</t>
  </si>
  <si>
    <t>Metropolis Healthcare Ltd</t>
  </si>
  <si>
    <t>METROPOLIS</t>
  </si>
  <si>
    <t>PNC Infratech Ltd</t>
  </si>
  <si>
    <t>PNCINFRA</t>
  </si>
  <si>
    <t>Powergrid Infrastructure Investment Trust</t>
  </si>
  <si>
    <t>PGINVIT</t>
  </si>
  <si>
    <t>Senco Gold Ltd</t>
  </si>
  <si>
    <t>SENCO</t>
  </si>
  <si>
    <t>Quess Corp Ltd</t>
  </si>
  <si>
    <t>QUESS</t>
  </si>
  <si>
    <t>Employment Services</t>
  </si>
  <si>
    <t>Sapphire Foods India Ltd</t>
  </si>
  <si>
    <t>SAPPHIRE</t>
  </si>
  <si>
    <t>Shree Renuka Sugars Ltd</t>
  </si>
  <si>
    <t>RENUKA</t>
  </si>
  <si>
    <t>Gujarat Mineral Development Corporation Ltd</t>
  </si>
  <si>
    <t>GMDCLTD</t>
  </si>
  <si>
    <t>Symphony Ltd</t>
  </si>
  <si>
    <t>SYMPHONY</t>
  </si>
  <si>
    <t>India Cements Ltd</t>
  </si>
  <si>
    <t>INDIACEM</t>
  </si>
  <si>
    <t>KPI Green Energy Ltd</t>
  </si>
  <si>
    <t>KPIGREEN</t>
  </si>
  <si>
    <t>Kirloskar Ferrous Industries Ltd</t>
  </si>
  <si>
    <t>KIRLFER</t>
  </si>
  <si>
    <t>Happy Forgings Ltd</t>
  </si>
  <si>
    <t>HAPPYFORGE</t>
  </si>
  <si>
    <t>Auto, Truck &amp; Motorcycle Parts</t>
  </si>
  <si>
    <t>Usha Martin Ltd</t>
  </si>
  <si>
    <t>USHAMART</t>
  </si>
  <si>
    <t>Bajaj Electricals Ltd</t>
  </si>
  <si>
    <t>BAJAJELEC</t>
  </si>
  <si>
    <t>Mrs. Bectors Food Specialities Ltd</t>
  </si>
  <si>
    <t>BECTORFOOD</t>
  </si>
  <si>
    <t>GMR Power and Urban Infra Ltd</t>
  </si>
  <si>
    <t>GMRP&amp;UI</t>
  </si>
  <si>
    <t>Vesuvius India Ltd</t>
  </si>
  <si>
    <t>VESUVIUS</t>
  </si>
  <si>
    <t>RedTape</t>
  </si>
  <si>
    <t>REDTAPE</t>
  </si>
  <si>
    <t>Galaxy Surfactants Ltd</t>
  </si>
  <si>
    <t>GALAXYSURF</t>
  </si>
  <si>
    <t>Bharat 22 ETF</t>
  </si>
  <si>
    <t>ICICIB22</t>
  </si>
  <si>
    <t>City Pulse Multiplex Ltd</t>
  </si>
  <si>
    <t>CPML</t>
  </si>
  <si>
    <t>Movies &amp; Entertainment</t>
  </si>
  <si>
    <t>INOX India Ltd</t>
  </si>
  <si>
    <t>INOXINDIA</t>
  </si>
  <si>
    <t>Sea-Borne Tankers</t>
  </si>
  <si>
    <t>Prudent Corporate Advisory Services Ltd</t>
  </si>
  <si>
    <t>PRUDENT</t>
  </si>
  <si>
    <t>Nippon India ETF Nifty Bank BeES</t>
  </si>
  <si>
    <t>BANKBEES</t>
  </si>
  <si>
    <t>Power Mech Projects Ltd</t>
  </si>
  <si>
    <t>POWERMECH</t>
  </si>
  <si>
    <t>Home First Finance Company India Ltd</t>
  </si>
  <si>
    <t>HOMEFIRST</t>
  </si>
  <si>
    <t>Gujarat Pipavav Port Ltd</t>
  </si>
  <si>
    <t>GPPL</t>
  </si>
  <si>
    <t>Rattanindia Enterprises Ltd</t>
  </si>
  <si>
    <t>RTNINDIA</t>
  </si>
  <si>
    <t>Triveni Engineering and Industries Ltd</t>
  </si>
  <si>
    <t>TRIVENI</t>
  </si>
  <si>
    <t>Cera Sanitaryware Ltd</t>
  </si>
  <si>
    <t>CERA</t>
  </si>
  <si>
    <t>Bengal &amp; Assam Company Ltd</t>
  </si>
  <si>
    <t>BENGALASM</t>
  </si>
  <si>
    <t>P N Gadgil Jewellers Ltd</t>
  </si>
  <si>
    <t>PNGJL</t>
  </si>
  <si>
    <t>Campus Activewear Ltd</t>
  </si>
  <si>
    <t>CAMPUS</t>
  </si>
  <si>
    <t>Gujarat Narmada Valley Fertilizers &amp; Chemicals Ltd</t>
  </si>
  <si>
    <t>GNFC</t>
  </si>
  <si>
    <t>Rashtriya Chemicals and Fertilizers Ltd</t>
  </si>
  <si>
    <t>RCF</t>
  </si>
  <si>
    <t>Isgec Heavy Engineering Ltd</t>
  </si>
  <si>
    <t>ISGEC</t>
  </si>
  <si>
    <t>Prism Johnson Ltd</t>
  </si>
  <si>
    <t>PRSMJOHNSN</t>
  </si>
  <si>
    <t>Valor Estate Ltd</t>
  </si>
  <si>
    <t>DBREALTY</t>
  </si>
  <si>
    <t>HG Infra Engineering Ltd</t>
  </si>
  <si>
    <t>HGINFRA</t>
  </si>
  <si>
    <t>JSW Holdings Ltd</t>
  </si>
  <si>
    <t>JSWHL</t>
  </si>
  <si>
    <t>ELANTAS Beck India Ltd</t>
  </si>
  <si>
    <t>ELANTAS</t>
  </si>
  <si>
    <t>SBFC Finance Ltd</t>
  </si>
  <si>
    <t>SBFC</t>
  </si>
  <si>
    <t>HMT Ltd</t>
  </si>
  <si>
    <t>HMT</t>
  </si>
  <si>
    <t>Sheela Foam Ltd</t>
  </si>
  <si>
    <t>SFL</t>
  </si>
  <si>
    <t>Home Furnishing</t>
  </si>
  <si>
    <t>Route Mobile Ltd</t>
  </si>
  <si>
    <t>ROUTE</t>
  </si>
  <si>
    <t>Birla Corporation Ltd</t>
  </si>
  <si>
    <t>BIRLACORPN</t>
  </si>
  <si>
    <t>Just Dial Ltd</t>
  </si>
  <si>
    <t>JUSTDIAL</t>
  </si>
  <si>
    <t>Transformers and Rectifiers (India) Ltd</t>
  </si>
  <si>
    <t>TARIL</t>
  </si>
  <si>
    <t>Latent View Analytics Ltd</t>
  </si>
  <si>
    <t>LATENTVIEW</t>
  </si>
  <si>
    <t>Vijaya Diagnostic Centre Ltd</t>
  </si>
  <si>
    <t>VIJAYA</t>
  </si>
  <si>
    <t>Brookfield India Real Estate Trust</t>
  </si>
  <si>
    <t>BIRET</t>
  </si>
  <si>
    <t>Religare Enterprises Ltd</t>
  </si>
  <si>
    <t>RELIGARE</t>
  </si>
  <si>
    <t>Max Estates Ltd</t>
  </si>
  <si>
    <t>MAXESTATES</t>
  </si>
  <si>
    <t>CMS Info Systems Ltd</t>
  </si>
  <si>
    <t>CMSINFO</t>
  </si>
  <si>
    <t>ESAB India Ltd</t>
  </si>
  <si>
    <t>ESABINDIA</t>
  </si>
  <si>
    <t>Lemon Tree Hotels Ltd</t>
  </si>
  <si>
    <t>LEMONTREE</t>
  </si>
  <si>
    <t>India Grid Trust</t>
  </si>
  <si>
    <t>INDIGRID</t>
  </si>
  <si>
    <t>Allied Blenders and Distillers Ltd</t>
  </si>
  <si>
    <t>ABDL</t>
  </si>
  <si>
    <t>Shriram Pistons &amp; Rings Ltd</t>
  </si>
  <si>
    <t>SHRIPISTON</t>
  </si>
  <si>
    <t>Va Tech Wabag Ltd</t>
  </si>
  <si>
    <t>WABAG</t>
  </si>
  <si>
    <t>Water Management</t>
  </si>
  <si>
    <t>Epigral Ltd</t>
  </si>
  <si>
    <t>EPIGRAL</t>
  </si>
  <si>
    <t>Choice International Ltd</t>
  </si>
  <si>
    <t>CHOICEIN</t>
  </si>
  <si>
    <t>Thomas Cook (India) Ltd</t>
  </si>
  <si>
    <t>THOMASCOOK</t>
  </si>
  <si>
    <t>KNR Constructions Ltd</t>
  </si>
  <si>
    <t>KNRCON</t>
  </si>
  <si>
    <t>Force Motors Ltd</t>
  </si>
  <si>
    <t>FORCEMOT</t>
  </si>
  <si>
    <t>HEG Ltd</t>
  </si>
  <si>
    <t>HEG</t>
  </si>
  <si>
    <t>Eureka Forbes Ltd</t>
  </si>
  <si>
    <t>EUREKAFORB</t>
  </si>
  <si>
    <t>Household Appliances</t>
  </si>
  <si>
    <t>Arvind Ltd</t>
  </si>
  <si>
    <t>ARVIND</t>
  </si>
  <si>
    <t>Puravankara Ltd</t>
  </si>
  <si>
    <t>PURVA</t>
  </si>
  <si>
    <t>CCL Products (India) Ltd</t>
  </si>
  <si>
    <t>CCL</t>
  </si>
  <si>
    <t>JK Lakshmi Cement Ltd</t>
  </si>
  <si>
    <t>JKLAKSHMI</t>
  </si>
  <si>
    <t>ITD Cementation India Ltd</t>
  </si>
  <si>
    <t>ITDCEM</t>
  </si>
  <si>
    <t>Procter &amp; Gamble Health Ltd</t>
  </si>
  <si>
    <t>PGHL</t>
  </si>
  <si>
    <t>Garware Hi-Tech Films Ltd</t>
  </si>
  <si>
    <t>GRWRHITECH</t>
  </si>
  <si>
    <t>Lloyds Engineering Works Ltd</t>
  </si>
  <si>
    <t>LLOYDSENGG</t>
  </si>
  <si>
    <t>Jupiter Life Line Hospitals Ltd</t>
  </si>
  <si>
    <t>JLHL</t>
  </si>
  <si>
    <t>Keystone Realtors Ltd</t>
  </si>
  <si>
    <t>RUSTOMJEE</t>
  </si>
  <si>
    <t>Shoppers Stop Ltd</t>
  </si>
  <si>
    <t>SHOPERSTOP</t>
  </si>
  <si>
    <t>TVS Supply Chain Solutions Ltd</t>
  </si>
  <si>
    <t>TVSSCS</t>
  </si>
  <si>
    <t>Sansera Engineering Ltd</t>
  </si>
  <si>
    <t>SANSERA</t>
  </si>
  <si>
    <t>Karnataka Bank Ltd</t>
  </si>
  <si>
    <t>KTKBANK</t>
  </si>
  <si>
    <t>Varroc Engineering Ltd</t>
  </si>
  <si>
    <t>VARROC</t>
  </si>
  <si>
    <t>Tips Music Ltd</t>
  </si>
  <si>
    <t>TIPSMUSIC</t>
  </si>
  <si>
    <t>Aurionpro Solutions Ltd</t>
  </si>
  <si>
    <t>AURIONPRO</t>
  </si>
  <si>
    <t>Shakti Pumps (India) Ltd</t>
  </si>
  <si>
    <t>SHAKTIPUMP</t>
  </si>
  <si>
    <t>Blue Jet Healthcare Ltd</t>
  </si>
  <si>
    <t>BLUEJET</t>
  </si>
  <si>
    <t>Gujarat State Fertilizers &amp; Chemicals Ltd</t>
  </si>
  <si>
    <t>GSFC</t>
  </si>
  <si>
    <t>Archean Chemical Industries Ltd</t>
  </si>
  <si>
    <t>ACI</t>
  </si>
  <si>
    <t>National Standard (India) Ltd</t>
  </si>
  <si>
    <t>NATIONSTD</t>
  </si>
  <si>
    <t>Time Technoplast Ltd</t>
  </si>
  <si>
    <t>TIMETECHNO</t>
  </si>
  <si>
    <t>Equitas Small Finance Bank Ltd</t>
  </si>
  <si>
    <t>EQUITASBNK</t>
  </si>
  <si>
    <t>F D C Ltd</t>
  </si>
  <si>
    <t>FDC</t>
  </si>
  <si>
    <t>Gallantt Ispat Ltd</t>
  </si>
  <si>
    <t>GALLANTT</t>
  </si>
  <si>
    <t>Spicejet Ltd</t>
  </si>
  <si>
    <t>SPICEJET</t>
  </si>
  <si>
    <t>V-mart Retail Ltd</t>
  </si>
  <si>
    <t>VMART</t>
  </si>
  <si>
    <t>Balu Forge Industries Ltd</t>
  </si>
  <si>
    <t>BALUFORGE</t>
  </si>
  <si>
    <t>Kama Holdings Ltd</t>
  </si>
  <si>
    <t>KAMAHOLD</t>
  </si>
  <si>
    <t>Maharashtra Seamless Ltd</t>
  </si>
  <si>
    <t>MAHSEAMLES</t>
  </si>
  <si>
    <t>Kotak Nifty Bank ETF</t>
  </si>
  <si>
    <t>BANKNIFTY1</t>
  </si>
  <si>
    <t>Star Cement Ltd</t>
  </si>
  <si>
    <t>STARCEMENT</t>
  </si>
  <si>
    <t>Rategain Travel Technologies Ltd</t>
  </si>
  <si>
    <t>RATEGAIN</t>
  </si>
  <si>
    <t>RattanIndia Power Ltd</t>
  </si>
  <si>
    <t>RTNPOWER</t>
  </si>
  <si>
    <t>ASK Automotive Ltd</t>
  </si>
  <si>
    <t>ASKAUTOLTD</t>
  </si>
  <si>
    <t>Network18 Media &amp; Investments Ltd</t>
  </si>
  <si>
    <t>NETWORK18</t>
  </si>
  <si>
    <t>Kirloskar Pneumatic Company Ltd</t>
  </si>
  <si>
    <t>KIRLPNU</t>
  </si>
  <si>
    <t>Rajesh Exports Ltd</t>
  </si>
  <si>
    <t>RAJESHEXPO</t>
  </si>
  <si>
    <t>Sunteck Realty Ltd</t>
  </si>
  <si>
    <t>SUNTECK</t>
  </si>
  <si>
    <t>Azad Engineering Ltd</t>
  </si>
  <si>
    <t>AZAD</t>
  </si>
  <si>
    <t>Black Box Ltd</t>
  </si>
  <si>
    <t>BBOX</t>
  </si>
  <si>
    <t>Avanti Feeds Ltd</t>
  </si>
  <si>
    <t>AVANTIFEED</t>
  </si>
  <si>
    <t>EPL Ltd</t>
  </si>
  <si>
    <t>EPL</t>
  </si>
  <si>
    <t>Packaging</t>
  </si>
  <si>
    <t>Transport Corporation of India Ltd</t>
  </si>
  <si>
    <t>TCI</t>
  </si>
  <si>
    <t>Anupam Rasayan India Ltd</t>
  </si>
  <si>
    <t>ANURAS</t>
  </si>
  <si>
    <t>Texmaco Rail &amp; Engineering Ltd</t>
  </si>
  <si>
    <t>TEXRAIL</t>
  </si>
  <si>
    <t>SBI Nifty 50 ETF</t>
  </si>
  <si>
    <t>SETFNIF50</t>
  </si>
  <si>
    <t>BHARAT Bond ETF-April 2023-Growth</t>
  </si>
  <si>
    <t>EBBETF0423</t>
  </si>
  <si>
    <t>Debt</t>
  </si>
  <si>
    <t>Mahindra Lifespace Developers Ltd</t>
  </si>
  <si>
    <t>MAHLIFE</t>
  </si>
  <si>
    <t>Ethos Ltd</t>
  </si>
  <si>
    <t>ETHOSLTD</t>
  </si>
  <si>
    <t>Moil Ltd</t>
  </si>
  <si>
    <t>MOIL</t>
  </si>
  <si>
    <t>Mining - Manganese</t>
  </si>
  <si>
    <t>Electronics Mart India Ltd</t>
  </si>
  <si>
    <t>EMIL</t>
  </si>
  <si>
    <t>Chemplast Sanmar Ltd</t>
  </si>
  <si>
    <t>CHEMPLASTS</t>
  </si>
  <si>
    <t>Shilpa Medicare Ltd</t>
  </si>
  <si>
    <t>SHILPAMED</t>
  </si>
  <si>
    <t>Mastek Ltd</t>
  </si>
  <si>
    <t>MASTEK</t>
  </si>
  <si>
    <t>India Shelter Finance Corporation Ltd</t>
  </si>
  <si>
    <t>INDIASHLTR</t>
  </si>
  <si>
    <t>Infibeam Avenues Ltd</t>
  </si>
  <si>
    <t>INFIBEAM</t>
  </si>
  <si>
    <t>Juniper Hotels Ltd</t>
  </si>
  <si>
    <t>JUNIPER</t>
  </si>
  <si>
    <t>Laxmi Organic Industries Ltd</t>
  </si>
  <si>
    <t>LXCHEM</t>
  </si>
  <si>
    <t>Equinox India Developments Ltd</t>
  </si>
  <si>
    <t>EMBDL</t>
  </si>
  <si>
    <t>Garware Technical Fibres Ltd</t>
  </si>
  <si>
    <t>GARFIBRES</t>
  </si>
  <si>
    <t>Mahindra Holidays and Resorts India Ltd</t>
  </si>
  <si>
    <t>MHRIL</t>
  </si>
  <si>
    <t>Arvind Fashions Ltd</t>
  </si>
  <si>
    <t>ARVINDFASN</t>
  </si>
  <si>
    <t>Sandur Manganese and Iron Ores Ltd</t>
  </si>
  <si>
    <t>SANDUMA</t>
  </si>
  <si>
    <t>Protean eGov Technologies Ltd</t>
  </si>
  <si>
    <t>PROTEAN</t>
  </si>
  <si>
    <t>IT Consulting &amp; Other Services</t>
  </si>
  <si>
    <t>MedPlus Health Services Ltd</t>
  </si>
  <si>
    <t>MEDPLUS</t>
  </si>
  <si>
    <t>Surya Roshni Ltd</t>
  </si>
  <si>
    <t>SURYAROSNI</t>
  </si>
  <si>
    <t>PC Jeweller Ltd</t>
  </si>
  <si>
    <t>PCJEWELLER</t>
  </si>
  <si>
    <t>Ion Exchange (India) Ltd</t>
  </si>
  <si>
    <t>IONEXCHANG</t>
  </si>
  <si>
    <t>Environmental Services</t>
  </si>
  <si>
    <t>Astra Microwave Products Ltd</t>
  </si>
  <si>
    <t>ASTRAMICRO</t>
  </si>
  <si>
    <t>Sudarshan Chemical Industries Ltd</t>
  </si>
  <si>
    <t>SUDARSCHEM</t>
  </si>
  <si>
    <t>Welspun Enterprises Ltd</t>
  </si>
  <si>
    <t>WELENT</t>
  </si>
  <si>
    <t>KKRRAFTON Developers Limited</t>
  </si>
  <si>
    <t>KDL</t>
  </si>
  <si>
    <t>Dilip Buildcon Ltd</t>
  </si>
  <si>
    <t>DBL</t>
  </si>
  <si>
    <t>Ujjivan Small Finance Bank Ltd</t>
  </si>
  <si>
    <t>UJJIVANSFB</t>
  </si>
  <si>
    <t>TV18 Broadcast Ltd</t>
  </si>
  <si>
    <t>TV18BRDCST</t>
  </si>
  <si>
    <t>JK Paper Ltd</t>
  </si>
  <si>
    <t>JKPAPER</t>
  </si>
  <si>
    <t>Tarc Ltd</t>
  </si>
  <si>
    <t>TARC</t>
  </si>
  <si>
    <t>Nazara Technologies Ltd</t>
  </si>
  <si>
    <t>NAZARA</t>
  </si>
  <si>
    <t>Theme Parks &amp; Gaming</t>
  </si>
  <si>
    <t>V I P Industries Ltd</t>
  </si>
  <si>
    <t>VIPIND</t>
  </si>
  <si>
    <t>Sundaram Finance Holdings Ltd</t>
  </si>
  <si>
    <t>SUNDARMHLD</t>
  </si>
  <si>
    <t>Balaji Amines Ltd</t>
  </si>
  <si>
    <t>BALAMINES</t>
  </si>
  <si>
    <t>Syrma SGS Technology Ltd</t>
  </si>
  <si>
    <t>SYRMA</t>
  </si>
  <si>
    <t>Indo Count Industries Ltd</t>
  </si>
  <si>
    <t>ICIL</t>
  </si>
  <si>
    <t>Inox Green Energy Services Ltd</t>
  </si>
  <si>
    <t>INOXGREEN</t>
  </si>
  <si>
    <t>Ahluwalia Contracts (India) Ltd</t>
  </si>
  <si>
    <t>AHLUCONT</t>
  </si>
  <si>
    <t>Diamond Power Infrastructure Ltd</t>
  </si>
  <si>
    <t>DIACABS</t>
  </si>
  <si>
    <t>Hindustan Foods Ltd</t>
  </si>
  <si>
    <t>HNDFDS</t>
  </si>
  <si>
    <t>Technocraft Industries (India) Ltd</t>
  </si>
  <si>
    <t>TIIL</t>
  </si>
  <si>
    <t>Go Fashion (India) Ltd</t>
  </si>
  <si>
    <t>GOCOLORS</t>
  </si>
  <si>
    <t>IFB Industries Ltd</t>
  </si>
  <si>
    <t>IFBIND</t>
  </si>
  <si>
    <t>Tamilnad Mercantile Bank Ltd</t>
  </si>
  <si>
    <t>TMB</t>
  </si>
  <si>
    <t>Gabriel India Ltd</t>
  </si>
  <si>
    <t>GABRIEL</t>
  </si>
  <si>
    <t>Mishra Dhatu Nigam Ltd</t>
  </si>
  <si>
    <t>MIDHANI</t>
  </si>
  <si>
    <t>Responsive Industries Ltd</t>
  </si>
  <si>
    <t>RESPONIND</t>
  </si>
  <si>
    <t>Building Products - Granite</t>
  </si>
  <si>
    <t>Paradeep Phosphates Ltd</t>
  </si>
  <si>
    <t>PARADEEP</t>
  </si>
  <si>
    <t>Hindustan Construction Company Ltd</t>
  </si>
  <si>
    <t>HCC</t>
  </si>
  <si>
    <t>eMudhra Ltd</t>
  </si>
  <si>
    <t>EMUDHRA</t>
  </si>
  <si>
    <t>PDS Limited</t>
  </si>
  <si>
    <t>PDSL</t>
  </si>
  <si>
    <t>Insolation Energy Ltd</t>
  </si>
  <si>
    <t>INA</t>
  </si>
  <si>
    <t>Semiconductors</t>
  </si>
  <si>
    <t>Indigo Paints Ltd</t>
  </si>
  <si>
    <t>INDIGOPNTS</t>
  </si>
  <si>
    <t>Share India Securities Ltd</t>
  </si>
  <si>
    <t>SHAREINDIA</t>
  </si>
  <si>
    <t>Man Infraconstruction Ltd</t>
  </si>
  <si>
    <t>MANINFRA</t>
  </si>
  <si>
    <t>Suprajit Engineering Ltd</t>
  </si>
  <si>
    <t>SUPRAJIT</t>
  </si>
  <si>
    <t>Dhanuka Agritech Ltd</t>
  </si>
  <si>
    <t>DHANUKA</t>
  </si>
  <si>
    <t>Dodla Dairy Ltd</t>
  </si>
  <si>
    <t>DODLA</t>
  </si>
  <si>
    <t>Ami Organics Ltd</t>
  </si>
  <si>
    <t>AMIORG</t>
  </si>
  <si>
    <t>Sun Pharma Advanced Research Co Ltd</t>
  </si>
  <si>
    <t>SPARC</t>
  </si>
  <si>
    <t>ICRA Ltd</t>
  </si>
  <si>
    <t>ICRA</t>
  </si>
  <si>
    <t>Piccadily Agro Industries Ltd</t>
  </si>
  <si>
    <t>PICCADIL</t>
  </si>
  <si>
    <t>Kesoram Industries Ltd</t>
  </si>
  <si>
    <t>KESORAMIND</t>
  </si>
  <si>
    <t>KRBL Ltd</t>
  </si>
  <si>
    <t>KRBL</t>
  </si>
  <si>
    <t>Rolex Rings Ltd</t>
  </si>
  <si>
    <t>ROLEXRINGS</t>
  </si>
  <si>
    <t>Niit Learning Systems Ltd</t>
  </si>
  <si>
    <t>NIITMTS</t>
  </si>
  <si>
    <t>Education Services</t>
  </si>
  <si>
    <t>Jindal Worldwide Ltd</t>
  </si>
  <si>
    <t>JINDWORLD</t>
  </si>
  <si>
    <t>Sharda Motor Industries Ltd</t>
  </si>
  <si>
    <t>SHARDAMOTR</t>
  </si>
  <si>
    <t>Bansal Wire Industries Ltd</t>
  </si>
  <si>
    <t>BANSALWIRE</t>
  </si>
  <si>
    <t>Gokaldas Exports Ltd</t>
  </si>
  <si>
    <t>GOKEX</t>
  </si>
  <si>
    <t>Ganesh Housing Corp Ltd</t>
  </si>
  <si>
    <t>GANESHHOUC</t>
  </si>
  <si>
    <t>Thangamayil Jewellery Ltd</t>
  </si>
  <si>
    <t>THANGAMAYL</t>
  </si>
  <si>
    <t>Gulf Oil Lubricants India Ltd</t>
  </si>
  <si>
    <t>GULFOILLUB</t>
  </si>
  <si>
    <t>Orchid Pharma Ltd</t>
  </si>
  <si>
    <t>ORCHPHARMA</t>
  </si>
  <si>
    <t>National Highways Infra Trust</t>
  </si>
  <si>
    <t>NHIT</t>
  </si>
  <si>
    <t>Ceigall India Ltd</t>
  </si>
  <si>
    <t>CEIGALL</t>
  </si>
  <si>
    <t>Kennametal India Ltd</t>
  </si>
  <si>
    <t>KENNAMET</t>
  </si>
  <si>
    <t>Nesco Ltd</t>
  </si>
  <si>
    <t>NESCO</t>
  </si>
  <si>
    <t>Ashoka Buildcon Ltd</t>
  </si>
  <si>
    <t>ASHOKA</t>
  </si>
  <si>
    <t>BHARAT Bond ETF-April 2030-Growth</t>
  </si>
  <si>
    <t>EBBETF0430</t>
  </si>
  <si>
    <t>Johnson Controls-Hitachi Air Conditioning India Ltd</t>
  </si>
  <si>
    <t>JCHAC</t>
  </si>
  <si>
    <t>Optiemus Infracom Ltd</t>
  </si>
  <si>
    <t>OPTIEMUS</t>
  </si>
  <si>
    <t>Refex Industries Ltd</t>
  </si>
  <si>
    <t>REFEX</t>
  </si>
  <si>
    <t>Jai Corp Ltd</t>
  </si>
  <si>
    <t>JAICORPLTD</t>
  </si>
  <si>
    <t>Lux Industries Ltd</t>
  </si>
  <si>
    <t>LUXIND</t>
  </si>
  <si>
    <t>GHCL Ltd</t>
  </si>
  <si>
    <t>GHCL</t>
  </si>
  <si>
    <t>BHARAT Bond ETF-April 2032</t>
  </si>
  <si>
    <t>BBETF0432</t>
  </si>
  <si>
    <t>Greenlam Industries Ltd</t>
  </si>
  <si>
    <t>GREENLAM</t>
  </si>
  <si>
    <t>Building Products - Laminates</t>
  </si>
  <si>
    <t>Allcargo Logistics Ltd</t>
  </si>
  <si>
    <t>ALLCARGO</t>
  </si>
  <si>
    <t>TD Power Systems Ltd</t>
  </si>
  <si>
    <t>TDPOWERSYS</t>
  </si>
  <si>
    <t>Orient Cement Ltd</t>
  </si>
  <si>
    <t>ORIENTCEM</t>
  </si>
  <si>
    <t>South Indian Bank Ltd</t>
  </si>
  <si>
    <t>SOUTHBANK</t>
  </si>
  <si>
    <t>Aditya Vision Ltd</t>
  </si>
  <si>
    <t>AVL</t>
  </si>
  <si>
    <t>Retail - Speciality</t>
  </si>
  <si>
    <t>GMM Pfaudler Ltd</t>
  </si>
  <si>
    <t>GMMPFAUDLR</t>
  </si>
  <si>
    <t>Borosil Renewables Ltd</t>
  </si>
  <si>
    <t>BORORENEW</t>
  </si>
  <si>
    <t>Housewares</t>
  </si>
  <si>
    <t>Rallis India Ltd</t>
  </si>
  <si>
    <t>RALLIS</t>
  </si>
  <si>
    <t>Lloyds Enterprises Ltd</t>
  </si>
  <si>
    <t>LLOYDSENT</t>
  </si>
  <si>
    <t>Trading Companies &amp; Distributors</t>
  </si>
  <si>
    <t>India Infrastructure Trust</t>
  </si>
  <si>
    <t>INFRATRUST</t>
  </si>
  <si>
    <t>VST Industries Ltd</t>
  </si>
  <si>
    <t>VSTIND</t>
  </si>
  <si>
    <t>AGI Greenpac Ltd</t>
  </si>
  <si>
    <t>AGI</t>
  </si>
  <si>
    <t>National Fertilizers Ltd</t>
  </si>
  <si>
    <t>NFL</t>
  </si>
  <si>
    <t>Indinfravit Trust</t>
  </si>
  <si>
    <t>INDINFR</t>
  </si>
  <si>
    <t>Pilani Investment And Industries Corporation Ltd</t>
  </si>
  <si>
    <t>PILANIINVS</t>
  </si>
  <si>
    <t>PTC India Ltd</t>
  </si>
  <si>
    <t>PTC</t>
  </si>
  <si>
    <t>Prince Pipes and Fittings Ltd</t>
  </si>
  <si>
    <t>PRINCEPIPE</t>
  </si>
  <si>
    <t>Rain Industries Ltd</t>
  </si>
  <si>
    <t>RAIN</t>
  </si>
  <si>
    <t>Bondada Engineering Ltd</t>
  </si>
  <si>
    <t>BONDADA</t>
  </si>
  <si>
    <t>Easy Trip Planners Ltd</t>
  </si>
  <si>
    <t>EASEMYTRIP</t>
  </si>
  <si>
    <t>Gujarat Alkalies And Chemicals Ltd</t>
  </si>
  <si>
    <t>GUJALKALI</t>
  </si>
  <si>
    <t>Jana Small Finance Bank Ltd</t>
  </si>
  <si>
    <t>JSFB</t>
  </si>
  <si>
    <t>Entero Healthcare Solutions Ltd</t>
  </si>
  <si>
    <t>ENTERO</t>
  </si>
  <si>
    <t>SIS Ltd</t>
  </si>
  <si>
    <t>SIS</t>
  </si>
  <si>
    <t>Heritage Foods Ltd</t>
  </si>
  <si>
    <t>HERITGFOOD</t>
  </si>
  <si>
    <t>DB Corp Ltd</t>
  </si>
  <si>
    <t>DBCORP</t>
  </si>
  <si>
    <t>Publishing</t>
  </si>
  <si>
    <t>Sterlite Technologies Ltd</t>
  </si>
  <si>
    <t>STLTECH</t>
  </si>
  <si>
    <t>Magellanic Cloud Ltd</t>
  </si>
  <si>
    <t>MCLOUD</t>
  </si>
  <si>
    <t>J Kumar Infraprojects Ltd</t>
  </si>
  <si>
    <t>JKIL</t>
  </si>
  <si>
    <t>Le Travenues Technology Ltd</t>
  </si>
  <si>
    <t>IXIGO</t>
  </si>
  <si>
    <t>Privi Speciality Chemicals Ltd</t>
  </si>
  <si>
    <t>PRIVISCL</t>
  </si>
  <si>
    <t>Advanced Enzyme Technologies Ltd</t>
  </si>
  <si>
    <t>ADVENZYMES</t>
  </si>
  <si>
    <t>Kovai Medical Center and Hospital Ltd</t>
  </si>
  <si>
    <t>KOVAI</t>
  </si>
  <si>
    <t>Healthcare Global Enterprises Ltd</t>
  </si>
  <si>
    <t>HCG</t>
  </si>
  <si>
    <t>Gujarat Ambuja Exports Ltd</t>
  </si>
  <si>
    <t>GAEL</t>
  </si>
  <si>
    <t>Pricol Ltd</t>
  </si>
  <si>
    <t>PRICOLLTD</t>
  </si>
  <si>
    <t>Neogen Chemicals Ltd</t>
  </si>
  <si>
    <t>NEOGEN</t>
  </si>
  <si>
    <t>Tilaknagar Industries Ltd</t>
  </si>
  <si>
    <t>TI</t>
  </si>
  <si>
    <t>Kirloskar Industries Ltd</t>
  </si>
  <si>
    <t>KIRLOSIND</t>
  </si>
  <si>
    <t>India Tourism Development Corp Ltd</t>
  </si>
  <si>
    <t>ITDC</t>
  </si>
  <si>
    <t>Aarti Pharmalabs Ltd</t>
  </si>
  <si>
    <t>AARTIPHARM</t>
  </si>
  <si>
    <t>Ujaas Energy Ltd</t>
  </si>
  <si>
    <t>UEL</t>
  </si>
  <si>
    <t>Cyient DLM Ltd</t>
  </si>
  <si>
    <t>CYIENTDLM</t>
  </si>
  <si>
    <t>Hemisphere Properties India Ltd</t>
  </si>
  <si>
    <t>HEMIPROP</t>
  </si>
  <si>
    <t>SeQuent Scientific Ltd</t>
  </si>
  <si>
    <t>SEQUENT</t>
  </si>
  <si>
    <t>Orissa Minerals Development Company Ltd</t>
  </si>
  <si>
    <t>ORISSAMINE</t>
  </si>
  <si>
    <t>R Systems International Ltd</t>
  </si>
  <si>
    <t>RSYSTEMS</t>
  </si>
  <si>
    <t>Bajaj Hindusthan Sugar Ltd</t>
  </si>
  <si>
    <t>BAJAJHIND</t>
  </si>
  <si>
    <t>Dynamatic Technologies Ltd</t>
  </si>
  <si>
    <t>DYNAMATECH</t>
  </si>
  <si>
    <t>Restaurant Brands Asia Ltd</t>
  </si>
  <si>
    <t>RBA</t>
  </si>
  <si>
    <t>Paisalo Digital Ltd</t>
  </si>
  <si>
    <t>PAISALO</t>
  </si>
  <si>
    <t>Zaggle Prepaid Ocean Services Ltd</t>
  </si>
  <si>
    <t>ZAGGLE</t>
  </si>
  <si>
    <t>Marsons Ltd</t>
  </si>
  <si>
    <t>MARSONS</t>
  </si>
  <si>
    <t>MTAR Technologies Ltd</t>
  </si>
  <si>
    <t>MTARTECH</t>
  </si>
  <si>
    <t>Banco Products (India) Ltd</t>
  </si>
  <si>
    <t>BANCOINDIA</t>
  </si>
  <si>
    <t>CSB Bank Ltd</t>
  </si>
  <si>
    <t>CSBBANK</t>
  </si>
  <si>
    <t>Bharat Bijlee Ltd</t>
  </si>
  <si>
    <t>BBL</t>
  </si>
  <si>
    <t>Grauer And Weil (India) Ltd</t>
  </si>
  <si>
    <t>GRAUWEIL</t>
  </si>
  <si>
    <t>TeamLease Services Ltd</t>
  </si>
  <si>
    <t>TEAMLEASE</t>
  </si>
  <si>
    <t>MAS Financial Services Ltd</t>
  </si>
  <si>
    <t>MASFIN</t>
  </si>
  <si>
    <t>Sharda Cropchem Ltd</t>
  </si>
  <si>
    <t>SHARDACROP</t>
  </si>
  <si>
    <t>Nippon India ETF Gold BeES</t>
  </si>
  <si>
    <t>GOLDBEES</t>
  </si>
  <si>
    <t>Gold</t>
  </si>
  <si>
    <t>Gopal Snacks Ltd</t>
  </si>
  <si>
    <t>GOPAL</t>
  </si>
  <si>
    <t>E2E Networks Ltd</t>
  </si>
  <si>
    <t>E2E</t>
  </si>
  <si>
    <t>Orient Electric Ltd</t>
  </si>
  <si>
    <t>ORIENTELEC</t>
  </si>
  <si>
    <t>Wonderla Holidays Ltd</t>
  </si>
  <si>
    <t>WONDERLA</t>
  </si>
  <si>
    <t>Uflex Ltd</t>
  </si>
  <si>
    <t>UFLEX</t>
  </si>
  <si>
    <t>Eraaya Lifespaces Ltd</t>
  </si>
  <si>
    <t>ERAAYA</t>
  </si>
  <si>
    <t>Skipper Ltd</t>
  </si>
  <si>
    <t>SKIPPER</t>
  </si>
  <si>
    <t>Network People Services Technologies Ltd</t>
  </si>
  <si>
    <t>NPST</t>
  </si>
  <si>
    <t>Vaibhav Global Ltd</t>
  </si>
  <si>
    <t>VAIBHAVGBL</t>
  </si>
  <si>
    <t>Utkarsh Small Finance Bank Ltd</t>
  </si>
  <si>
    <t>UTKARSHBNK</t>
  </si>
  <si>
    <t>Heidelbergcement India Ltd</t>
  </si>
  <si>
    <t>HEIDELBERG</t>
  </si>
  <si>
    <t>Rajoo Engineers Ltd</t>
  </si>
  <si>
    <t>RAJOOENG</t>
  </si>
  <si>
    <t>Kaveri Seed Company Ltd</t>
  </si>
  <si>
    <t>KSCL</t>
  </si>
  <si>
    <t>Seeds</t>
  </si>
  <si>
    <t>Rossari Biotech Ltd</t>
  </si>
  <si>
    <t>ROSSARI</t>
  </si>
  <si>
    <t>Bharat Rasayan Ltd</t>
  </si>
  <si>
    <t>BHARATRAS</t>
  </si>
  <si>
    <t>Subros Ltd</t>
  </si>
  <si>
    <t>SUBROS</t>
  </si>
  <si>
    <t>Northern ARC Capital Ltd</t>
  </si>
  <si>
    <t>NORTHARC</t>
  </si>
  <si>
    <t>Awfis Space Solutions Ltd</t>
  </si>
  <si>
    <t>AWFIS</t>
  </si>
  <si>
    <t>VRL Logistics Ltd</t>
  </si>
  <si>
    <t>VRLLOG</t>
  </si>
  <si>
    <t>Manorama Industries Ltd</t>
  </si>
  <si>
    <t>MANORAMA</t>
  </si>
  <si>
    <t>Borosil Ltd</t>
  </si>
  <si>
    <t>BOROLTD</t>
  </si>
  <si>
    <t>Jayaswal Neco Industries Ltd</t>
  </si>
  <si>
    <t>JAYNECOIND</t>
  </si>
  <si>
    <t>Nocil Ltd</t>
  </si>
  <si>
    <t>NOCIL</t>
  </si>
  <si>
    <t>Yatharth Hospital &amp; Trauma Care Services Ltd</t>
  </si>
  <si>
    <t>YATHARTH</t>
  </si>
  <si>
    <t>Greenpanel Industries Ltd</t>
  </si>
  <si>
    <t>GREENPANEL</t>
  </si>
  <si>
    <t>Shanthi Gears Ltd</t>
  </si>
  <si>
    <t>SHANTIGEAR</t>
  </si>
  <si>
    <t>Fineotex Chemical Ltd</t>
  </si>
  <si>
    <t>FCL</t>
  </si>
  <si>
    <t>Ganesha Ecosphere Ltd</t>
  </si>
  <si>
    <t>GANECOS</t>
  </si>
  <si>
    <t>Morepen Laboratories Ltd</t>
  </si>
  <si>
    <t>MOREPENLAB</t>
  </si>
  <si>
    <t>Sundaram Clayton Ltd</t>
  </si>
  <si>
    <t>SUNCLAY</t>
  </si>
  <si>
    <t>MSTC Ltd</t>
  </si>
  <si>
    <t>MSTCLTD</t>
  </si>
  <si>
    <t>Unichem Laboratories Ltd</t>
  </si>
  <si>
    <t>UNICHEMLAB</t>
  </si>
  <si>
    <t>Harsha Engineers International Ltd</t>
  </si>
  <si>
    <t>HARSHA</t>
  </si>
  <si>
    <t>Jamna Auto Industries Ltd</t>
  </si>
  <si>
    <t>JAMNAAUTO</t>
  </si>
  <si>
    <t>Aarti Drugs Ltd</t>
  </si>
  <si>
    <t>AARTIDRUGS</t>
  </si>
  <si>
    <t>Balmer Lawrie and Company Ltd</t>
  </si>
  <si>
    <t>BALMLAWRIE</t>
  </si>
  <si>
    <t>Greenply Industries Ltd</t>
  </si>
  <si>
    <t>GREENPLY</t>
  </si>
  <si>
    <t>Supriya Lifescience Ltd</t>
  </si>
  <si>
    <t>SUPRIYA</t>
  </si>
  <si>
    <t>JTL Industries Ltd</t>
  </si>
  <si>
    <t>JTLIND</t>
  </si>
  <si>
    <t>V2 Retail Ltd</t>
  </si>
  <si>
    <t>V2RETAIL</t>
  </si>
  <si>
    <t>SG Mart Ltd</t>
  </si>
  <si>
    <t>SGMART</t>
  </si>
  <si>
    <t>Renewable Electricity</t>
  </si>
  <si>
    <t>Cartrade Tech Ltd</t>
  </si>
  <si>
    <t>CARTRADE</t>
  </si>
  <si>
    <t>Bombay Dyeing and Mfg Co Ltd</t>
  </si>
  <si>
    <t>BOMDYEING</t>
  </si>
  <si>
    <t>Ramky Infrastructure Ltd</t>
  </si>
  <si>
    <t>RAMKY</t>
  </si>
  <si>
    <t>Medi Assist Healthcare Services Ltd</t>
  </si>
  <si>
    <t>MEDIASSIST</t>
  </si>
  <si>
    <t>Anup Engineering Ltd</t>
  </si>
  <si>
    <t>ANUP</t>
  </si>
  <si>
    <t>Bannari Amman Sugars Ltd</t>
  </si>
  <si>
    <t>BANARISUG</t>
  </si>
  <si>
    <t>SEPC Ltd</t>
  </si>
  <si>
    <t>SEPC</t>
  </si>
  <si>
    <t>Shaily Engineering Plastics Ltd</t>
  </si>
  <si>
    <t>SHAILY</t>
  </si>
  <si>
    <t>Gateway Distriparks Ltd</t>
  </si>
  <si>
    <t>GATEWAY</t>
  </si>
  <si>
    <t>Hawkins Cookers Ltd</t>
  </si>
  <si>
    <t>HAWKINCOOK</t>
  </si>
  <si>
    <t>Styrenix Performance Materials Ltd</t>
  </si>
  <si>
    <t>STYRENIX</t>
  </si>
  <si>
    <t>Imagicaaworld Entertainment Ltd</t>
  </si>
  <si>
    <t>IMAGICAA</t>
  </si>
  <si>
    <t>Patel Engineering Ltd</t>
  </si>
  <si>
    <t>PATELENG</t>
  </si>
  <si>
    <t>Hikal Ltd</t>
  </si>
  <si>
    <t>HIKAL</t>
  </si>
  <si>
    <t>Dalmia Bharat Sugar and Industries Ltd</t>
  </si>
  <si>
    <t>DALMIASUG</t>
  </si>
  <si>
    <t>Pitti Engineering Ltd</t>
  </si>
  <si>
    <t>PITTIENG</t>
  </si>
  <si>
    <t>Websol Energy System Ltd</t>
  </si>
  <si>
    <t>WEBELSOLAR</t>
  </si>
  <si>
    <t>Fiem Industries Ltd</t>
  </si>
  <si>
    <t>FIEMIND</t>
  </si>
  <si>
    <t>Tinplate Company of India Ltd</t>
  </si>
  <si>
    <t>TINPLATE</t>
  </si>
  <si>
    <t>Moschip Technologies Ltd</t>
  </si>
  <si>
    <t>MOSCHIP</t>
  </si>
  <si>
    <t>JTEKT India Ltd</t>
  </si>
  <si>
    <t>JTEKTINDIA</t>
  </si>
  <si>
    <t>Nippon India ETF Nifty 50 BeES</t>
  </si>
  <si>
    <t>NIFTYBEES</t>
  </si>
  <si>
    <t>LG Balakrishnan &amp; Bros Ltd</t>
  </si>
  <si>
    <t>LGBBROSLTD</t>
  </si>
  <si>
    <t>Innova Captab Ltd</t>
  </si>
  <si>
    <t>INNOVACAP</t>
  </si>
  <si>
    <t>Jain Irrigation Systems Ltd</t>
  </si>
  <si>
    <t>JISLJALEQS</t>
  </si>
  <si>
    <t>Agricultural &amp; Farm Machinery</t>
  </si>
  <si>
    <t>Sunflag Iron and Steel Co Ltd</t>
  </si>
  <si>
    <t>SUNFLAG</t>
  </si>
  <si>
    <t>Fedbank Financial Services Ltd</t>
  </si>
  <si>
    <t>FEDFINA</t>
  </si>
  <si>
    <t>Thyrocare Technologies Ltd</t>
  </si>
  <si>
    <t>THYROCARE</t>
  </si>
  <si>
    <t>Samhi Hotels Ltd</t>
  </si>
  <si>
    <t>SAMHI</t>
  </si>
  <si>
    <t>Venus Pipes and Tubes Ltd</t>
  </si>
  <si>
    <t>VENUSPIPES</t>
  </si>
  <si>
    <t>Paras Defence and Space Technologies Ltd</t>
  </si>
  <si>
    <t>PARAS</t>
  </si>
  <si>
    <t>Servotech Power Systems Ltd</t>
  </si>
  <si>
    <t>SERVOTECH</t>
  </si>
  <si>
    <t>Bhagiradha Chemicals and Industries Ltd</t>
  </si>
  <si>
    <t>BHAGCHEM</t>
  </si>
  <si>
    <t>WPIL Ltd</t>
  </si>
  <si>
    <t>WPIL</t>
  </si>
  <si>
    <t>Honda India Power Products Ltd</t>
  </si>
  <si>
    <t>HONDAPOWER</t>
  </si>
  <si>
    <t>India Glycols Ltd</t>
  </si>
  <si>
    <t>INDIAGLYCO</t>
  </si>
  <si>
    <t>Avantel Ltd</t>
  </si>
  <si>
    <t>AVANTEL</t>
  </si>
  <si>
    <t>Greaves Cotton Ltd</t>
  </si>
  <si>
    <t>GREAVESCOT</t>
  </si>
  <si>
    <t>Spandana Sphoorty Financial Ltd</t>
  </si>
  <si>
    <t>SPANDANA</t>
  </si>
  <si>
    <t>Prime Focus Ltd</t>
  </si>
  <si>
    <t>PFOCUS</t>
  </si>
  <si>
    <t>Animation</t>
  </si>
  <si>
    <t>Oriana Power Ltd</t>
  </si>
  <si>
    <t>ORIANA</t>
  </si>
  <si>
    <t>EMS Ltd</t>
  </si>
  <si>
    <t>EMSLIMITED</t>
  </si>
  <si>
    <t>Shilchar Technologies Ltd</t>
  </si>
  <si>
    <t>SHILCTECH</t>
  </si>
  <si>
    <t>TCI Express Ltd</t>
  </si>
  <si>
    <t>TCIEXP</t>
  </si>
  <si>
    <t>RPG Life Sciences Limited</t>
  </si>
  <si>
    <t>RPGLIFE</t>
  </si>
  <si>
    <t>IndoStar Capital Finance Ltd</t>
  </si>
  <si>
    <t>INDOSTAR</t>
  </si>
  <si>
    <t>Hubtown Ltd</t>
  </si>
  <si>
    <t>HUBTOWN</t>
  </si>
  <si>
    <t>West Coast Paper Mills Ltd</t>
  </si>
  <si>
    <t>WSTCSTPAPR</t>
  </si>
  <si>
    <t>Pearl Global Industries Ltd</t>
  </si>
  <si>
    <t>PGIL</t>
  </si>
  <si>
    <t>S H Kelkar and Company Ltd</t>
  </si>
  <si>
    <t>SHK</t>
  </si>
  <si>
    <t>Kewal Kiran Clothing Ltd</t>
  </si>
  <si>
    <t>KKCL</t>
  </si>
  <si>
    <t>Shrem InvIT</t>
  </si>
  <si>
    <t>SHREMINVIT</t>
  </si>
  <si>
    <t>Gokul Agro Resources Ltd</t>
  </si>
  <si>
    <t>GOKULAGRO</t>
  </si>
  <si>
    <t>VST Tillers Tractors Ltd</t>
  </si>
  <si>
    <t>VSTTILLERS</t>
  </si>
  <si>
    <t>Gujarat Themis Biosyn Ltd</t>
  </si>
  <si>
    <t>GUJTHEM</t>
  </si>
  <si>
    <t>Kingfa Science and Technology (India) Ltd</t>
  </si>
  <si>
    <t>KINGFA</t>
  </si>
  <si>
    <t>Indraprastha Medical Corporation Ltd</t>
  </si>
  <si>
    <t>INDRAMEDCO</t>
  </si>
  <si>
    <t>Geojit Financial Services Ltd</t>
  </si>
  <si>
    <t>GEOJITFSL</t>
  </si>
  <si>
    <t>Epack Durable Ltd</t>
  </si>
  <si>
    <t>EPACK</t>
  </si>
  <si>
    <t>Muthoot Microfin Ltd</t>
  </si>
  <si>
    <t>MUTHOOTMF</t>
  </si>
  <si>
    <t>Microfinancing</t>
  </si>
  <si>
    <t>La Opala R G Ltd</t>
  </si>
  <si>
    <t>LAOPALA</t>
  </si>
  <si>
    <t>Artemis Medicare Services Ltd</t>
  </si>
  <si>
    <t>ARTEMISMED</t>
  </si>
  <si>
    <t>Swaraj Engines Ltd</t>
  </si>
  <si>
    <t>SWARAJENG</t>
  </si>
  <si>
    <t>Lumax AutoTechnologies Ltd</t>
  </si>
  <si>
    <t>LUMAXTECH</t>
  </si>
  <si>
    <t>Veedol Corporation Ltd</t>
  </si>
  <si>
    <t>TIDEWATER</t>
  </si>
  <si>
    <t>Jeena Sikho Lifecare Ltd</t>
  </si>
  <si>
    <t>JSLL</t>
  </si>
  <si>
    <t>Savita Oil Technologies Ltd</t>
  </si>
  <si>
    <t>SOTL</t>
  </si>
  <si>
    <t>Sula Vineyards Ltd</t>
  </si>
  <si>
    <t>SULA</t>
  </si>
  <si>
    <t>Avalon Technologies Ltd</t>
  </si>
  <si>
    <t>AVALON</t>
  </si>
  <si>
    <t>Bhansali Engg Polymers Ltd</t>
  </si>
  <si>
    <t>BEPL</t>
  </si>
  <si>
    <t>Indian Metals and Ferro Alloys Ltd</t>
  </si>
  <si>
    <t>IMFA</t>
  </si>
  <si>
    <t>Goodluck India Ltd</t>
  </si>
  <si>
    <t>GOODLUCK</t>
  </si>
  <si>
    <t>Gufic Biosciences Ltd</t>
  </si>
  <si>
    <t>GUFICBIO</t>
  </si>
  <si>
    <t>Cigniti Technologies Ltd</t>
  </si>
  <si>
    <t>CIGNITITEC</t>
  </si>
  <si>
    <t>DCB Bank Ltd</t>
  </si>
  <si>
    <t>DCBBANK</t>
  </si>
  <si>
    <t>Vakrangee Limited</t>
  </si>
  <si>
    <t>VAKRANGEE</t>
  </si>
  <si>
    <t>Hinduja Global Solutions Ltd</t>
  </si>
  <si>
    <t>HGS</t>
  </si>
  <si>
    <t>Exicom Tele-Systems Ltd</t>
  </si>
  <si>
    <t>EXICOM</t>
  </si>
  <si>
    <t>Nirlon Ltd</t>
  </si>
  <si>
    <t>NIRLON</t>
  </si>
  <si>
    <t>Kalyani Steels Ltd</t>
  </si>
  <si>
    <t>KSL</t>
  </si>
  <si>
    <t>Goldiam International Ltd</t>
  </si>
  <si>
    <t>GOLDIAM</t>
  </si>
  <si>
    <t>D P Abhushan Ltd</t>
  </si>
  <si>
    <t>DPABHUSHAN</t>
  </si>
  <si>
    <t>Shivalik Bimetal Controls Ltd</t>
  </si>
  <si>
    <t>SBCL</t>
  </si>
  <si>
    <t>IRB InvIT Fund</t>
  </si>
  <si>
    <t>IRBINVIT</t>
  </si>
  <si>
    <t>Motilal Oswal NASDAQ 100 ETF</t>
  </si>
  <si>
    <t>MON100</t>
  </si>
  <si>
    <t>Arvind Smartspaces Ltd</t>
  </si>
  <si>
    <t>ARVSMART</t>
  </si>
  <si>
    <t>Hathway Cable and Datacom Ltd</t>
  </si>
  <si>
    <t>HATHWAY</t>
  </si>
  <si>
    <t>Cable &amp; D2H</t>
  </si>
  <si>
    <t>KDDL Ltd</t>
  </si>
  <si>
    <t>KDDL</t>
  </si>
  <si>
    <t>TCNS Clothing Co Ltd</t>
  </si>
  <si>
    <t>TCNSBRANDS</t>
  </si>
  <si>
    <t>Polyplex Corp Ltd</t>
  </si>
  <si>
    <t>POLYPLEX</t>
  </si>
  <si>
    <t>JNK India Ltd</t>
  </si>
  <si>
    <t>JNKINDIA</t>
  </si>
  <si>
    <t>DCX Systems Ltd</t>
  </si>
  <si>
    <t>DCXINDIA</t>
  </si>
  <si>
    <t>Blue Cloud Softech Solutions Ltd</t>
  </si>
  <si>
    <t>BLUECLOUDS</t>
  </si>
  <si>
    <t>Alembic Ltd</t>
  </si>
  <si>
    <t>ALEMBICLTD</t>
  </si>
  <si>
    <t>Sky Gold Ltd</t>
  </si>
  <si>
    <t>SKYGOLD</t>
  </si>
  <si>
    <t>HPL Electric &amp; Power Ltd</t>
  </si>
  <si>
    <t>HPL</t>
  </si>
  <si>
    <t>Sindhu Trade Links Ltd</t>
  </si>
  <si>
    <t>SINDHUTRAD</t>
  </si>
  <si>
    <t>Precision Wires India Ltd</t>
  </si>
  <si>
    <t>PRECWIRE</t>
  </si>
  <si>
    <t>Kitex Garments Ltd</t>
  </si>
  <si>
    <t>KITEX</t>
  </si>
  <si>
    <t>Datamatics Global Services Ltd</t>
  </si>
  <si>
    <t>DATAMATICS</t>
  </si>
  <si>
    <t>RPSG Ventures Ltd</t>
  </si>
  <si>
    <t>RPSGVENT</t>
  </si>
  <si>
    <t>Stylam Industries Ltd</t>
  </si>
  <si>
    <t>STYLAMIND</t>
  </si>
  <si>
    <t>Apeejay Surrendra Park Hotels Ltd</t>
  </si>
  <si>
    <t>PARKHOTELS</t>
  </si>
  <si>
    <t>Bajaj Consumer Care Ltd</t>
  </si>
  <si>
    <t>BAJAJCON</t>
  </si>
  <si>
    <t>MPS Ltd</t>
  </si>
  <si>
    <t>MPSLTD</t>
  </si>
  <si>
    <t>Globus Spirits Ltd</t>
  </si>
  <si>
    <t>GLOBUSSPR</t>
  </si>
  <si>
    <t>Quick Heal Technologies Ltd</t>
  </si>
  <si>
    <t>QUICKHEAL</t>
  </si>
  <si>
    <t>Marathon Nextgen Realty Ltd</t>
  </si>
  <si>
    <t>MARATHON</t>
  </si>
  <si>
    <t>Seamec Ltd</t>
  </si>
  <si>
    <t>SEAMECLTD</t>
  </si>
  <si>
    <t>Oil &amp; Gas - Equipment &amp; Services</t>
  </si>
  <si>
    <t>Fino Payments Bank Ltd</t>
  </si>
  <si>
    <t>FINOPB</t>
  </si>
  <si>
    <t>Gensol Engineering Ltd</t>
  </si>
  <si>
    <t>GENSOL</t>
  </si>
  <si>
    <t>Gujarat Industries Power Company Ltd</t>
  </si>
  <si>
    <t>GIPCL</t>
  </si>
  <si>
    <t>Mahindra Logistics Ltd</t>
  </si>
  <si>
    <t>MAHLOG</t>
  </si>
  <si>
    <t>Mahanagar Telephone Nigam Ltd</t>
  </si>
  <si>
    <t>MTNL</t>
  </si>
  <si>
    <t>Maithan Alloys Ltd</t>
  </si>
  <si>
    <t>MAITHANALL</t>
  </si>
  <si>
    <t>Delta Corp Ltd</t>
  </si>
  <si>
    <t>DELTACORP</t>
  </si>
  <si>
    <t>Saksoft Ltd</t>
  </si>
  <si>
    <t>SAKSOFT</t>
  </si>
  <si>
    <t>Sanghvi Movers Ltd</t>
  </si>
  <si>
    <t>SANGHVIMOV</t>
  </si>
  <si>
    <t>Fischer Medical Ventures Ltd</t>
  </si>
  <si>
    <t>FISCHER</t>
  </si>
  <si>
    <t>Thirumalai Chemicals Ltd</t>
  </si>
  <si>
    <t>TIRUMALCHM</t>
  </si>
  <si>
    <t>BF Utilities Ltd</t>
  </si>
  <si>
    <t>BFUTILITIE</t>
  </si>
  <si>
    <t>Suraj Estate Developers Ltd</t>
  </si>
  <si>
    <t>SURAJEST</t>
  </si>
  <si>
    <t>Real Estate Rental, Development &amp; Operations</t>
  </si>
  <si>
    <t>Solara Active Pharma Sciences Ltd</t>
  </si>
  <si>
    <t>SOLARA</t>
  </si>
  <si>
    <t>Steel Strips Wheels Ltd</t>
  </si>
  <si>
    <t>SSWL</t>
  </si>
  <si>
    <t>Salasar Techno Engineering Ltd</t>
  </si>
  <si>
    <t>SALASAR</t>
  </si>
  <si>
    <t>Hi-Tech Pipes Ltd</t>
  </si>
  <si>
    <t>HITECH</t>
  </si>
  <si>
    <t>Sandhar Technologies Ltd</t>
  </si>
  <si>
    <t>SANDHAR</t>
  </si>
  <si>
    <t>Repco Home Finance Ltd</t>
  </si>
  <si>
    <t>REPCOHOME</t>
  </si>
  <si>
    <t>Eveready Industries India Ltd</t>
  </si>
  <si>
    <t>EVEREADY</t>
  </si>
  <si>
    <t>Tasty Bite Eatables Ltd</t>
  </si>
  <si>
    <t>TASTYBITE</t>
  </si>
  <si>
    <t>Navneet Education Ltd</t>
  </si>
  <si>
    <t>NAVNETEDUL</t>
  </si>
  <si>
    <t>Nucleus Software Exports Ltd</t>
  </si>
  <si>
    <t>NUCLEUS</t>
  </si>
  <si>
    <t>Shipping Corporation of India Land and Assets Ltd</t>
  </si>
  <si>
    <t>SCILAL</t>
  </si>
  <si>
    <t>Ashiana Housing Ltd</t>
  </si>
  <si>
    <t>ASHIANA</t>
  </si>
  <si>
    <t>Pokarna Ltd</t>
  </si>
  <si>
    <t>POKARNA</t>
  </si>
  <si>
    <t>Capacite Infraprojects Ltd</t>
  </si>
  <si>
    <t>CAPACITE</t>
  </si>
  <si>
    <t>KCP Ltd</t>
  </si>
  <si>
    <t>KCP</t>
  </si>
  <si>
    <t>Prakash Industries Ltd</t>
  </si>
  <si>
    <t>PRAKASH</t>
  </si>
  <si>
    <t>Flair Writing Industries Ltd</t>
  </si>
  <si>
    <t>FLAIR</t>
  </si>
  <si>
    <t>Vishnu Prakash R Punglia Ltd</t>
  </si>
  <si>
    <t>VPRPL</t>
  </si>
  <si>
    <t>Ddev Plastiks Industries Ltd</t>
  </si>
  <si>
    <t>DDEVPLASTIK</t>
  </si>
  <si>
    <t>Jindal Poly Films Ltd</t>
  </si>
  <si>
    <t>JINDALPOLY</t>
  </si>
  <si>
    <t>TVS Srichakra Ltd</t>
  </si>
  <si>
    <t>TVSSRICHAK</t>
  </si>
  <si>
    <t>Bajel Projects Ltd</t>
  </si>
  <si>
    <t>BAJEL</t>
  </si>
  <si>
    <t>Electric Utilities</t>
  </si>
  <si>
    <t>Indoco Remedies Ltd</t>
  </si>
  <si>
    <t>INDOCO</t>
  </si>
  <si>
    <t>K.P. Energy Ltd</t>
  </si>
  <si>
    <t>KPEL</t>
  </si>
  <si>
    <t>PTC India Financial Services Ltd</t>
  </si>
  <si>
    <t>PFS</t>
  </si>
  <si>
    <t>Marine Electricals (India) Ltd</t>
  </si>
  <si>
    <t>MARINE</t>
  </si>
  <si>
    <t>Suven Life Sciences Ltd</t>
  </si>
  <si>
    <t>SUVEN</t>
  </si>
  <si>
    <t>Max Ventures and Industries Ltd</t>
  </si>
  <si>
    <t>MAXVIL</t>
  </si>
  <si>
    <t>Shanti Educational Initiatives Ltd</t>
  </si>
  <si>
    <t>SEIL</t>
  </si>
  <si>
    <t>SMS Pharmaceuticals Ltd</t>
  </si>
  <si>
    <t>SMSPHARMA</t>
  </si>
  <si>
    <t>Apollo Micro Systems Ltd</t>
  </si>
  <si>
    <t>APOLLO</t>
  </si>
  <si>
    <t>Monarch Networth Capital Ltd</t>
  </si>
  <si>
    <t>MONARCH</t>
  </si>
  <si>
    <t>Oriental Hotels Ltd</t>
  </si>
  <si>
    <t>ORIENTHOT</t>
  </si>
  <si>
    <t>DCW Ltd</t>
  </si>
  <si>
    <t>DCW</t>
  </si>
  <si>
    <t>Motisons Jewellers Ltd</t>
  </si>
  <si>
    <t>MOTISONS</t>
  </si>
  <si>
    <t>Apparel &amp; Accessories Retailers</t>
  </si>
  <si>
    <t>TCPL Packaging Ltd</t>
  </si>
  <si>
    <t>TCPLPACK</t>
  </si>
  <si>
    <t>RIR Power Electronics Ltd</t>
  </si>
  <si>
    <t>RIR</t>
  </si>
  <si>
    <t>Summit Securities Ltd</t>
  </si>
  <si>
    <t>SUMMITSEC</t>
  </si>
  <si>
    <t>Genesys International Corporation Ltd</t>
  </si>
  <si>
    <t>GENESYS</t>
  </si>
  <si>
    <t>GTL Infrastructure Ltd</t>
  </si>
  <si>
    <t>GTLINFRA</t>
  </si>
  <si>
    <t>Hindustan Oil Exploration Company Ltd</t>
  </si>
  <si>
    <t>HINDOILEXP</t>
  </si>
  <si>
    <t>Sagar Cements Ltd</t>
  </si>
  <si>
    <t>SAGCEM</t>
  </si>
  <si>
    <t>SJS Enterprises Ltd</t>
  </si>
  <si>
    <t>SJS</t>
  </si>
  <si>
    <t>Dhani Services Ltd</t>
  </si>
  <si>
    <t>DHANI</t>
  </si>
  <si>
    <t>Dollar Industries Ltd</t>
  </si>
  <si>
    <t>DOLLAR</t>
  </si>
  <si>
    <t>Foseco India Ltd</t>
  </si>
  <si>
    <t>FOSECOIND</t>
  </si>
  <si>
    <t>Kolte-Patil Developers Ltd</t>
  </si>
  <si>
    <t>KOLTEPATIL</t>
  </si>
  <si>
    <t>Veritas (India) Ltd</t>
  </si>
  <si>
    <t>VERITAS</t>
  </si>
  <si>
    <t>Somany Ceramics Ltd</t>
  </si>
  <si>
    <t>SOMANYCERA</t>
  </si>
  <si>
    <t>ideaForge Technology Ltd</t>
  </si>
  <si>
    <t>IDEAFORGE</t>
  </si>
  <si>
    <t>Shalby Ltd</t>
  </si>
  <si>
    <t>SHALBY</t>
  </si>
  <si>
    <t>Ashapura Minechem Ltd</t>
  </si>
  <si>
    <t>ASHAPURMIN</t>
  </si>
  <si>
    <t>CARE Ratings Ltd</t>
  </si>
  <si>
    <t>CARERATING</t>
  </si>
  <si>
    <t>Unitech Ltd</t>
  </si>
  <si>
    <t>UNITECH</t>
  </si>
  <si>
    <t>Stove Kraft Ltd</t>
  </si>
  <si>
    <t>STOVEKRAFT</t>
  </si>
  <si>
    <t>John Cockerill India Ltd</t>
  </si>
  <si>
    <t>COCKERILL</t>
  </si>
  <si>
    <t>Industrial Machinery &amp; Supplies &amp; Components</t>
  </si>
  <si>
    <t>ADF Foods Ltd</t>
  </si>
  <si>
    <t>ADFFOODS</t>
  </si>
  <si>
    <t>Huhtamaki India Ltd</t>
  </si>
  <si>
    <t>HUHTAMAKI</t>
  </si>
  <si>
    <t>NRB Bearings Ltd</t>
  </si>
  <si>
    <t>NRBBEARING</t>
  </si>
  <si>
    <t>Baazar Style Retail Ltd</t>
  </si>
  <si>
    <t>STYLEBAAZA</t>
  </si>
  <si>
    <t>Rane Holdings Ltd</t>
  </si>
  <si>
    <t>RANEHOLDIN</t>
  </si>
  <si>
    <t>Automotive Axles Ltd</t>
  </si>
  <si>
    <t>AUTOAXLES</t>
  </si>
  <si>
    <t>Wendt (India) Limited</t>
  </si>
  <si>
    <t>WENDT</t>
  </si>
  <si>
    <t>MM Forgings Ltd</t>
  </si>
  <si>
    <t>MMFL</t>
  </si>
  <si>
    <t>Ram Ratna Wires Ltd</t>
  </si>
  <si>
    <t>RAMRAT</t>
  </si>
  <si>
    <t>Dishman Carbogen Amcis Ltd</t>
  </si>
  <si>
    <t>DCAL</t>
  </si>
  <si>
    <t>Arkade Developers Ltd</t>
  </si>
  <si>
    <t>ARKADE</t>
  </si>
  <si>
    <t>Vadilal Industries Ltd</t>
  </si>
  <si>
    <t>VADILALIND</t>
  </si>
  <si>
    <t>Rajratan Global Wire Ltd</t>
  </si>
  <si>
    <t>RAJRATAN</t>
  </si>
  <si>
    <t>Nilkamal Ltd</t>
  </si>
  <si>
    <t>NILKAMAL</t>
  </si>
  <si>
    <t>Welspun Specialty Solutions Ltd</t>
  </si>
  <si>
    <t>WELSPLSOL</t>
  </si>
  <si>
    <t>Thejo Engineering Ltd</t>
  </si>
  <si>
    <t>THEJO</t>
  </si>
  <si>
    <t>ECOS (India) Mobility &amp; Hospitality Ltd</t>
  </si>
  <si>
    <t>ECOSMOBLTY</t>
  </si>
  <si>
    <t>Accelya Solutions India Ltd</t>
  </si>
  <si>
    <t>ACCELYA</t>
  </si>
  <si>
    <t>Premier Explosives Ltd</t>
  </si>
  <si>
    <t>PREMEXPLN</t>
  </si>
  <si>
    <t>Deep Industries Ltd</t>
  </si>
  <si>
    <t>DEEPINDS</t>
  </si>
  <si>
    <t>SML Isuzu Ltd</t>
  </si>
  <si>
    <t>SMLISUZU</t>
  </si>
  <si>
    <t>SG Finserve Ltd</t>
  </si>
  <si>
    <t>SGFIN</t>
  </si>
  <si>
    <t>Dredging Corporation of India Ltd</t>
  </si>
  <si>
    <t>DREDGECORP</t>
  </si>
  <si>
    <t>Dredging</t>
  </si>
  <si>
    <t>Venky's (India) Ltd</t>
  </si>
  <si>
    <t>VENKEYS</t>
  </si>
  <si>
    <t>Confidence Petroleum India Ltd</t>
  </si>
  <si>
    <t>CONFIPET</t>
  </si>
  <si>
    <t>Kalyani Investment Company Ltd</t>
  </si>
  <si>
    <t>KICL</t>
  </si>
  <si>
    <t>KP Green Engineering Ltd</t>
  </si>
  <si>
    <t>KPGEL</t>
  </si>
  <si>
    <t>Heavy Electrical Equipment</t>
  </si>
  <si>
    <t>IOL Chemicals and Pharmaceuticals Ltd</t>
  </si>
  <si>
    <t>IOLCP</t>
  </si>
  <si>
    <t>Stanley Lifestyles Ltd</t>
  </si>
  <si>
    <t>STANLEY</t>
  </si>
  <si>
    <t>Spectrum Electrical Industries Ltd</t>
  </si>
  <si>
    <t>SPECTRUM</t>
  </si>
  <si>
    <t>Krsnaa Diagnostics Ltd</t>
  </si>
  <si>
    <t>KRSNAA</t>
  </si>
  <si>
    <t>Vindhya Telelinks Ltd</t>
  </si>
  <si>
    <t>VINDHYATEL</t>
  </si>
  <si>
    <t>Dish TV India Ltd</t>
  </si>
  <si>
    <t>DISHTV</t>
  </si>
  <si>
    <t>HLE Glascoat Ltd</t>
  </si>
  <si>
    <t>HLEGLAS</t>
  </si>
  <si>
    <t>Landmark Cars Ltd</t>
  </si>
  <si>
    <t>LANDMARK</t>
  </si>
  <si>
    <t>Novartis India Ltd</t>
  </si>
  <si>
    <t>NOVARTIND</t>
  </si>
  <si>
    <t>Vishnu Chemicals Ltd</t>
  </si>
  <si>
    <t>VISHNU</t>
  </si>
  <si>
    <t>Paramount Communications Ltd</t>
  </si>
  <si>
    <t>PARACABLES</t>
  </si>
  <si>
    <t>NIBE Ltd</t>
  </si>
  <si>
    <t>NIBE</t>
  </si>
  <si>
    <t>Goodyear India Ltd</t>
  </si>
  <si>
    <t>GOODYEAR</t>
  </si>
  <si>
    <t>Jash Engineering Ltd</t>
  </si>
  <si>
    <t>JASH</t>
  </si>
  <si>
    <t>Ge Power India Ltd</t>
  </si>
  <si>
    <t>GEPIL</t>
  </si>
  <si>
    <t>63 Moons Technologies Ltd</t>
  </si>
  <si>
    <t>63MOONS</t>
  </si>
  <si>
    <t>Kesar India Ltd</t>
  </si>
  <si>
    <t>KESAR</t>
  </si>
  <si>
    <t>Real Estate Development</t>
  </si>
  <si>
    <t>Meghmani Organics Ltd</t>
  </si>
  <si>
    <t>MOL</t>
  </si>
  <si>
    <t>SBI Gold ETF</t>
  </si>
  <si>
    <t>SETFGOLD</t>
  </si>
  <si>
    <t>Insecticides (India) Ltd</t>
  </si>
  <si>
    <t>INSECTICID</t>
  </si>
  <si>
    <t>Sai Silks (Kalamandir) Ltd</t>
  </si>
  <si>
    <t>KALAMANDIR</t>
  </si>
  <si>
    <t>DEN Networks Ltd</t>
  </si>
  <si>
    <t>DEN</t>
  </si>
  <si>
    <t>Mayur Uniquoters Ltd</t>
  </si>
  <si>
    <t>MAYURUNIQ</t>
  </si>
  <si>
    <t>Themis Medicare Ltd</t>
  </si>
  <si>
    <t>THEMISMED</t>
  </si>
  <si>
    <t>Vertoz Ltd</t>
  </si>
  <si>
    <t>VERTOZ</t>
  </si>
  <si>
    <t>PSP Projects Ltd</t>
  </si>
  <si>
    <t>PSPPROJECT</t>
  </si>
  <si>
    <t>Nalwa Sons Investments Ltd</t>
  </si>
  <si>
    <t>NSIL</t>
  </si>
  <si>
    <t>DISA India Ltd</t>
  </si>
  <si>
    <t>DISAQ</t>
  </si>
  <si>
    <t>Tinna Rubber and Infrastructure Ltd</t>
  </si>
  <si>
    <t>TINNARUBR</t>
  </si>
  <si>
    <t>Indian Hume Pipe Company Ltd</t>
  </si>
  <si>
    <t>INDIANHUME</t>
  </si>
  <si>
    <t>Nippon India ETF Nifty 1D Rate Liquid BeES</t>
  </si>
  <si>
    <t>LIQUIDBEES</t>
  </si>
  <si>
    <t>Prataap Snacks Ltd</t>
  </si>
  <si>
    <t>DIAMONDYD</t>
  </si>
  <si>
    <t>Media Matrix Worldwide Ltd</t>
  </si>
  <si>
    <t>MMWL</t>
  </si>
  <si>
    <t>Updater Services Ltd</t>
  </si>
  <si>
    <t>UDS</t>
  </si>
  <si>
    <t>Owais Metal and Mineral Processing Ltd</t>
  </si>
  <si>
    <t>OWAIS</t>
  </si>
  <si>
    <t>Mold-Tek Packaging Ltd</t>
  </si>
  <si>
    <t>MOLDTKPAC</t>
  </si>
  <si>
    <t>Dolat Algotech Ltd</t>
  </si>
  <si>
    <t>DOLATALGO</t>
  </si>
  <si>
    <t>Barbeque-Nation Hospitality Ltd</t>
  </si>
  <si>
    <t>BARBEQUE</t>
  </si>
  <si>
    <t>Rashi Peripherals Ltd</t>
  </si>
  <si>
    <t>RPTECH</t>
  </si>
  <si>
    <t>Mangalam Cement Ltd</t>
  </si>
  <si>
    <t>MANGLMCEM</t>
  </si>
  <si>
    <t>Vidhi Specialty Food Ingredients Ltd</t>
  </si>
  <si>
    <t>VIDHIING</t>
  </si>
  <si>
    <t>Xpro India Ltd</t>
  </si>
  <si>
    <t>XPROINDIA</t>
  </si>
  <si>
    <t>Pondy Oxides and Chemicals Ltd</t>
  </si>
  <si>
    <t>POCL</t>
  </si>
  <si>
    <t>Raghav Productivity Enhancers Ltd</t>
  </si>
  <si>
    <t>RPEL</t>
  </si>
  <si>
    <t>Jubilant Industries Ltd</t>
  </si>
  <si>
    <t>JUBLINDS</t>
  </si>
  <si>
    <t>Elpro International Ltd</t>
  </si>
  <si>
    <t>ELPROINTL</t>
  </si>
  <si>
    <t>Aeroflex Industries Ltd</t>
  </si>
  <si>
    <t>AEROFLEX</t>
  </si>
  <si>
    <t>TechNVision Ventures Ltd</t>
  </si>
  <si>
    <t>TECHNVISN</t>
  </si>
  <si>
    <t>Fusion Finance Ltd</t>
  </si>
  <si>
    <t>FUSION</t>
  </si>
  <si>
    <t>Vardhman Special Steels Ltd</t>
  </si>
  <si>
    <t>VSSL</t>
  </si>
  <si>
    <t>Dreamfolks Services Ltd</t>
  </si>
  <si>
    <t>DREAMFOLKS</t>
  </si>
  <si>
    <t>Sanstar Ltd</t>
  </si>
  <si>
    <t>SANSTAR</t>
  </si>
  <si>
    <t>Axiscades Technologies Ltd</t>
  </si>
  <si>
    <t>AXISCADES</t>
  </si>
  <si>
    <t>Pennar Industries Ltd</t>
  </si>
  <si>
    <t>PENIND</t>
  </si>
  <si>
    <t>Orient Green Power Company Ltd</t>
  </si>
  <si>
    <t>GREENPOWER</t>
  </si>
  <si>
    <t>Saraswati Commercial (India) Ltd</t>
  </si>
  <si>
    <t>ZSARACOM</t>
  </si>
  <si>
    <t>Federal-Mogul Goetze (India) Ltd</t>
  </si>
  <si>
    <t>FMGOETZE</t>
  </si>
  <si>
    <t>Apollo Pipes Ltd</t>
  </si>
  <si>
    <t>APOLLOPIPE</t>
  </si>
  <si>
    <t>Ajmera Realty &amp; Infra India Ltd</t>
  </si>
  <si>
    <t>AJMERA</t>
  </si>
  <si>
    <t>Tatva Chintan Pharma Chem Ltd</t>
  </si>
  <si>
    <t>TATVA</t>
  </si>
  <si>
    <t>EIH Associated Hotels Ltd</t>
  </si>
  <si>
    <t>EIHAHOTELS</t>
  </si>
  <si>
    <t>Interarch Building Products Ltd</t>
  </si>
  <si>
    <t>INTERARCH</t>
  </si>
  <si>
    <t>Building Products - Prefab Structures</t>
  </si>
  <si>
    <t>Centum Electronics Ltd</t>
  </si>
  <si>
    <t>CENTUM</t>
  </si>
  <si>
    <t>Panama Petrochem Ltd</t>
  </si>
  <si>
    <t>PANAMAPET</t>
  </si>
  <si>
    <t>India Pesticides Ltd</t>
  </si>
  <si>
    <t>IPL</t>
  </si>
  <si>
    <t>Lumax Industries Ltd</t>
  </si>
  <si>
    <t>LUMAXIND</t>
  </si>
  <si>
    <t>S.P.Apparels Ltd</t>
  </si>
  <si>
    <t>SPAL</t>
  </si>
  <si>
    <t>Tarsons Products Ltd</t>
  </si>
  <si>
    <t>TARSONS</t>
  </si>
  <si>
    <t>Precision Camshafts Ltd</t>
  </si>
  <si>
    <t>PRECAM</t>
  </si>
  <si>
    <t>Parag Milk Foods Ltd</t>
  </si>
  <si>
    <t>PARAGMILK</t>
  </si>
  <si>
    <t>HMA Agro Industries Ltd</t>
  </si>
  <si>
    <t>HMAAGRO</t>
  </si>
  <si>
    <t>Nelco Ltd</t>
  </si>
  <si>
    <t>NELCO</t>
  </si>
  <si>
    <t>Mukand Ltd</t>
  </si>
  <si>
    <t>MUKANDLTD</t>
  </si>
  <si>
    <t>EFC (I) Ltd</t>
  </si>
  <si>
    <t>EFCIL</t>
  </si>
  <si>
    <t>Distributors</t>
  </si>
  <si>
    <t>TTK Healthcare Ltd</t>
  </si>
  <si>
    <t>TTKHLTCARE</t>
  </si>
  <si>
    <t>BF Investment Ltd</t>
  </si>
  <si>
    <t>BFINVEST</t>
  </si>
  <si>
    <t>Rupa &amp; Company Ltd</t>
  </si>
  <si>
    <t>RUPA</t>
  </si>
  <si>
    <t>Astec Lifesciences Ltd</t>
  </si>
  <si>
    <t>ASTEC</t>
  </si>
  <si>
    <t>Ugro Capital Ltd</t>
  </si>
  <si>
    <t>UGROCAP</t>
  </si>
  <si>
    <t>Universal Cables Ltd</t>
  </si>
  <si>
    <t>UNIVCABLES</t>
  </si>
  <si>
    <t>Mercury Ev-Tech Ltd</t>
  </si>
  <si>
    <t>MERCURYEV</t>
  </si>
  <si>
    <t>Andrew Yule &amp; Co Ltd</t>
  </si>
  <si>
    <t>ANDREWYU</t>
  </si>
  <si>
    <t>Hindware Home Innovation Ltd</t>
  </si>
  <si>
    <t>HINDWAREAP</t>
  </si>
  <si>
    <t>Rama Steel Tubes Ltd</t>
  </si>
  <si>
    <t>RAMASTEEL</t>
  </si>
  <si>
    <t>Amrutanjan Health Care Ltd</t>
  </si>
  <si>
    <t>AMRUTANJAN</t>
  </si>
  <si>
    <t>NIIT Ltd</t>
  </si>
  <si>
    <t>NIITLTD</t>
  </si>
  <si>
    <t>JITF Infralogistics Ltd</t>
  </si>
  <si>
    <t>JITFINFRA</t>
  </si>
  <si>
    <t>ESAF Small Finance Bank Limited</t>
  </si>
  <si>
    <t>ESAFSFB</t>
  </si>
  <si>
    <t>Everest Kanto Cylinder Ltd</t>
  </si>
  <si>
    <t>EKC</t>
  </si>
  <si>
    <t>Dr Agarwal's Eye Hospital Ltd</t>
  </si>
  <si>
    <t>DRAGARWQ</t>
  </si>
  <si>
    <t>Carysil Ltd</t>
  </si>
  <si>
    <t>CARYSIL</t>
  </si>
  <si>
    <t>Lotus Chocolate Company Ltd</t>
  </si>
  <si>
    <t>LOTUSCHO</t>
  </si>
  <si>
    <t>Jyoti Structures Ltd</t>
  </si>
  <si>
    <t>JYOTISTRUC</t>
  </si>
  <si>
    <t>IKIO Lighting Ltd</t>
  </si>
  <si>
    <t>IKIO</t>
  </si>
  <si>
    <t>Sangam (India) Ltd</t>
  </si>
  <si>
    <t>SANGAMIND</t>
  </si>
  <si>
    <t>HIL Ltd</t>
  </si>
  <si>
    <t>HIL</t>
  </si>
  <si>
    <t>MIC Electronics Ltd</t>
  </si>
  <si>
    <t>MICEL</t>
  </si>
  <si>
    <t>D Link (India) Limited</t>
  </si>
  <si>
    <t>DLINKINDIA</t>
  </si>
  <si>
    <t>Pnb Gilts Ltd</t>
  </si>
  <si>
    <t>PNBGILTS</t>
  </si>
  <si>
    <t>Kody Technolab Ltd</t>
  </si>
  <si>
    <t>KODYTECH</t>
  </si>
  <si>
    <t>Man Industries (India) Ltd</t>
  </si>
  <si>
    <t>MANINDS</t>
  </si>
  <si>
    <t>Yasho Industries Ltd</t>
  </si>
  <si>
    <t>YASHO</t>
  </si>
  <si>
    <t>Som Distilleries and Breweries Ltd</t>
  </si>
  <si>
    <t>SDBL</t>
  </si>
  <si>
    <t>Systematix Corporate Services Ltd</t>
  </si>
  <si>
    <t>SYSTMTXC</t>
  </si>
  <si>
    <t>MSP Steel &amp; Power Ltd</t>
  </si>
  <si>
    <t>MSPL</t>
  </si>
  <si>
    <t>Sri Adhikari Brothers Television Network Ltd</t>
  </si>
  <si>
    <t>SABTNL</t>
  </si>
  <si>
    <t>IFGL Refractories Ltd</t>
  </si>
  <si>
    <t>IFGLEXPOR</t>
  </si>
  <si>
    <t>Alicon Castalloy Ltd</t>
  </si>
  <si>
    <t>ALICON</t>
  </si>
  <si>
    <t>Hariom Pipe Industries Ltd</t>
  </si>
  <si>
    <t>HARIOMPIPE</t>
  </si>
  <si>
    <t>Sasken Technologies Ltd</t>
  </si>
  <si>
    <t>SASKEN</t>
  </si>
  <si>
    <t>Veranda Learning Solutions Ltd</t>
  </si>
  <si>
    <t>VERANDA</t>
  </si>
  <si>
    <t>Cupid Ltd</t>
  </si>
  <si>
    <t>CUPID</t>
  </si>
  <si>
    <t>Apcotex Industries Ltd</t>
  </si>
  <si>
    <t>APCOTEXIND</t>
  </si>
  <si>
    <t>TIL Ltd</t>
  </si>
  <si>
    <t>TIL</t>
  </si>
  <si>
    <t>Dolphin Offshore Enterprises (India) Ltd</t>
  </si>
  <si>
    <t>DOLPHIN</t>
  </si>
  <si>
    <t>Sanghi Industries Ltd</t>
  </si>
  <si>
    <t>SANGHIIND</t>
  </si>
  <si>
    <t>Unicommerce eSolutions Ltd</t>
  </si>
  <si>
    <t>UNIECOM</t>
  </si>
  <si>
    <t>ICICI Prudential Nifty 50 ETF</t>
  </si>
  <si>
    <t>NIFTYIETF</t>
  </si>
  <si>
    <t>Shriram Properties Ltd</t>
  </si>
  <si>
    <t>SHRIRAMPPS</t>
  </si>
  <si>
    <t>PIX Transmissions Ltd</t>
  </si>
  <si>
    <t>PIXTRANS</t>
  </si>
  <si>
    <t>Siyaram Silk Mills Ltd</t>
  </si>
  <si>
    <t>SIYSIL</t>
  </si>
  <si>
    <t>Seshasayee Paper and Boards Ltd</t>
  </si>
  <si>
    <t>SESHAPAPER</t>
  </si>
  <si>
    <t>Ramco Industries Ltd</t>
  </si>
  <si>
    <t>RAMCOIND</t>
  </si>
  <si>
    <t>Nitin Spinners Ltd</t>
  </si>
  <si>
    <t>NITINSPIN</t>
  </si>
  <si>
    <t>Fedders Holding Ltd</t>
  </si>
  <si>
    <t>FEDDERSHOL</t>
  </si>
  <si>
    <t>Antony Waste Handling Cell Ltd</t>
  </si>
  <si>
    <t>AWHCL</t>
  </si>
  <si>
    <t>Uniparts India Ltd</t>
  </si>
  <si>
    <t>UNIPARTS</t>
  </si>
  <si>
    <t>Platinum Industries Ltd</t>
  </si>
  <si>
    <t>PLATIND</t>
  </si>
  <si>
    <t>Yatra Online Ltd</t>
  </si>
  <si>
    <t>YATRA</t>
  </si>
  <si>
    <t>Satin Creditcare Network Ltd</t>
  </si>
  <si>
    <t>SATIN</t>
  </si>
  <si>
    <t>Syncom Formulations (India) Ltd</t>
  </si>
  <si>
    <t>SYNCOMF</t>
  </si>
  <si>
    <t>Deccan Gold Mines Ltd</t>
  </si>
  <si>
    <t>DECNGOLD</t>
  </si>
  <si>
    <t>Gocl Corporation Ltd</t>
  </si>
  <si>
    <t>GOCLCORP</t>
  </si>
  <si>
    <t>Agro Tech Foods Ltd</t>
  </si>
  <si>
    <t>ATFL</t>
  </si>
  <si>
    <t>NDR Auto Components Ltd</t>
  </si>
  <si>
    <t>NDRAUTO</t>
  </si>
  <si>
    <t>JISLDVREQS</t>
  </si>
  <si>
    <t>Andhra Paper Ltd</t>
  </si>
  <si>
    <t>ANDHRAPAP</t>
  </si>
  <si>
    <t>B L Kashyap and Sons Ltd</t>
  </si>
  <si>
    <t>BLKASHYAP</t>
  </si>
  <si>
    <t>Hester Biosciences Ltd</t>
  </si>
  <si>
    <t>HESTERBIO</t>
  </si>
  <si>
    <t>Omaxe Ltd</t>
  </si>
  <si>
    <t>OMAXE</t>
  </si>
  <si>
    <t>Jagran Prakashan Ltd</t>
  </si>
  <si>
    <t>JAGRAN</t>
  </si>
  <si>
    <t>G M Breweries Ltd</t>
  </si>
  <si>
    <t>GMBREW</t>
  </si>
  <si>
    <t>Sterling Tools Ltd</t>
  </si>
  <si>
    <t>STERTOOLS</t>
  </si>
  <si>
    <t>BLS E-Services Ltd</t>
  </si>
  <si>
    <t>BLSE</t>
  </si>
  <si>
    <t>Talbros Automotive Components Ltd</t>
  </si>
  <si>
    <t>TALBROAUTO</t>
  </si>
  <si>
    <t>Gandhar Oil Refinery (INDIA) Ltd</t>
  </si>
  <si>
    <t>GANDHAR</t>
  </si>
  <si>
    <t>Advait Infratech Ltd</t>
  </si>
  <si>
    <t>ADVAIT</t>
  </si>
  <si>
    <t>Electrical Components &amp; Equipment</t>
  </si>
  <si>
    <t>Ravindra Energy Ltd</t>
  </si>
  <si>
    <t>RELTD</t>
  </si>
  <si>
    <t>Cosmo First Ltd</t>
  </si>
  <si>
    <t>COSMOFIRST</t>
  </si>
  <si>
    <t>Kokuyo Camlin Ltd</t>
  </si>
  <si>
    <t>KOKUYOCMLN</t>
  </si>
  <si>
    <t>Igarashi Motors India Ltd</t>
  </si>
  <si>
    <t>IGARASHI</t>
  </si>
  <si>
    <t>Cantabil Retail India Ltd</t>
  </si>
  <si>
    <t>CANTABIL</t>
  </si>
  <si>
    <t>Expleo Solutions Ltd</t>
  </si>
  <si>
    <t>EXPLEOSOL</t>
  </si>
  <si>
    <t>Alpex Solar Ltd</t>
  </si>
  <si>
    <t>ALPEXSOLAR</t>
  </si>
  <si>
    <t>Brightcom Group Ltd</t>
  </si>
  <si>
    <t>BCG</t>
  </si>
  <si>
    <t>Master Trust Ltd</t>
  </si>
  <si>
    <t>MASTERTR</t>
  </si>
  <si>
    <t>Praveg Ltd</t>
  </si>
  <si>
    <t>PRAVEG</t>
  </si>
  <si>
    <t>Tanfac Industries Ltd</t>
  </si>
  <si>
    <t>TANFACIND</t>
  </si>
  <si>
    <t>Kotak Gold Etf</t>
  </si>
  <si>
    <t>GOLD1</t>
  </si>
  <si>
    <t>Hercules Hoists Ltd</t>
  </si>
  <si>
    <t>HERCULES</t>
  </si>
  <si>
    <t>Heranba Industries Ltd</t>
  </si>
  <si>
    <t>HERANBA</t>
  </si>
  <si>
    <t>Navkar Corporation Ltd</t>
  </si>
  <si>
    <t>NAVKARCORP</t>
  </si>
  <si>
    <t>Bombay Super Hybrid Seeds Ltd</t>
  </si>
  <si>
    <t>BSHSL</t>
  </si>
  <si>
    <t>Sadhana Nitro Chem Ltd</t>
  </si>
  <si>
    <t>SADHNANIQ</t>
  </si>
  <si>
    <t>Indo Tech Transformers Ltd</t>
  </si>
  <si>
    <t>INDOTECH</t>
  </si>
  <si>
    <t>GPT Infraprojects Ltd</t>
  </si>
  <si>
    <t>GPTINFRA</t>
  </si>
  <si>
    <t>DEE Development Engineers Ltd</t>
  </si>
  <si>
    <t>DEEDEV</t>
  </si>
  <si>
    <t>Panacea Biotec Ltd</t>
  </si>
  <si>
    <t>PANACEABIO</t>
  </si>
  <si>
    <t>India Power Corporation Ltd</t>
  </si>
  <si>
    <t>DPSCLTD</t>
  </si>
  <si>
    <t>TAJ GVK Hotels and Resorts Ltd</t>
  </si>
  <si>
    <t>TAJGVK</t>
  </si>
  <si>
    <t>GNA Axles Ltd</t>
  </si>
  <si>
    <t>GNA</t>
  </si>
  <si>
    <t>Abans Holdings Ltd</t>
  </si>
  <si>
    <t>AHL</t>
  </si>
  <si>
    <t>Balmer Lawrie Investments Ltd</t>
  </si>
  <si>
    <t>BLIL</t>
  </si>
  <si>
    <t>Tribhovandas Bhimji Zaveri Ltd</t>
  </si>
  <si>
    <t>TBZ</t>
  </si>
  <si>
    <t>Excel Industries Ltd</t>
  </si>
  <si>
    <t>EXCELINDUS</t>
  </si>
  <si>
    <t>Suryoday Small Finance Bank Ltd</t>
  </si>
  <si>
    <t>SURYODAY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</si>
  <si>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</si>
  <si>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</si>
  <si>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</si>
  <si>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</si>
  <si>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</si>
  <si>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</si>
  <si>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Swelect Energy Systems Ltd</t>
  </si>
  <si>
    <t>SWELECTES</t>
  </si>
  <si>
    <t>Wonder Electricals Ltd</t>
  </si>
  <si>
    <t>WEL</t>
  </si>
  <si>
    <t>Kilburn Engineering Ltd</t>
  </si>
  <si>
    <t>KLBRENG-B</t>
  </si>
  <si>
    <t>Sirca Paints India Ltd</t>
  </si>
  <si>
    <t>SIRCA</t>
  </si>
  <si>
    <t>ASM Technologies Ltd</t>
  </si>
  <si>
    <t>ASMTEC</t>
  </si>
  <si>
    <t>Madhya Bharat Agro Products Ltd</t>
  </si>
  <si>
    <t>MBAPL</t>
  </si>
  <si>
    <t>Reliance Industrial Infrastructure Ltd</t>
  </si>
  <si>
    <t>RIIL</t>
  </si>
  <si>
    <t>Kiri Industries Ltd</t>
  </si>
  <si>
    <t>KIRIINDUS</t>
  </si>
  <si>
    <t>Rane (Madras) Ltd</t>
  </si>
  <si>
    <t>RML</t>
  </si>
  <si>
    <t>Bharat Wire Ropes Ltd</t>
  </si>
  <si>
    <t>BHARATWIRE</t>
  </si>
  <si>
    <t>GTPL Hathway Ltd</t>
  </si>
  <si>
    <t>GTPL</t>
  </si>
  <si>
    <t>Wheels India Ltd</t>
  </si>
  <si>
    <t>WHEELS</t>
  </si>
  <si>
    <t>Mufin Green Finance Ltd</t>
  </si>
  <si>
    <t>MUFIN</t>
  </si>
  <si>
    <t>Ador Welding Ltd</t>
  </si>
  <si>
    <t>ADORWELD</t>
  </si>
  <si>
    <t>Atul Auto Ltd</t>
  </si>
  <si>
    <t>ATULAUTO</t>
  </si>
  <si>
    <t>Three Wheelers</t>
  </si>
  <si>
    <t>Divgi TorqTransfer Systems Ltd</t>
  </si>
  <si>
    <t>DIVGIITTS</t>
  </si>
  <si>
    <t>Jyoti Resins and Adhesives Ltd</t>
  </si>
  <si>
    <t>JYOTIRES</t>
  </si>
  <si>
    <t>Sigachi Industries Ltd</t>
  </si>
  <si>
    <t>SIGACHI</t>
  </si>
  <si>
    <t>GKW Ltd</t>
  </si>
  <si>
    <t>GKWLIMITED</t>
  </si>
  <si>
    <t>I G Petrochemicals Ltd</t>
  </si>
  <si>
    <t>IGPL</t>
  </si>
  <si>
    <t>Suratwwala Business Group Ltd</t>
  </si>
  <si>
    <t>SBGLP</t>
  </si>
  <si>
    <t>Irm Energy Ltd</t>
  </si>
  <si>
    <t>IRMENERGY</t>
  </si>
  <si>
    <t>Knowledge Marine &amp; Engineering Works Ltd</t>
  </si>
  <si>
    <t>KMEW</t>
  </si>
  <si>
    <t>Marine Transportation</t>
  </si>
  <si>
    <t>Aaswa Trading and Exports Ltd</t>
  </si>
  <si>
    <t>TCC</t>
  </si>
  <si>
    <t>Real Estate Services</t>
  </si>
  <si>
    <t>Windlas Biotech Ltd</t>
  </si>
  <si>
    <t>WINDLAS</t>
  </si>
  <si>
    <t>Amines and Plasticizers Ltd</t>
  </si>
  <si>
    <t>AMNPLST</t>
  </si>
  <si>
    <t>Udaipur Cement Works Ltd</t>
  </si>
  <si>
    <t>UDAICEMENT</t>
  </si>
  <si>
    <t>Eco Recycling Ltd</t>
  </si>
  <si>
    <t>ECORECO</t>
  </si>
  <si>
    <t>Dhunseri Ventures Ltd</t>
  </si>
  <si>
    <t>DVL</t>
  </si>
  <si>
    <t>Butterfly Gandhimathi Appliances Ltd</t>
  </si>
  <si>
    <t>BUTTERFLY</t>
  </si>
  <si>
    <t>Jindal Drilling and Industries Ltd</t>
  </si>
  <si>
    <t>JINDRILL</t>
  </si>
  <si>
    <t>Roto Pumps Ltd</t>
  </si>
  <si>
    <t>ROTO</t>
  </si>
  <si>
    <t>Arman Financial Services Ltd</t>
  </si>
  <si>
    <t>ARMANFIN</t>
  </si>
  <si>
    <t>Dynacons Systems and Solutions Ltd</t>
  </si>
  <si>
    <t>DSSL</t>
  </si>
  <si>
    <t>Southern Petrochemical Industries Corporation Ltd</t>
  </si>
  <si>
    <t>SPIC</t>
  </si>
  <si>
    <t>Dcm Shriram Industries Ltd</t>
  </si>
  <si>
    <t>DCMSRIND</t>
  </si>
  <si>
    <t>Suyog Telematics Ltd</t>
  </si>
  <si>
    <t>SUYOG</t>
  </si>
  <si>
    <t>Oriental Aromatics Ltd</t>
  </si>
  <si>
    <t>OAL</t>
  </si>
  <si>
    <t>GRP Ltd</t>
  </si>
  <si>
    <t>GRPLTD</t>
  </si>
  <si>
    <t>VL E-Governance &amp; IT Solutions Ltd</t>
  </si>
  <si>
    <t>VLEGOV</t>
  </si>
  <si>
    <t>Peninsula Land Ltd</t>
  </si>
  <si>
    <t>PENINLAND</t>
  </si>
  <si>
    <t>Radhika Jeweltech Ltd</t>
  </si>
  <si>
    <t>RADHIKAJWE</t>
  </si>
  <si>
    <t>Arihant Superstructures Ltd</t>
  </si>
  <si>
    <t>ARIHANTSUP</t>
  </si>
  <si>
    <t>Bajaj Steel Industries Ltd</t>
  </si>
  <si>
    <t>BAJAJST</t>
  </si>
  <si>
    <t>Monte Carlo Fashions Ltd</t>
  </si>
  <si>
    <t>MONTECARLO</t>
  </si>
  <si>
    <t>Fratelli Vineyards Ltd</t>
  </si>
  <si>
    <t>FRATELLI</t>
  </si>
  <si>
    <t>India Nippon Electricals Ltd</t>
  </si>
  <si>
    <t>INDNIPPON</t>
  </si>
  <si>
    <t>Oriental Rail Infrastructure Ltd</t>
  </si>
  <si>
    <t>ORIRAIL</t>
  </si>
  <si>
    <t>Camlin Fine Sciences Ltd</t>
  </si>
  <si>
    <t>CAMLINFINE</t>
  </si>
  <si>
    <t>Eimco Elecon (India) Ltd</t>
  </si>
  <si>
    <t>EIMCOELECO</t>
  </si>
  <si>
    <t>BCL Industries Ltd</t>
  </si>
  <si>
    <t>BCLIND</t>
  </si>
  <si>
    <t>Associated Alcohols &amp; Breweries Ltd</t>
  </si>
  <si>
    <t>ASALCBR</t>
  </si>
  <si>
    <t>5Paisa Capital Ltd</t>
  </si>
  <si>
    <t>5PAISA</t>
  </si>
  <si>
    <t>Agarwal Industrial Corporation Ltd</t>
  </si>
  <si>
    <t>AGARIND</t>
  </si>
  <si>
    <t>Madras Fertilizers Ltd</t>
  </si>
  <si>
    <t>MADRASFERT</t>
  </si>
  <si>
    <t>Sportking India Ltd</t>
  </si>
  <si>
    <t>SPORTKING</t>
  </si>
  <si>
    <t>Paushak Ltd</t>
  </si>
  <si>
    <t>PAUSHAKLTD</t>
  </si>
  <si>
    <t>Zota Health Care Ltd</t>
  </si>
  <si>
    <t>ZOTA</t>
  </si>
  <si>
    <t>Filatex India Ltd</t>
  </si>
  <si>
    <t>FILATEX</t>
  </si>
  <si>
    <t>Hi-Tech Gears Ltd</t>
  </si>
  <si>
    <t>HITECHGEAR</t>
  </si>
  <si>
    <t>Solex Energy Ltd</t>
  </si>
  <si>
    <t>SOLEX</t>
  </si>
  <si>
    <t>Matrimony.Com Ltd</t>
  </si>
  <si>
    <t>MATRIMONY</t>
  </si>
  <si>
    <t>Borosil Scientific Ltd</t>
  </si>
  <si>
    <t>BOROSCI</t>
  </si>
  <si>
    <t>India Motor Parts &amp; Accessories Ltd</t>
  </si>
  <si>
    <t>IMPAL</t>
  </si>
  <si>
    <t>Walchandnagar Industries Ltd</t>
  </si>
  <si>
    <t>WALCHANNAG</t>
  </si>
  <si>
    <t>Kamdhenu Ltd</t>
  </si>
  <si>
    <t>KAMDHENU</t>
  </si>
  <si>
    <t>Salzer Electronics Ltd</t>
  </si>
  <si>
    <t>SALZERELEC</t>
  </si>
  <si>
    <t>Allcargo Gati Ltd</t>
  </si>
  <si>
    <t>ACLGATI</t>
  </si>
  <si>
    <t>Bigbloc Construction Ltd</t>
  </si>
  <si>
    <t>BIGBLOC</t>
  </si>
  <si>
    <t>Panorama Studios International Ltd</t>
  </si>
  <si>
    <t>PANORAMA</t>
  </si>
  <si>
    <t>Everest Industries Ltd</t>
  </si>
  <si>
    <t>EVERESTIND</t>
  </si>
  <si>
    <t>Jaiprakash Associates Ltd</t>
  </si>
  <si>
    <t>JPASSOCIAT</t>
  </si>
  <si>
    <t>Asian Energy Services Ltd</t>
  </si>
  <si>
    <t>ASIANENE</t>
  </si>
  <si>
    <t>Om Infra Ltd</t>
  </si>
  <si>
    <t>OMINFRAL</t>
  </si>
  <si>
    <t>Forbes Precision Tools and Machine Parts Ltd</t>
  </si>
  <si>
    <t>TOTEM</t>
  </si>
  <si>
    <t>Avadh Sugar &amp; Energy Ltd</t>
  </si>
  <si>
    <t>AVADHSUGAR</t>
  </si>
  <si>
    <t>SPML Infra Ltd</t>
  </si>
  <si>
    <t>SPMLINFRA</t>
  </si>
  <si>
    <t>Indo Amines Ltd</t>
  </si>
  <si>
    <t>INDOAMIN</t>
  </si>
  <si>
    <t>Automobile Corp Of Goa Ltd</t>
  </si>
  <si>
    <t>ACGL</t>
  </si>
  <si>
    <t>Steelcast Ltd</t>
  </si>
  <si>
    <t>STEELCAS</t>
  </si>
  <si>
    <t>SMC Global Securities Ltd</t>
  </si>
  <si>
    <t>SMCGLOBAL</t>
  </si>
  <si>
    <t>Hexa Tradex Ltd</t>
  </si>
  <si>
    <t>HEXATRADEX</t>
  </si>
  <si>
    <t>Mishtann Foods Ltd</t>
  </si>
  <si>
    <t>MISHTANN</t>
  </si>
  <si>
    <t>Kopran Ltd</t>
  </si>
  <si>
    <t>KOPRAN</t>
  </si>
  <si>
    <t>Beta Drugs Ltd</t>
  </si>
  <si>
    <t>BETA</t>
  </si>
  <si>
    <t>Fairchem Organics Ltd</t>
  </si>
  <si>
    <t>FAIRCHEMOR</t>
  </si>
  <si>
    <t>Mangalore Chemicals and Fertilisers Ltd</t>
  </si>
  <si>
    <t>MANGCHEFER</t>
  </si>
  <si>
    <t>Zee Media Corporation Ltd</t>
  </si>
  <si>
    <t>ZEEMEDIA</t>
  </si>
  <si>
    <t>One Point One Solutions Ltd</t>
  </si>
  <si>
    <t>ONEPOINT</t>
  </si>
  <si>
    <t>Popular Vehicles and Services Ltd</t>
  </si>
  <si>
    <t>PVSL</t>
  </si>
  <si>
    <t>Punjab Chemicals and Crop Protection Ltd</t>
  </si>
  <si>
    <t>PUNJABCHEM</t>
  </si>
  <si>
    <t>AMIC Forging Ltd</t>
  </si>
  <si>
    <t>AMIC</t>
  </si>
  <si>
    <t>Steel</t>
  </si>
  <si>
    <t>Remus Pharmaceuticals Ltd</t>
  </si>
  <si>
    <t>REMUS</t>
  </si>
  <si>
    <t>Texmaco Infrastructure &amp; Holdings Ltd</t>
  </si>
  <si>
    <t>TEXINFRA</t>
  </si>
  <si>
    <t>Western Carriers (India) Ltd</t>
  </si>
  <si>
    <t>WCIL</t>
  </si>
  <si>
    <t>Alldigi Tech Ltd</t>
  </si>
  <si>
    <t>ALLDIGI</t>
  </si>
  <si>
    <t>Crest Ventures Ltd</t>
  </si>
  <si>
    <t>CREST</t>
  </si>
  <si>
    <t>Subex Ltd</t>
  </si>
  <si>
    <t>SUBEXLTD</t>
  </si>
  <si>
    <t>Allied Digital Services Ltd</t>
  </si>
  <si>
    <t>ADSL</t>
  </si>
  <si>
    <t>Vintage Coffee and Beverages Ltd</t>
  </si>
  <si>
    <t>VINCOFE</t>
  </si>
  <si>
    <t>Yuken India Ltd</t>
  </si>
  <si>
    <t>YUKEN</t>
  </si>
  <si>
    <t>Rico Auto Industries Ltd</t>
  </si>
  <si>
    <t>RICOAUTO</t>
  </si>
  <si>
    <t>Steel Exchange India Ltd</t>
  </si>
  <si>
    <t>STEELXIND</t>
  </si>
  <si>
    <t>Hind Rectifiers Ltd</t>
  </si>
  <si>
    <t>HIRECT</t>
  </si>
  <si>
    <t>Andhra Sugars Ltd</t>
  </si>
  <si>
    <t>ANDHRSUGAR</t>
  </si>
  <si>
    <t>Veefin Solutions Ltd</t>
  </si>
  <si>
    <t>VEEFIN</t>
  </si>
  <si>
    <t>Application Software</t>
  </si>
  <si>
    <t>GRM Overseas Ltd</t>
  </si>
  <si>
    <t>GRMOVER</t>
  </si>
  <si>
    <t>Chaman Lal Setia Exports Ltd</t>
  </si>
  <si>
    <t>CLSEL</t>
  </si>
  <si>
    <t>JG Chemicals Ltd</t>
  </si>
  <si>
    <t>JGCHEM</t>
  </si>
  <si>
    <t>Oswal Greentech Ltd</t>
  </si>
  <si>
    <t>OSWALGREEN</t>
  </si>
  <si>
    <t>Tourism Finance Corporation of India Ltd</t>
  </si>
  <si>
    <t>TFCILTD</t>
  </si>
  <si>
    <t>Century Enka Ltd</t>
  </si>
  <si>
    <t>CENTENKA</t>
  </si>
  <si>
    <t>Rishabh Instruments Ltd</t>
  </si>
  <si>
    <t>RISHABH</t>
  </si>
  <si>
    <t>Trident Techlabs Ltd</t>
  </si>
  <si>
    <t>TECHLABS</t>
  </si>
  <si>
    <t>BMW Industries Ltd</t>
  </si>
  <si>
    <t>BMW</t>
  </si>
  <si>
    <t>Likhitha Infrastructure Ltd</t>
  </si>
  <si>
    <t>LIKHITHA</t>
  </si>
  <si>
    <t>ULTRAMARINE &amp; PIGMENTS Ltd</t>
  </si>
  <si>
    <t>ULTRAMAR</t>
  </si>
  <si>
    <t>Himatsingka Seide Ltd</t>
  </si>
  <si>
    <t>HIMATSEIDE</t>
  </si>
  <si>
    <t>GPT Healthcare Ltd</t>
  </si>
  <si>
    <t>GPTHEALTH</t>
  </si>
  <si>
    <t>Kotak Nifty 50 ETF</t>
  </si>
  <si>
    <t>NIFTY1</t>
  </si>
  <si>
    <t>Chemfab Alkalis Ltd</t>
  </si>
  <si>
    <t>CHEMFAB</t>
  </si>
  <si>
    <t>Cropster Agro Ltd</t>
  </si>
  <si>
    <t>CROPSTER</t>
  </si>
  <si>
    <t>Dhampur Sugar Mills Ltd</t>
  </si>
  <si>
    <t>DHAMPURSUG</t>
  </si>
  <si>
    <t>Uttam Sugar Mills Ltd</t>
  </si>
  <si>
    <t>UTTAMSUGAR</t>
  </si>
  <si>
    <t>Sat Industries Ltd</t>
  </si>
  <si>
    <t>SATINDLTD</t>
  </si>
  <si>
    <t>Yamuna Syndicate Ltd</t>
  </si>
  <si>
    <t>YSL</t>
  </si>
  <si>
    <t>Dhunseri Investments Ltd</t>
  </si>
  <si>
    <t>DHUNINV</t>
  </si>
  <si>
    <t>Kabra Extrusion Technik Ltd</t>
  </si>
  <si>
    <t>KABRAEXTRU</t>
  </si>
  <si>
    <t>Polo Queen Industrial and Fintech Ltd</t>
  </si>
  <si>
    <t>PQIF</t>
  </si>
  <si>
    <t>Gulshan Polyols Ltd</t>
  </si>
  <si>
    <t>GULPOLY</t>
  </si>
  <si>
    <t>Dwarikesh Sugar Industries Ltd</t>
  </si>
  <si>
    <t>DWARKESH</t>
  </si>
  <si>
    <t>Ramco Systems Ltd</t>
  </si>
  <si>
    <t>RAMCOSYS</t>
  </si>
  <si>
    <t>Tamilnadu Newsprint &amp; Papers Ltd</t>
  </si>
  <si>
    <t>TNPL</t>
  </si>
  <si>
    <t>Z F Steering Gear (India) Ltd</t>
  </si>
  <si>
    <t>ZFSTEERING</t>
  </si>
  <si>
    <t>Krishana Phoschem Ltd</t>
  </si>
  <si>
    <t>KRISHANA</t>
  </si>
  <si>
    <t>Centrum Capital Ltd</t>
  </si>
  <si>
    <t>CENTRUM</t>
  </si>
  <si>
    <t>Hardwyn India Ltd</t>
  </si>
  <si>
    <t>HARDWYN</t>
  </si>
  <si>
    <t>Building Products - Glass</t>
  </si>
  <si>
    <t>VLS Finance Ltd</t>
  </si>
  <si>
    <t>VLSFINANCE</t>
  </si>
  <si>
    <t>Kellton Tech Solutions Ltd</t>
  </si>
  <si>
    <t>KELLTONTEC</t>
  </si>
  <si>
    <t>Ester Industries Ltd</t>
  </si>
  <si>
    <t>ESTER</t>
  </si>
  <si>
    <t>TV Today Network Limited</t>
  </si>
  <si>
    <t>TVTODAY</t>
  </si>
  <si>
    <t>Shree Digvijay Cement Co Ltd</t>
  </si>
  <si>
    <t>SHREDIGCEM</t>
  </si>
  <si>
    <t>Manali Petrochemicals Ltd</t>
  </si>
  <si>
    <t>MANALIPETC</t>
  </si>
  <si>
    <t>Shiva Cement Ltd</t>
  </si>
  <si>
    <t>SHIVACEM</t>
  </si>
  <si>
    <t>Vascon Engineers Ltd</t>
  </si>
  <si>
    <t>VASCONEQ</t>
  </si>
  <si>
    <t>Wealth First Portfolio Managers Ltd</t>
  </si>
  <si>
    <t>WEALTH</t>
  </si>
  <si>
    <t>Prakash Pipes Ltd</t>
  </si>
  <si>
    <t>PPL</t>
  </si>
  <si>
    <t>Bliss GVS Pharma Ltd</t>
  </si>
  <si>
    <t>BLISSGVS</t>
  </si>
  <si>
    <t>Lincoln Pharmaceuticals Ltd</t>
  </si>
  <si>
    <t>LINCOLN</t>
  </si>
  <si>
    <t>Spacenet Enterprises India Ltd</t>
  </si>
  <si>
    <t>SPCENET</t>
  </si>
  <si>
    <t>Sandesh Ltd</t>
  </si>
  <si>
    <t>SANDESH</t>
  </si>
  <si>
    <t>Signpost India Ltd</t>
  </si>
  <si>
    <t>SIGNPOST</t>
  </si>
  <si>
    <t>Rhetan TMT Ltd</t>
  </si>
  <si>
    <t>RHETAN</t>
  </si>
  <si>
    <t>Simplex Infrastructures Ltd</t>
  </si>
  <si>
    <t>SIMPLEXINF</t>
  </si>
  <si>
    <t>Beekay Steel Industries Ltd</t>
  </si>
  <si>
    <t>BEEKAY</t>
  </si>
  <si>
    <t>Asian Star Co Ltd</t>
  </si>
  <si>
    <t>ASTAR</t>
  </si>
  <si>
    <t>Kross Ltd</t>
  </si>
  <si>
    <t>KROSS</t>
  </si>
  <si>
    <t>Saurashtra Cement Ltd</t>
  </si>
  <si>
    <t>SAURASHCEM</t>
  </si>
  <si>
    <t>Snowman Logistics Ltd</t>
  </si>
  <si>
    <t>SNOWMAN</t>
  </si>
  <si>
    <t>Kothari Petrochemicals Ltd</t>
  </si>
  <si>
    <t>KOTHARIPET</t>
  </si>
  <si>
    <t>Aurum Proptech Ltd</t>
  </si>
  <si>
    <t>AURUM</t>
  </si>
  <si>
    <t>AVT Natural Products Ltd</t>
  </si>
  <si>
    <t>AVTNPL</t>
  </si>
  <si>
    <t>Timex Group India Ltd</t>
  </si>
  <si>
    <t>TIMEX</t>
  </si>
  <si>
    <t>Capital Small Finance Bank Ltd</t>
  </si>
  <si>
    <t>CAPITALSFB</t>
  </si>
  <si>
    <t>KMC Speciality Hospitals (India) Ltd</t>
  </si>
  <si>
    <t>KMCSHIL</t>
  </si>
  <si>
    <t>Kaycee Industries Ltd</t>
  </si>
  <si>
    <t>KAYCEEI</t>
  </si>
  <si>
    <t>Control Print Ltd</t>
  </si>
  <si>
    <t>CONTROLPR</t>
  </si>
  <si>
    <t>Vardhman Holdings Ltd</t>
  </si>
  <si>
    <t>VHL</t>
  </si>
  <si>
    <t>Selan Exploration Technology Ltd</t>
  </si>
  <si>
    <t>SELAN</t>
  </si>
  <si>
    <t>Khazanchi Jewellers Ltd</t>
  </si>
  <si>
    <t>KHAZANCHI</t>
  </si>
  <si>
    <t>Apparel, Accessories &amp; Luxury Goods</t>
  </si>
  <si>
    <t>Heubach Colorants India Ltd</t>
  </si>
  <si>
    <t>HEUBACHIND</t>
  </si>
  <si>
    <t>Xchanging Solutions Ltd</t>
  </si>
  <si>
    <t>XCHANGING</t>
  </si>
  <si>
    <t>Manoj Vaibhav Gems N Jewellers Ltd</t>
  </si>
  <si>
    <t>MVGJL</t>
  </si>
  <si>
    <t>SAR Televenture Ltd</t>
  </si>
  <si>
    <t>SARTELE</t>
  </si>
  <si>
    <t>Best Agrolife Ltd</t>
  </si>
  <si>
    <t>BESTAGRO</t>
  </si>
  <si>
    <t>Dynamic Cables Ltd</t>
  </si>
  <si>
    <t>DYCL</t>
  </si>
  <si>
    <t>Cosmic CRF Ltd</t>
  </si>
  <si>
    <t>COSMICCRF</t>
  </si>
  <si>
    <t>Raj Rayon Industries Ltd</t>
  </si>
  <si>
    <t>RAJRILTD</t>
  </si>
  <si>
    <t>Macpower CNC Machines Ltd</t>
  </si>
  <si>
    <t>MACPOWER</t>
  </si>
  <si>
    <t>Kirloskar Electric Company Ltd</t>
  </si>
  <si>
    <t>KECL</t>
  </si>
  <si>
    <t>Windsor Machines Ltd</t>
  </si>
  <si>
    <t>WINDMACHIN</t>
  </si>
  <si>
    <t>Jagatjit Industries Ltd</t>
  </si>
  <si>
    <t>JAGAJITIND</t>
  </si>
  <si>
    <t>Renaissance Global Ltd</t>
  </si>
  <si>
    <t>RGL</t>
  </si>
  <si>
    <t>Taneja Aerospace and Aviation Ltd</t>
  </si>
  <si>
    <t>TANAA</t>
  </si>
  <si>
    <t>AFCOM Holdings Ltd</t>
  </si>
  <si>
    <t>AFCOM</t>
  </si>
  <si>
    <t>Credo Brands Marketing Ltd</t>
  </si>
  <si>
    <t>MUFTI</t>
  </si>
  <si>
    <t>Men's Clothing</t>
  </si>
  <si>
    <t>Last Mile Enterprises Ltd</t>
  </si>
  <si>
    <t>LASTMILE</t>
  </si>
  <si>
    <t>Magadh Sugar &amp; Energy Ltd</t>
  </si>
  <si>
    <t>MAGADSUGAR</t>
  </si>
  <si>
    <t>Kernex Microsystems (India) Ltd</t>
  </si>
  <si>
    <t>KERNEX</t>
  </si>
  <si>
    <t>Pakka Limited</t>
  </si>
  <si>
    <t>PAKKA</t>
  </si>
  <si>
    <t>GIC Housing Finance Ltd</t>
  </si>
  <si>
    <t>GICHSGFIN</t>
  </si>
  <si>
    <t>Wardwizard Innovations &amp; Mobility Ltd</t>
  </si>
  <si>
    <t>WARDINMOBI</t>
  </si>
  <si>
    <t>Indo Rama Synthetics (India) Ltd</t>
  </si>
  <si>
    <t>INDORAMA</t>
  </si>
  <si>
    <t>Shankara Building Products Ltd</t>
  </si>
  <si>
    <t>SHANKARA</t>
  </si>
  <si>
    <t>Cellecor Gadgets Ltd</t>
  </si>
  <si>
    <t>CELLECOR</t>
  </si>
  <si>
    <t>Aptech Ltd</t>
  </si>
  <si>
    <t>APTECHT</t>
  </si>
  <si>
    <t>Enkei Wheels (India) Ltd</t>
  </si>
  <si>
    <t>ENKEIWHEL</t>
  </si>
  <si>
    <t>Mukka Proteins Ltd</t>
  </si>
  <si>
    <t>MUKKA</t>
  </si>
  <si>
    <t>Munjal Auto Industries Ltd</t>
  </si>
  <si>
    <t>MUNJALAU</t>
  </si>
  <si>
    <t>Arrow Greentech Ltd</t>
  </si>
  <si>
    <t>ARROWGREEN</t>
  </si>
  <si>
    <t>Automotive Stampings and Assemblies Ltd</t>
  </si>
  <si>
    <t>ASAL</t>
  </si>
  <si>
    <t>R K Swamy Ltd</t>
  </si>
  <si>
    <t>RKSWAMY</t>
  </si>
  <si>
    <t>Uniphos Enterprises Ltd</t>
  </si>
  <si>
    <t>UNIENTER</t>
  </si>
  <si>
    <t>AGI Infra Ltd</t>
  </si>
  <si>
    <t>AGIIL</t>
  </si>
  <si>
    <t>Electrotherm (India) Ltd</t>
  </si>
  <si>
    <t>ELECTHERM</t>
  </si>
  <si>
    <t>AGS Transact Technologies Ltd</t>
  </si>
  <si>
    <t>AGSTRA</t>
  </si>
  <si>
    <t>Mafatlal Industries Ltd</t>
  </si>
  <si>
    <t>MAFATIND</t>
  </si>
  <si>
    <t>CFF Fluid Control Ltd</t>
  </si>
  <si>
    <t>CFF</t>
  </si>
  <si>
    <t>Aerospace &amp; Defense</t>
  </si>
  <si>
    <t>Ngl Fine Chem Ltd</t>
  </si>
  <si>
    <t>NGLFINE</t>
  </si>
  <si>
    <t>Ksolves India Ltd</t>
  </si>
  <si>
    <t>KSOLVES</t>
  </si>
  <si>
    <t>Sree Rayalaseema Hi-Strength Hypo Ltd</t>
  </si>
  <si>
    <t>SRHHYPOLTD</t>
  </si>
  <si>
    <t>Kuantum Papers Ltd</t>
  </si>
  <si>
    <t>KUANTUM</t>
  </si>
  <si>
    <t>Sical Logistics Ltd</t>
  </si>
  <si>
    <t>SICALLOG</t>
  </si>
  <si>
    <t>Bajaj Healthcare Ltd</t>
  </si>
  <si>
    <t>BAJAJHCARE</t>
  </si>
  <si>
    <t>Elin Electronics Ltd</t>
  </si>
  <si>
    <t>ELIN</t>
  </si>
  <si>
    <t>IST Ltd</t>
  </si>
  <si>
    <t>ISTLTD</t>
  </si>
  <si>
    <t>Ceinsys Tech Ltd</t>
  </si>
  <si>
    <t>CEINSYSTECH</t>
  </si>
  <si>
    <t>Finkurve Financial Services Ltd</t>
  </si>
  <si>
    <t>FINKURVE</t>
  </si>
  <si>
    <t>Satia Industries Ltd</t>
  </si>
  <si>
    <t>SATIA</t>
  </si>
  <si>
    <t>Saint-Gobain Sekurit India Ltd</t>
  </si>
  <si>
    <t>SAINTGOBAIN</t>
  </si>
  <si>
    <t>Creative Newtech Ltd</t>
  </si>
  <si>
    <t>CREATIVE</t>
  </si>
  <si>
    <t>New Delhi Television Ltd</t>
  </si>
  <si>
    <t>NDTV</t>
  </si>
  <si>
    <t>Nelcast Ltd</t>
  </si>
  <si>
    <t>NELCAST</t>
  </si>
  <si>
    <t>Vimta Labs Ltd</t>
  </si>
  <si>
    <t>VIMTALABS</t>
  </si>
  <si>
    <t>Oswal Agro Mills Ltd</t>
  </si>
  <si>
    <t>OSWALAGRO</t>
  </si>
  <si>
    <t>Kriti Industries (India) Limited</t>
  </si>
  <si>
    <t>KRITI</t>
  </si>
  <si>
    <t>Jaykay Enterprises Ltd</t>
  </si>
  <si>
    <t>JAYKAY</t>
  </si>
  <si>
    <t>Sahana System Ltd</t>
  </si>
  <si>
    <t>SAHANA</t>
  </si>
  <si>
    <t>Arihant Capital Markets Ltd</t>
  </si>
  <si>
    <t>ARIHANTCAP</t>
  </si>
  <si>
    <t>Sutlej Textiles and Industries Ltd</t>
  </si>
  <si>
    <t>SUTLEJTEX</t>
  </si>
  <si>
    <t>Shalimar Paints Ltd</t>
  </si>
  <si>
    <t>SHALPAINTS</t>
  </si>
  <si>
    <t>Aym Syntex Ltd</t>
  </si>
  <si>
    <t>AYMSYNTEX</t>
  </si>
  <si>
    <t>Dharmaj Crop Guard Ltd</t>
  </si>
  <si>
    <t>DHARMAJ</t>
  </si>
  <si>
    <t>Max India Ltd</t>
  </si>
  <si>
    <t>MAXIND</t>
  </si>
  <si>
    <t>HLV Ltd</t>
  </si>
  <si>
    <t>HLVLTD</t>
  </si>
  <si>
    <t>Jagsonpal Pharmaceuticals Ltd</t>
  </si>
  <si>
    <t>JAGSNPHARM</t>
  </si>
  <si>
    <t>Tuticorin Alkali Chemicals and Fertilizers Ltd</t>
  </si>
  <si>
    <t>TUTIALKA</t>
  </si>
  <si>
    <t>Orient Technologies Ltd</t>
  </si>
  <si>
    <t>ORIENTTECH</t>
  </si>
  <si>
    <t>3B Blackbio DX Ltd</t>
  </si>
  <si>
    <t>3BBLACKBIO</t>
  </si>
  <si>
    <t>Fertilizers &amp; Agricultural Chemicals</t>
  </si>
  <si>
    <t>Valiant Organics Ltd</t>
  </si>
  <si>
    <t>VALIANTORG</t>
  </si>
  <si>
    <t>Sika Interplant Systems Ltd</t>
  </si>
  <si>
    <t>SIKA</t>
  </si>
  <si>
    <t>Hazoor Multi Projects Ltd</t>
  </si>
  <si>
    <t>HAZOOR</t>
  </si>
  <si>
    <t>NINtec Systems Ltd</t>
  </si>
  <si>
    <t>NINSYS</t>
  </si>
  <si>
    <t>RACL Geartech Ltd</t>
  </si>
  <si>
    <t>RACLGEAR</t>
  </si>
  <si>
    <t>Urja Global Ltd</t>
  </si>
  <si>
    <t>URJA</t>
  </si>
  <si>
    <t>Faze Three Ltd</t>
  </si>
  <si>
    <t>FAZE3Q</t>
  </si>
  <si>
    <t>Industrial and Prudential Investment Co Ltd</t>
  </si>
  <si>
    <t>INDPRUD</t>
  </si>
  <si>
    <t>Ice Make Refrigeration Ltd</t>
  </si>
  <si>
    <t>ICEMAKE</t>
  </si>
  <si>
    <t>Zuari Industries Ltd</t>
  </si>
  <si>
    <t>ZUARIIND</t>
  </si>
  <si>
    <t>NACL Industries Ltd</t>
  </si>
  <si>
    <t>NACLIND</t>
  </si>
  <si>
    <t>Jay Bharat Maruti Ltd</t>
  </si>
  <si>
    <t>JAYBARMARU</t>
  </si>
  <si>
    <t>Vantage Knowledge Academy Ltd</t>
  </si>
  <si>
    <t>VKAL</t>
  </si>
  <si>
    <t>Capital India Finance Ltd</t>
  </si>
  <si>
    <t>CIFL</t>
  </si>
  <si>
    <t>Allcargo Terminals Ltd</t>
  </si>
  <si>
    <t>ATL</t>
  </si>
  <si>
    <t>Concord Control Systems Ltd</t>
  </si>
  <si>
    <t>CNCRD</t>
  </si>
  <si>
    <t>Nahar Spinning Mills Ltd</t>
  </si>
  <si>
    <t>NAHARSPING</t>
  </si>
  <si>
    <t>Vasa Denticity Ltd</t>
  </si>
  <si>
    <t>DENTALKART</t>
  </si>
  <si>
    <t>Sunshine Capital Ltd</t>
  </si>
  <si>
    <t>SCL</t>
  </si>
  <si>
    <t>Asian Granito India Ltd</t>
  </si>
  <si>
    <t>ASIANTILES</t>
  </si>
  <si>
    <t>SBC Exports Ltd</t>
  </si>
  <si>
    <t>SBC</t>
  </si>
  <si>
    <t>Investment Trust of India Ltd</t>
  </si>
  <si>
    <t>THEINVEST</t>
  </si>
  <si>
    <t>Consolidated Construction Consortium Ltd</t>
  </si>
  <si>
    <t>CCCL</t>
  </si>
  <si>
    <t>Basilic Fly Studio Ltd</t>
  </si>
  <si>
    <t>BASILIC</t>
  </si>
  <si>
    <t>Dhampur Bio Organics Ltd</t>
  </si>
  <si>
    <t>DBOL</t>
  </si>
  <si>
    <t>Sathlokhar Synergys E&amp;C Global Ltd</t>
  </si>
  <si>
    <t>SSEGL</t>
  </si>
  <si>
    <t>Pudumjee Paper Products Ltd</t>
  </si>
  <si>
    <t>PDMJEPAPER</t>
  </si>
  <si>
    <t>Virtuoso Optoelectronics Ltd</t>
  </si>
  <si>
    <t>VOEPL</t>
  </si>
  <si>
    <t>Transindia Real Estate Ltd</t>
  </si>
  <si>
    <t>TREL</t>
  </si>
  <si>
    <t>Bodal Chemicals Ltd</t>
  </si>
  <si>
    <t>BODALCHEM</t>
  </si>
  <si>
    <t>Kamdhenu Ventures Ltd</t>
  </si>
  <si>
    <t>KAMOPAINTS</t>
  </si>
  <si>
    <t>Entertainment Network (India) Ltd</t>
  </si>
  <si>
    <t>ENIL</t>
  </si>
  <si>
    <t>Radio</t>
  </si>
  <si>
    <t>Ganesh Benzoplast Ltd</t>
  </si>
  <si>
    <t>GANESHBE</t>
  </si>
  <si>
    <t>Bhageria Industries Ltd</t>
  </si>
  <si>
    <t>BHAGERIA</t>
  </si>
  <si>
    <t>Bharat Parenterals Ltd</t>
  </si>
  <si>
    <t>BPLPHARMA</t>
  </si>
  <si>
    <t>Algoquant Fintech Ltd</t>
  </si>
  <si>
    <t>AQFINTECH</t>
  </si>
  <si>
    <t>Benares Hotels Ltd</t>
  </si>
  <si>
    <t>BENARAS</t>
  </si>
  <si>
    <t>Shree Ganesh Remedies Ltd</t>
  </si>
  <si>
    <t>SGRL</t>
  </si>
  <si>
    <t>Infobeans Technologies Ltd</t>
  </si>
  <si>
    <t>INFOBEAN</t>
  </si>
  <si>
    <t>Sudarshan Pharma Industries Ltd</t>
  </si>
  <si>
    <t>SUDARSHAN</t>
  </si>
  <si>
    <t>Krystal Integrated Services Ltd</t>
  </si>
  <si>
    <t>KRYSTAL</t>
  </si>
  <si>
    <t>Primo Chemicals Ltd</t>
  </si>
  <si>
    <t>PRIMO</t>
  </si>
  <si>
    <t>STEL Holdings Ltd</t>
  </si>
  <si>
    <t>STEL</t>
  </si>
  <si>
    <t>20 Microns Ltd</t>
  </si>
  <si>
    <t>20MICRONS</t>
  </si>
  <si>
    <t>State Trading Corporation of India Ltd</t>
  </si>
  <si>
    <t>STCINDIA</t>
  </si>
  <si>
    <t>GVK Power &amp; Infrastructure Ltd</t>
  </si>
  <si>
    <t>GVKPIL</t>
  </si>
  <si>
    <t>Airports</t>
  </si>
  <si>
    <t>TGV SRAAC Ltd</t>
  </si>
  <si>
    <t>TGVSL</t>
  </si>
  <si>
    <t>Anuh Pharma Ltd</t>
  </si>
  <si>
    <t>ANUHPHR</t>
  </si>
  <si>
    <t>Gala Precision Engineering Ltd</t>
  </si>
  <si>
    <t>GALAPREC</t>
  </si>
  <si>
    <t>Orient Paper and Industries Ltd</t>
  </si>
  <si>
    <t>ORIENTPPR</t>
  </si>
  <si>
    <t>Voith Paper Fabrics India Ltd</t>
  </si>
  <si>
    <t>VOITHPAPR</t>
  </si>
  <si>
    <t>Krishna Defence &amp; Allied Industries Ltd</t>
  </si>
  <si>
    <t>KRISHNADEF</t>
  </si>
  <si>
    <t>GFL Ltd</t>
  </si>
  <si>
    <t>GFLLIMITED</t>
  </si>
  <si>
    <t>Gandhi Special Tubes Ltd</t>
  </si>
  <si>
    <t>GANDHITUBE</t>
  </si>
  <si>
    <t>Linc Ltd</t>
  </si>
  <si>
    <t>LINC</t>
  </si>
  <si>
    <t>BEML Land Assets Ltd</t>
  </si>
  <si>
    <t>BLAL</t>
  </si>
  <si>
    <t>Chemcon Speciality Chemicals Ltd</t>
  </si>
  <si>
    <t>CHEMCON</t>
  </si>
  <si>
    <t>Sarveshwar Foods Ltd</t>
  </si>
  <si>
    <t>SARVESHWAR</t>
  </si>
  <si>
    <t>Alphalogic Techsys Ltd</t>
  </si>
  <si>
    <t>ALPHALOGIC</t>
  </si>
  <si>
    <t>Royal Orchid Hotels Ltd</t>
  </si>
  <si>
    <t>ROHLTD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</si>
  <si>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</si>
  <si>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</si>
  <si>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</si>
  <si>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</si>
  <si>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</si>
  <si>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</si>
  <si>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</si>
  <si>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</si>
  <si>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</si>
  <si>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</si>
  <si>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</si>
  <si>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</si>
  <si>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</si>
  <si>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Consumer Services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</si>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</sst>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1C4972-6531-4A19-9F97-5AAE72DFD228}" name="Table3" displayName="Table3" ref="A1:Z121" totalsRowShown="0">
  <autoFilter ref="A1:Z121" xr:uid="{8B1C4972-6531-4A19-9F97-5AAE72DFD228}"/>
  <sortState xmlns:xlrd2="http://schemas.microsoft.com/office/spreadsheetml/2017/richdata2" ref="A2:Z121">
    <sortCondition ref="Z1:Z121"/>
  </sortState>
  <tableColumns count="26">
    <tableColumn id="1" xr3:uid="{DAFD891C-E9E2-484F-96D1-0E691C6CA7B4}" name="Sub-Sector"/>
    <tableColumn id="2" xr3:uid="{9CF697B9-F410-4E79-8D75-9E025D80D295}" name="Count" dataDxfId="48">
      <calculatedColumnFormula>COUNTIFS(Table2[Sub-Sector],Table3[[#This Row],[Sub-Sector]])</calculatedColumnFormula>
    </tableColumn>
    <tableColumn id="3" xr3:uid="{A2AE6170-F490-4293-8D75-6A662C9B00E0}" name="Uptrend" dataDxfId="47">
      <calculatedColumnFormula>COUNTIFS(Table2[Sub-Sector],Table3[[#This Row],[Sub-Sector]],Table2[Uptrend],"Uptrend")/Table3[[#This Row],[Count]]</calculatedColumnFormula>
    </tableColumn>
    <tableColumn id="4" xr3:uid="{68B3BCB7-814E-491B-B08F-4B8BA3AADE2B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ED09550E-2B61-4E35-B78E-C8D3FD8EC11F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261F6A02-DB77-45F9-92C3-C2E29051580A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AE759E86-A090-4672-B504-9F1AE83F9A87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C8A90F1F-745A-435C-A79C-41DA4C6AAA24}" name="RSI" dataDxfId="42">
      <calculatedColumnFormula>COUNTIFS(Table2[Sub-Sector],Table3[[#This Row],[Sub-Sector]],Table2[RSI Exponential â€“ 14D],"&gt;=50")/Table3[[#This Row],[Count]]</calculatedColumnFormula>
    </tableColumn>
    <tableColumn id="9" xr3:uid="{1F575060-06FD-4E90-9A5A-4BF1B9032777}" name="Relative Volume" dataDxfId="41">
      <calculatedColumnFormula>COUNTIFS(Table2[Sub-Sector],Table3[[#This Row],[Sub-Sector]],Table2[Relative Volume],"&gt;=1")/Table3[[#This Row],[Count]]</calculatedColumnFormula>
    </tableColumn>
    <tableColumn id="10" xr3:uid="{14D589C9-C15F-4D4E-9F8B-A58B5D776A74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39F0CB40-BE1F-4A5F-8819-8ACC9A4B9FF7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D52359D6-10B6-4E5F-BF29-D222810D86F5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4422CFF7-32FA-4805-8FF7-6A3E1074473F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6222F062-D7F3-4DB8-9B4E-F97035051A0B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700DA1C2-7484-4544-B5E9-0C917707F41D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611FCD2D-114B-4CFC-B68D-70C1B31DABBD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81886B10-5CEB-42C2-A90C-208493C44D9A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83484C07-B1B7-4729-AB66-9D69F2BE7130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12D13DD6-F6C0-4A85-97FA-D082DA144366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7F26D018-7127-4772-9B04-E3E113B65164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86B02DAA-2AB0-40D7-8740-A96EC469F7CC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3444C560-B8B4-4071-832C-722D6CDB0F63}" name="Sharpe Ratio" dataDxfId="28">
      <calculatedColumnFormula>COUNTIFS(Table2[Sub-Sector],Table3[[#This Row],[Sub-Sector]],Table2[Sharpe Ratio],"&gt;=0.10")/Table3[[#This Row],[Count]]</calculatedColumnFormula>
    </tableColumn>
    <tableColumn id="23" xr3:uid="{87CCDA73-FA54-4E26-B5BF-49B73BD6DA45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F039A37E-FBEF-40C5-844D-82C273996F56}" name="Rank" dataDxfId="26">
      <calculatedColumnFormula>_xlfn.RANK.AVG(Table3[[#This Row],[Score]],Table3[Score],1)</calculatedColumnFormula>
    </tableColumn>
    <tableColumn id="25" xr3:uid="{BB5EEBE7-7029-4304-A0EF-0399DD4B0CDF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5800E164-710C-42D1-8A61-6EA106B541BB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549BB-6A82-4142-854E-432497D1BF15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152C9E31-4B38-41AC-BC56-0F506CBD4045}" name="Name"/>
    <tableColumn id="2" xr3:uid="{900B5C68-F90D-4DE4-B137-F1BD4300706C}" name="Ticker"/>
    <tableColumn id="3" xr3:uid="{6722AB5C-C139-440A-8373-924A4808B6DB}" name="Industry"/>
    <tableColumn id="4" xr3:uid="{F3DCAC76-18DD-4612-8581-D6ACD09578AC}" name="Sub-Sector"/>
    <tableColumn id="5" xr3:uid="{7010D01B-BCB4-4D36-800A-7419919868BF}" name="Market Cap"/>
    <tableColumn id="6" xr3:uid="{568BC0E1-E463-4CCE-980C-4B9B097DA265}" name="Close Price"/>
    <tableColumn id="7" xr3:uid="{919A4900-0DDD-4F54-AC3E-C5E1CB6CB701}" name="1Y Return vs Nifty"/>
    <tableColumn id="18" xr3:uid="{5917AD01-6E44-4DB2-958E-A6F8FAA4866E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FA1F4736-E81D-42CD-8C20-9A629681B6E6}" name="1M Return vs Nifty"/>
    <tableColumn id="19" xr3:uid="{76C09729-B431-4C1D-8527-2B2C34BAABE5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D0A1942B-D9A9-4F17-9318-337E5DF2B959}" name="6M Return vs Nifty"/>
    <tableColumn id="20" xr3:uid="{907AA189-C766-4600-B388-0225B922BCB5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64615A7B-C061-49A3-B1DB-12EE1F3E1123}" name="1W Return vs Nifty"/>
    <tableColumn id="22" xr3:uid="{CE5398F8-9FFF-47BC-B2FD-D6CEA006C951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9D6E9091-D7C1-4559-8FBB-DF84DC196FCF}" name="20D EMA" dataDxfId="19"/>
    <tableColumn id="11" xr3:uid="{AFE2F3AB-EAC1-4320-AE68-718DFF302CA3}" name="50D EMA"/>
    <tableColumn id="12" xr3:uid="{B965AF24-94A6-49A4-8A44-D3FC0B0B498B}" name="200D EMA"/>
    <tableColumn id="13" xr3:uid="{F5BDD5B3-D9F7-4B0A-BEA0-8E7C5626EEBF}" name="RSI Exponential â€“ 14D"/>
    <tableColumn id="25" xr3:uid="{1D94F7A0-99F9-4C5C-BBA3-7A948CB3D3E0}" name="% Price above 20 EMA" dataDxfId="18">
      <calculatedColumnFormula>(Table2[[#This Row],[Close Price]]-Table2[[#This Row],[20D EMA]])/Table2[[#This Row],[20D EMA]]</calculatedColumnFormula>
    </tableColumn>
    <tableColumn id="24" xr3:uid="{35E99AF5-6263-4F3D-B8EC-FE3EFB3C44EE}" name="% Price above 50 EMA" dataDxfId="17">
      <calculatedColumnFormula>(Table2[[#This Row],[Close Price]]-Table2[[#This Row],[50D EMA]])/Table2[[#This Row],[50D EMA]]</calculatedColumnFormula>
    </tableColumn>
    <tableColumn id="23" xr3:uid="{B55A553C-CD5C-48D1-83BD-73ECD7800C90}" name="% Price above 200 EMA" dataDxfId="16">
      <calculatedColumnFormula>(Table2[[#This Row],[Close Price]]-Table2[[#This Row],[200D EMA]])/Table2[[#This Row],[200D EMA]]</calculatedColumnFormula>
    </tableColumn>
    <tableColumn id="14" xr3:uid="{7A8D922E-5A50-439C-BCB3-378AA84EDDD4}" name="Relative Volume"/>
    <tableColumn id="37" xr3:uid="{7591A5D2-37CE-491F-8924-D200F2761B6B}" name="Day Low" dataDxfId="15"/>
    <tableColumn id="36" xr3:uid="{51B1AE93-B505-4F12-842B-3050E4E74C89}" name="Day High"/>
    <tableColumn id="35" xr3:uid="{32B365B5-84CA-4A47-8358-99A8B423455A}" name="Current Week Low"/>
    <tableColumn id="34" xr3:uid="{C9A582A9-B530-4631-A992-553762FF8982}" name="Current Week High"/>
    <tableColumn id="33" xr3:uid="{3E438EFB-3A31-4729-8BDE-FF425454D3B3}" name="Current Month Low"/>
    <tableColumn id="32" xr3:uid="{DDE57BB1-B524-4F8A-ADBB-A7A939FED79F}" name="Current Month High"/>
    <tableColumn id="31" xr3:uid="{47FED4BD-608B-4B75-947F-4B1D997451E8}" name="% Away From Day Low" dataDxfId="14">
      <calculatedColumnFormula>(Table2[[#This Row],[Close Price]]/Table2[[#This Row],[Day Low]])-1</calculatedColumnFormula>
    </tableColumn>
    <tableColumn id="30" xr3:uid="{2B502C1C-3E3E-44BE-91EA-DBD428B2E4BE}" name="% Away From Day High" dataDxfId="13">
      <calculatedColumnFormula>(Table2[[#This Row],[Day High]]/Table2[[#This Row],[Close Price]])-1</calculatedColumnFormula>
    </tableColumn>
    <tableColumn id="29" xr3:uid="{B1B0930F-420B-4F7C-8482-B05F23D0B0B7}" name="% Away From Current Week Low" dataDxfId="12">
      <calculatedColumnFormula>(Table2[[#This Row],[Close Price]]/Table2[[#This Row],[Current Week Low]])-1</calculatedColumnFormula>
    </tableColumn>
    <tableColumn id="28" xr3:uid="{46F7BF61-710C-4F07-9678-02D5209ED200}" name="% Away From Current Week High" dataDxfId="11">
      <calculatedColumnFormula>(Table2[[#This Row],[Current Week High]]/Table2[[#This Row],[Close Price]])-1</calculatedColumnFormula>
    </tableColumn>
    <tableColumn id="27" xr3:uid="{24743760-C865-4D79-A29D-B0410D4BF6F8}" name="% Away From Current Month Low" dataDxfId="10">
      <calculatedColumnFormula>(Table2[[#This Row],[Close Price]]/Table2[[#This Row],[Current Month Low]])-1</calculatedColumnFormula>
    </tableColumn>
    <tableColumn id="26" xr3:uid="{385D94D9-B0B7-4B91-A6E6-E08ED3AF134D}" name="% Away From Current Month High" dataDxfId="9">
      <calculatedColumnFormula>(Table2[[#This Row],[Current Month High]]/Table2[[#This Row],[Close Price]])-1</calculatedColumnFormula>
    </tableColumn>
    <tableColumn id="15" xr3:uid="{EC7FA1AE-F055-4822-ABE7-5C8D30717508}" name="% Away From 52W High"/>
    <tableColumn id="16" xr3:uid="{9D7C1985-8C12-42EB-A9A1-50B999682B74}" name="% Away From 52W Low"/>
    <tableColumn id="42" xr3:uid="{C994CAD9-9C21-4BA4-8DB3-667610398048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2249BE1-1253-44A7-ACE9-FDF2F1D964BC}" name="Relative Strength Sector Index" dataDxfId="7"/>
    <tableColumn id="40" xr3:uid="{59A0E77E-9FB4-4BE3-850E-2EC097A30D88}" name="Relative Strength Sector Index - Zone"/>
    <tableColumn id="39" xr3:uid="{05688A07-904B-4A06-B324-7199CFB6888E}" name="Rate of Change"/>
    <tableColumn id="38" xr3:uid="{C1A8956F-4922-4F6A-9E56-1DE5150849F2}" name="Rate of Change - Zone"/>
    <tableColumn id="17" xr3:uid="{2A991789-9619-4C99-9C24-873660C6413F}" name="Sharpe Ratio"/>
    <tableColumn id="43" xr3:uid="{A5ECFF04-1C19-4CAA-81F3-40C2913A89AF}" name="Sharpe Ratio Z-Score" dataDxfId="6">
      <calculatedColumnFormula>(Table2[[#This Row],[Sharpe Ratio]]-AVERAGE(Table2[Sharpe Ratio]))/_xlfn.STDEV.P(Table2[Sharpe Ratio])</calculatedColumnFormula>
    </tableColumn>
    <tableColumn id="44" xr3:uid="{366DD55D-952C-4C2C-A599-9261F77F1180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8DD017D3-792E-4F5D-83A4-09C3C474D9D4}" name="Rank 1Y" dataDxfId="4">
      <calculatedColumnFormula>_xlfn.RANK.AVG(Table2[[#This Row],[1Y Return vs Nifty Z-Score]],Table2[1Y Return vs Nifty Z-Score])</calculatedColumnFormula>
    </tableColumn>
    <tableColumn id="46" xr3:uid="{5A069093-62F6-4486-8852-1F836F44DCEC}" name="Rank 6M" dataDxfId="3">
      <calculatedColumnFormula>_xlfn.RANK.AVG(Table2[[#This Row],[6M Return vs Nifty Z-Score]],Table2[6M Return vs Nifty Z-Score])</calculatedColumnFormula>
    </tableColumn>
    <tableColumn id="47" xr3:uid="{18ECBC5B-47E3-4A28-BCFE-FD4579E6F1D5}" name="Rank Sharpe" dataDxfId="2">
      <calculatedColumnFormula>_xlfn.RANK.AVG(Table2[[#This Row],[Sharpe Ratio Z-Score]],Table2[Sharpe Ratio Z-Score])</calculatedColumnFormula>
    </tableColumn>
    <tableColumn id="48" xr3:uid="{C8F0E79D-EC96-4A8C-9796-FF5622AFFE3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6B84D-0BE8-477C-89AC-D09D0D634C92}" name="Table1" displayName="Table1" ref="A1:Q1496" totalsRowShown="0">
  <autoFilter ref="A1:Q1496" xr:uid="{E526B84D-0BE8-477C-89AC-D09D0D634C92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EBAB5B3-0C17-466C-A9B4-734B8E233415}" name="Name"/>
    <tableColumn id="2" xr3:uid="{C064FD8A-A59D-48A0-B456-C6F20D84F360}" name="Ticker"/>
    <tableColumn id="17" xr3:uid="{AEFCADD9-C1E4-44B2-8BF0-0945819975D6}" name="Industry" dataDxfId="0"/>
    <tableColumn id="3" xr3:uid="{58A94F30-227A-46B5-93A7-D8602077CD9F}" name="Sub-Sector"/>
    <tableColumn id="4" xr3:uid="{DCCF7B5C-6113-4058-A170-384C640EADFA}" name="Market Cap"/>
    <tableColumn id="5" xr3:uid="{1567B19C-B7FB-4420-AF12-404502E11950}" name="Close Price"/>
    <tableColumn id="6" xr3:uid="{50017A61-681F-4E2E-98A4-2F21952C2D54}" name="1Y Return vs Nifty"/>
    <tableColumn id="7" xr3:uid="{77AE9491-353D-490A-9DC1-74A9AD185504}" name="1M Return vs Nifty"/>
    <tableColumn id="8" xr3:uid="{BEBF2A60-DD03-4DD3-9F2F-5A534763569E}" name="6M Return vs Nifty"/>
    <tableColumn id="9" xr3:uid="{3F8985FE-9206-497E-A0CA-A35A61F877DB}" name="1W Return vs Nifty"/>
    <tableColumn id="10" xr3:uid="{6BCDA1BA-0196-4B0F-BAA4-79174FC8C7AB}" name="50D EMA"/>
    <tableColumn id="11" xr3:uid="{3F0BC1DD-6EF0-4B81-81D3-A6C02C6509AD}" name="200D EMA"/>
    <tableColumn id="12" xr3:uid="{39F7B38F-E4F1-4FFD-B4F8-441D68BC50D4}" name="RSI Exponential â€“ 14D"/>
    <tableColumn id="13" xr3:uid="{A6A4C9CB-BDDB-45BC-95D9-28FD3F64FDFE}" name="Relative Volume"/>
    <tableColumn id="14" xr3:uid="{D9F2C241-F5B2-4C5E-99E3-22BBCC8D2C6D}" name="% Away From 52W High"/>
    <tableColumn id="15" xr3:uid="{C1091524-F01B-42A5-831A-E796A1CBF6F7}" name="% Away From 52W Low"/>
    <tableColumn id="16" xr3:uid="{A9DFF2E1-A00A-4EB8-8F76-0A7C2FFAEA4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239E-0688-41A3-A7D3-B8FE7D436F0A}">
  <dimension ref="A1:Z121"/>
  <sheetViews>
    <sheetView topLeftCell="P99" workbookViewId="0">
      <selection activeCell="V108" sqref="V108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3223</v>
      </c>
      <c r="C1" t="s">
        <v>3209</v>
      </c>
      <c r="D1" t="s">
        <v>3224</v>
      </c>
      <c r="E1" t="s">
        <v>3225</v>
      </c>
      <c r="F1" t="s">
        <v>7</v>
      </c>
      <c r="G1" t="s">
        <v>5</v>
      </c>
      <c r="H1" t="s">
        <v>3226</v>
      </c>
      <c r="I1" t="s">
        <v>12</v>
      </c>
      <c r="J1" t="s">
        <v>3203</v>
      </c>
      <c r="K1" t="s">
        <v>3204</v>
      </c>
      <c r="L1" t="s">
        <v>3205</v>
      </c>
      <c r="M1" t="s">
        <v>3206</v>
      </c>
      <c r="N1" t="s">
        <v>3207</v>
      </c>
      <c r="O1" t="s">
        <v>3208</v>
      </c>
      <c r="P1" t="s">
        <v>13</v>
      </c>
      <c r="Q1" t="s">
        <v>14</v>
      </c>
      <c r="R1" t="s">
        <v>3227</v>
      </c>
      <c r="S1" t="s">
        <v>3195</v>
      </c>
      <c r="T1" t="s">
        <v>3196</v>
      </c>
      <c r="U1" t="s">
        <v>3213</v>
      </c>
      <c r="V1" t="s">
        <v>15</v>
      </c>
      <c r="W1" t="s">
        <v>3218</v>
      </c>
      <c r="X1" t="s">
        <v>3228</v>
      </c>
      <c r="Y1" t="s">
        <v>3229</v>
      </c>
      <c r="Z1" t="s">
        <v>3230</v>
      </c>
    </row>
    <row r="2" spans="1:26" x14ac:dyDescent="0.3">
      <c r="A2" t="s">
        <v>164</v>
      </c>
      <c r="B2">
        <f>COUNTIFS(Table2[Sub-Sector],Table3[[#This Row],[Sub-Sector]])</f>
        <v>2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0.5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0.5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0.5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</v>
      </c>
      <c r="Z2">
        <f>_xlfn.RANK.AVG(Table3[[#This Row],[Score 2 ]],Table3[[Score 2 ]],1)</f>
        <v>1</v>
      </c>
    </row>
    <row r="3" spans="1:26" x14ac:dyDescent="0.3">
      <c r="A3" t="s">
        <v>86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0.33333333333333331</v>
      </c>
      <c r="F3" s="1">
        <f>COUNTIFS(Table2[Sub-Sector],Table3[[#This Row],[Sub-Sector]],Table2[6M Return vs Nifty],"&gt;=10")/Table3[[#This Row],[Count]]</f>
        <v>0.66666666666666663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</v>
      </c>
      <c r="X3">
        <f>_xlfn.RANK.AVG(Table3[[#This Row],[Score]],Table3[Score],1)</f>
        <v>4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59</v>
      </c>
      <c r="Z3">
        <f>_xlfn.RANK.AVG(Table3[[#This Row],[Score 2 ]],Table3[[Score 2 ]],1)</f>
        <v>2</v>
      </c>
    </row>
    <row r="4" spans="1:26" x14ac:dyDescent="0.3">
      <c r="A4" t="s">
        <v>111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0.66666666666666663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112.5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71.5</v>
      </c>
      <c r="Z4">
        <f>_xlfn.RANK.AVG(Table3[[#This Row],[Score 2 ]],Table3[[Score 2 ]],1)</f>
        <v>3</v>
      </c>
    </row>
    <row r="5" spans="1:26" x14ac:dyDescent="0.3">
      <c r="A5" t="s">
        <v>80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0.33333333333333331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0.66666666666666663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211.5</v>
      </c>
      <c r="X5">
        <f>_xlfn.RANK.AVG(Table3[[#This Row],[Score]],Table3[Score],1)</f>
        <v>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75.5</v>
      </c>
      <c r="Z5">
        <f>_xlfn.RANK.AVG(Table3[[#This Row],[Score 2 ]],Table3[[Score 2 ]],1)</f>
        <v>4</v>
      </c>
    </row>
    <row r="6" spans="1:26" x14ac:dyDescent="0.3">
      <c r="A6" t="s">
        <v>982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0.8</v>
      </c>
      <c r="E6" s="1">
        <f>COUNTIFS(Table2[Sub-Sector],Table3[[#This Row],[Sub-Sector]],Table2[1M Return vs Nifty],"&gt;=5")/Table3[[#This Row],[Count]]</f>
        <v>0.4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0.6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0.6</v>
      </c>
      <c r="J6" s="1">
        <f>COUNTIFS(Table2[Sub-Sector],Table3[[#This Row],[Sub-Sector]],Table2[% Away From Day Low],"&gt;=0.05")/Table3[[#This Row],[Count]]</f>
        <v>0.2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0.2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0.2</v>
      </c>
      <c r="O6" s="1">
        <f>COUNTIFS(Table2[Sub-Sector],Table3[[#This Row],[Sub-Sector]],Table2[% Away From Current Month High],"&lt;=0.05")/Table3[[#This Row],[Count]]</f>
        <v>1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139</v>
      </c>
      <c r="X6">
        <f>_xlfn.RANK.AVG(Table3[[#This Row],[Score]],Table3[Score],1)</f>
        <v>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0.75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0.5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0.75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7">
        <f>_xlfn.RANK.AVG(Table3[[#This Row],[Score]],Table3[Score],1)</f>
        <v>30.5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</v>
      </c>
      <c r="Z7">
        <f>_xlfn.RANK.AVG(Table3[[#This Row],[Score 2 ]],Table3[[Score 2 ]],1)</f>
        <v>6</v>
      </c>
    </row>
    <row r="8" spans="1:26" x14ac:dyDescent="0.3">
      <c r="A8" t="s">
        <v>933</v>
      </c>
      <c r="B8">
        <f>COUNTIFS(Table2[Sub-Sector],Table3[[#This Row],[Sub-Sector]])</f>
        <v>2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0.5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1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1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8">
        <f>_xlfn.RANK.AVG(Table3[[#This Row],[Score]],Table3[Score],1)</f>
        <v>8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</v>
      </c>
      <c r="Z8">
        <f>_xlfn.RANK.AVG(Table3[[#This Row],[Score 2 ]],Table3[[Score 2 ]],1)</f>
        <v>7</v>
      </c>
    </row>
    <row r="9" spans="1:26" x14ac:dyDescent="0.3">
      <c r="A9" t="s">
        <v>117</v>
      </c>
      <c r="B9">
        <f>COUNTIFS(Table2[Sub-Sector],Table3[[#This Row],[Sub-Sector]])</f>
        <v>9</v>
      </c>
      <c r="C9" s="1">
        <f>COUNTIFS(Table2[Sub-Sector],Table3[[#This Row],[Sub-Sector]],Table2[Uptrend],"Uptrend")/Table3[[#This Row],[Count]]</f>
        <v>0.77777777777777779</v>
      </c>
      <c r="D9" s="1">
        <f>COUNTIFS(Table2[Sub-Sector],Table3[[#This Row],[Sub-Sector]],Table2[1W Return vs Nifty],"&gt;=5")/Table3[[#This Row],[Count]]</f>
        <v>0.22222222222222221</v>
      </c>
      <c r="E9" s="1">
        <f>COUNTIFS(Table2[Sub-Sector],Table3[[#This Row],[Sub-Sector]],Table2[1M Return vs Nifty],"&gt;=5")/Table3[[#This Row],[Count]]</f>
        <v>0.66666666666666663</v>
      </c>
      <c r="F9" s="1">
        <f>COUNTIFS(Table2[Sub-Sector],Table3[[#This Row],[Sub-Sector]],Table2[6M Return vs Nifty],"&gt;=10")/Table3[[#This Row],[Count]]</f>
        <v>0.77777777777777779</v>
      </c>
      <c r="G9" s="1">
        <f>COUNTIFS(Table2[Sub-Sector],Table3[[#This Row],[Sub-Sector]],Table2[1Y Return vs Nifty],"&gt;=10")/Table3[[#This Row],[Count]]</f>
        <v>0.55555555555555558</v>
      </c>
      <c r="H9" s="1">
        <f>COUNTIFS(Table2[Sub-Sector],Table3[[#This Row],[Sub-Sector]],Table2[RSI Exponential â€“ 14D],"&gt;=50")/Table3[[#This Row],[Count]]</f>
        <v>0.66666666666666663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0.88888888888888884</v>
      </c>
      <c r="N9" s="1">
        <f>COUNTIFS(Table2[Sub-Sector],Table3[[#This Row],[Sub-Sector]],Table2[% Away From Current Month Low],"&gt;=0.05")/Table3[[#This Row],[Count]]</f>
        <v>0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0.44444444444444442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0.66666666666666663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0.88888888888888884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0.1111111111111111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212.5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</v>
      </c>
      <c r="Z9">
        <f>_xlfn.RANK.AVG(Table3[[#This Row],[Score 2 ]],Table3[[Score 2 ]],1)</f>
        <v>8</v>
      </c>
    </row>
    <row r="10" spans="1:26" x14ac:dyDescent="0.3">
      <c r="A10" t="s">
        <v>161</v>
      </c>
      <c r="B10">
        <f>COUNTIFS(Table2[Sub-Sector],Table3[[#This Row],[Sub-Sector]])</f>
        <v>13</v>
      </c>
      <c r="C10" s="1">
        <f>COUNTIFS(Table2[Sub-Sector],Table3[[#This Row],[Sub-Sector]],Table2[Uptrend],"Uptrend")/Table3[[#This Row],[Count]]</f>
        <v>0.84615384615384615</v>
      </c>
      <c r="D10" s="1">
        <f>COUNTIFS(Table2[Sub-Sector],Table3[[#This Row],[Sub-Sector]],Table2[1W Return vs Nifty],"&gt;=5")/Table3[[#This Row],[Count]]</f>
        <v>0.23076923076923078</v>
      </c>
      <c r="E10" s="1">
        <f>COUNTIFS(Table2[Sub-Sector],Table3[[#This Row],[Sub-Sector]],Table2[1M Return vs Nifty],"&gt;=5")/Table3[[#This Row],[Count]]</f>
        <v>0.30769230769230771</v>
      </c>
      <c r="F10" s="1">
        <f>COUNTIFS(Table2[Sub-Sector],Table3[[#This Row],[Sub-Sector]],Table2[6M Return vs Nifty],"&gt;=10")/Table3[[#This Row],[Count]]</f>
        <v>0.84615384615384615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0.61538461538461542</v>
      </c>
      <c r="I10" s="1">
        <f>COUNTIFS(Table2[Sub-Sector],Table3[[#This Row],[Sub-Sector]],Table2[Relative Volume],"&gt;=1")/Table3[[#This Row],[Count]]</f>
        <v>0.53846153846153844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7.6923076923076927E-2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0.46153846153846156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0.76923076923076927</v>
      </c>
      <c r="S10" s="1">
        <f>COUNTIFS(Table2[Sub-Sector],Table3[[#This Row],[Sub-Sector]],Table2[% Price above 50 EMA],"&gt;=0")/Table3[[#This Row],[Count]]</f>
        <v>0.76923076923076927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0.38461538461538464</v>
      </c>
      <c r="V10" s="1">
        <f>COUNTIFS(Table2[Sub-Sector],Table3[[#This Row],[Sub-Sector]],Table2[Sharpe Ratio],"&gt;=0.10")/Table3[[#This Row],[Count]]</f>
        <v>0.92307692307692313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237.5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131.5</v>
      </c>
      <c r="Z10">
        <f>_xlfn.RANK.AVG(Table3[[#This Row],[Score 2 ]],Table3[[Score 2 ]],1)</f>
        <v>9</v>
      </c>
    </row>
    <row r="11" spans="1:26" x14ac:dyDescent="0.3">
      <c r="A11" t="s">
        <v>488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0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11">
        <f>_xlfn.RANK.AVG(Table3[[#This Row],[Score]],Table3[Score],1)</f>
        <v>10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</v>
      </c>
      <c r="Z11">
        <f>_xlfn.RANK.AVG(Table3[[#This Row],[Score 2 ]],Table3[[Score 2 ]],1)</f>
        <v>10</v>
      </c>
    </row>
    <row r="12" spans="1:26" x14ac:dyDescent="0.3">
      <c r="A12" t="s">
        <v>603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12">
        <f>_xlfn.RANK.AVG(Table3[[#This Row],[Score]],Table3[Score],1)</f>
        <v>36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2">
        <f>_xlfn.RANK.AVG(Table3[[#This Row],[Score 2 ]],Table3[[Score 2 ]],1)</f>
        <v>12.5</v>
      </c>
    </row>
    <row r="13" spans="1:26" x14ac:dyDescent="0.3">
      <c r="A13" t="s">
        <v>280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13">
        <f>_xlfn.RANK.AVG(Table3[[#This Row],[Score]],Table3[Score],1)</f>
        <v>59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3">
        <f>_xlfn.RANK.AVG(Table3[[#This Row],[Score 2 ]],Table3[[Score 2 ]],1)</f>
        <v>12.5</v>
      </c>
    </row>
    <row r="14" spans="1:26" x14ac:dyDescent="0.3">
      <c r="A14" t="s">
        <v>328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14">
        <f>_xlfn.RANK.AVG(Table3[[#This Row],[Score]],Table3[Score],1)</f>
        <v>36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4">
        <f>_xlfn.RANK.AVG(Table3[[#This Row],[Score 2 ]],Table3[[Score 2 ]],1)</f>
        <v>12.5</v>
      </c>
    </row>
    <row r="15" spans="1:26" x14ac:dyDescent="0.3">
      <c r="A15" t="s">
        <v>356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0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15">
        <f>_xlfn.RANK.AVG(Table3[[#This Row],[Score]],Table3[Score],1)</f>
        <v>15.5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135.5</v>
      </c>
      <c r="Z15">
        <f>_xlfn.RANK.AVG(Table3[[#This Row],[Score 2 ]],Table3[[Score 2 ]],1)</f>
        <v>12.5</v>
      </c>
    </row>
    <row r="16" spans="1:26" x14ac:dyDescent="0.3">
      <c r="A16" t="s">
        <v>1261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16">
        <f>_xlfn.RANK.AVG(Table3[[#This Row],[Score]],Table3[Score],1)</f>
        <v>11.5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6">
        <f>_xlfn.RANK.AVG(Table3[[#This Row],[Score 2 ]],Table3[[Score 2 ]],1)</f>
        <v>16</v>
      </c>
    </row>
    <row r="17" spans="1:26" x14ac:dyDescent="0.3">
      <c r="A17" t="s">
        <v>1383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0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17">
        <f>_xlfn.RANK.AVG(Table3[[#This Row],[Score]],Table3[Score],1)</f>
        <v>60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7">
        <f>_xlfn.RANK.AVG(Table3[[#This Row],[Score 2 ]],Table3[[Score 2 ]],1)</f>
        <v>16</v>
      </c>
    </row>
    <row r="18" spans="1:26" x14ac:dyDescent="0.3">
      <c r="A18" t="s">
        <v>766</v>
      </c>
      <c r="B18">
        <f>COUNTIFS(Table2[Sub-Sector],Table3[[#This Row],[Sub-Sector]])</f>
        <v>1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1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18">
        <f>_xlfn.RANK.AVG(Table3[[#This Row],[Score]],Table3[Score],1)</f>
        <v>38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8">
        <f>_xlfn.RANK.AVG(Table3[[#This Row],[Score 2 ]],Table3[[Score 2 ]],1)</f>
        <v>16</v>
      </c>
    </row>
    <row r="19" spans="1:26" x14ac:dyDescent="0.3">
      <c r="A19" t="s">
        <v>790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0.33333333333333331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0.33333333333333331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0.33333333333333331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0.33333333333333331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0.33333333333333331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0.33333333333333331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</v>
      </c>
      <c r="X19">
        <f>_xlfn.RANK.AVG(Table3[[#This Row],[Score]],Table3[Score],1)</f>
        <v>18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9">
        <f>_xlfn.RANK.AVG(Table3[[#This Row],[Score 2 ]],Table3[[Score 2 ]],1)</f>
        <v>18</v>
      </c>
    </row>
    <row r="20" spans="1:26" x14ac:dyDescent="0.3">
      <c r="A20" t="s">
        <v>215</v>
      </c>
      <c r="B20">
        <f>COUNTIFS(Table2[Sub-Sector],Table3[[#This Row],[Sub-Sector]])</f>
        <v>8</v>
      </c>
      <c r="C20" s="1">
        <f>COUNTIFS(Table2[Sub-Sector],Table3[[#This Row],[Sub-Sector]],Table2[Uptrend],"Uptrend")/Table3[[#This Row],[Count]]</f>
        <v>0.75</v>
      </c>
      <c r="D20" s="1">
        <f>COUNTIFS(Table2[Sub-Sector],Table3[[#This Row],[Sub-Sector]],Table2[1W Return vs Nifty],"&gt;=5")/Table3[[#This Row],[Count]]</f>
        <v>0.25</v>
      </c>
      <c r="E20" s="1">
        <f>COUNTIFS(Table2[Sub-Sector],Table3[[#This Row],[Sub-Sector]],Table2[1M Return vs Nifty],"&gt;=5")/Table3[[#This Row],[Count]]</f>
        <v>0.625</v>
      </c>
      <c r="F20" s="1">
        <f>COUNTIFS(Table2[Sub-Sector],Table3[[#This Row],[Sub-Sector]],Table2[6M Return vs Nifty],"&gt;=10")/Table3[[#This Row],[Count]]</f>
        <v>0.625</v>
      </c>
      <c r="G20" s="1">
        <f>COUNTIFS(Table2[Sub-Sector],Table3[[#This Row],[Sub-Sector]],Table2[1Y Return vs Nifty],"&gt;=10")/Table3[[#This Row],[Count]]</f>
        <v>0.625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0.5</v>
      </c>
      <c r="J20" s="1">
        <f>COUNTIFS(Table2[Sub-Sector],Table3[[#This Row],[Sub-Sector]],Table2[% Away From Day Low],"&gt;=0.05")/Table3[[#This Row],[Count]]</f>
        <v>0.25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0.875</v>
      </c>
      <c r="S20" s="1">
        <f>COUNTIFS(Table2[Sub-Sector],Table3[[#This Row],[Sub-Sector]],Table2[% Price above 50 EMA],"&gt;=0")/Table3[[#This Row],[Count]]</f>
        <v>0.875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0.75</v>
      </c>
      <c r="V20" s="1">
        <f>COUNTIFS(Table2[Sub-Sector],Table3[[#This Row],[Sub-Sector]],Table2[Sharpe Ratio],"&gt;=0.10")/Table3[[#This Row],[Count]]</f>
        <v>0.375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223.5</v>
      </c>
      <c r="X20">
        <f>_xlfn.RANK.AVG(Table3[[#This Row],[Score]],Table3[Score],1)</f>
        <v>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20">
        <f>_xlfn.RANK.AVG(Table3[[#This Row],[Score 2 ]],Table3[[Score 2 ]],1)</f>
        <v>19</v>
      </c>
    </row>
    <row r="21" spans="1:26" x14ac:dyDescent="0.3">
      <c r="A21" t="s">
        <v>124</v>
      </c>
      <c r="B21">
        <f>COUNTIFS(Table2[Sub-Sector],Table3[[#This Row],[Sub-Sector]])</f>
        <v>24</v>
      </c>
      <c r="C21" s="1">
        <f>COUNTIFS(Table2[Sub-Sector],Table3[[#This Row],[Sub-Sector]],Table2[Uptrend],"Uptrend")/Table3[[#This Row],[Count]]</f>
        <v>0.79166666666666663</v>
      </c>
      <c r="D21" s="1">
        <f>COUNTIFS(Table2[Sub-Sector],Table3[[#This Row],[Sub-Sector]],Table2[1W Return vs Nifty],"&gt;=5")/Table3[[#This Row],[Count]]</f>
        <v>0.16666666666666666</v>
      </c>
      <c r="E21" s="1">
        <f>COUNTIFS(Table2[Sub-Sector],Table3[[#This Row],[Sub-Sector]],Table2[1M Return vs Nifty],"&gt;=5")/Table3[[#This Row],[Count]]</f>
        <v>0.54166666666666663</v>
      </c>
      <c r="F21" s="1">
        <f>COUNTIFS(Table2[Sub-Sector],Table3[[#This Row],[Sub-Sector]],Table2[6M Return vs Nifty],"&gt;=10")/Table3[[#This Row],[Count]]</f>
        <v>0.375</v>
      </c>
      <c r="G21" s="1">
        <f>COUNTIFS(Table2[Sub-Sector],Table3[[#This Row],[Sub-Sector]],Table2[1Y Return vs Nifty],"&gt;=10")/Table3[[#This Row],[Count]]</f>
        <v>0.625</v>
      </c>
      <c r="H21" s="1">
        <f>COUNTIFS(Table2[Sub-Sector],Table3[[#This Row],[Sub-Sector]],Table2[RSI Exponential â€“ 14D],"&gt;=50")/Table3[[#This Row],[Count]]</f>
        <v>0.83333333333333337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4.1666666666666664E-2</v>
      </c>
      <c r="K21" s="1">
        <f>COUNTIFS(Table2[Sub-Sector],Table3[[#This Row],[Sub-Sector]],Table2[% Away From Day High],"&lt;=0.05")/Table3[[#This Row],[Count]]</f>
        <v>0.95833333333333337</v>
      </c>
      <c r="L21" s="1">
        <f>COUNTIFS(Table2[Sub-Sector],Table3[[#This Row],[Sub-Sector]],Table2[% Away From Current Week Low],"&gt;=0.05")/Table3[[#This Row],[Count]]</f>
        <v>0.16666666666666666</v>
      </c>
      <c r="M21" s="1">
        <f>COUNTIFS(Table2[Sub-Sector],Table3[[#This Row],[Sub-Sector]],Table2[% Away From Current Week High],"&lt;=0.05")/Table3[[#This Row],[Count]]</f>
        <v>0.91666666666666663</v>
      </c>
      <c r="N21" s="1">
        <f>COUNTIFS(Table2[Sub-Sector],Table3[[#This Row],[Sub-Sector]],Table2[% Away From Current Month Low],"&gt;=0.05")/Table3[[#This Row],[Count]]</f>
        <v>4.1666666666666664E-2</v>
      </c>
      <c r="O21" s="1">
        <f>COUNTIFS(Table2[Sub-Sector],Table3[[#This Row],[Sub-Sector]],Table2[% Away From Current Month High],"&lt;=0.05")/Table3[[#This Row],[Count]]</f>
        <v>0.95833333333333337</v>
      </c>
      <c r="P21" s="1">
        <f>COUNTIFS(Table2[Sub-Sector],Table3[[#This Row],[Sub-Sector]],Table2[% Away From 52W High],"&lt;=10")/Table3[[#This Row],[Count]]</f>
        <v>0.29166666666666669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0.875</v>
      </c>
      <c r="S21" s="1">
        <f>COUNTIFS(Table2[Sub-Sector],Table3[[#This Row],[Sub-Sector]],Table2[% Price above 50 EMA],"&gt;=0")/Table3[[#This Row],[Count]]</f>
        <v>0.875</v>
      </c>
      <c r="T21" s="1">
        <f>COUNTIFS(Table2[Sub-Sector],Table3[[#This Row],[Sub-Sector]],Table2[% Price above 200 EMA],"&gt;=0")/Table3[[#This Row],[Count]]</f>
        <v>0.95833333333333337</v>
      </c>
      <c r="U21" s="1">
        <f>COUNTIFS(Table2[Sub-Sector],Table3[[#This Row],[Sub-Sector]],Table2[Rate of Change - Zone],"Positive")/Table3[[#This Row],[Count]]</f>
        <v>0.875</v>
      </c>
      <c r="V21" s="1">
        <f>COUNTIFS(Table2[Sub-Sector],Table3[[#This Row],[Sub-Sector]],Table2[Sharpe Ratio],"&gt;=0.10")/Table3[[#This Row],[Count]]</f>
        <v>0.45833333333333331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21">
        <f>_xlfn.RANK.AVG(Table3[[#This Row],[Score]],Table3[Score],1)</f>
        <v>11.5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1">
        <f>_xlfn.RANK.AVG(Table3[[#This Row],[Score 2 ]],Table3[[Score 2 ]],1)</f>
        <v>20</v>
      </c>
    </row>
    <row r="22" spans="1:26" x14ac:dyDescent="0.3">
      <c r="A22" t="s">
        <v>60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0.25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0.75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0.75</v>
      </c>
      <c r="V22" s="1">
        <f>COUNTIFS(Table2[Sub-Sector],Table3[[#This Row],[Sub-Sector]],Table2[Sharpe Ratio],"&gt;=0.10")/Table3[[#This Row],[Count]]</f>
        <v>0.75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297</v>
      </c>
      <c r="X22">
        <f>_xlfn.RANK.AVG(Table3[[#This Row],[Score]],Table3[Score],1)</f>
        <v>22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2">
        <f>_xlfn.RANK.AVG(Table3[[#This Row],[Score 2 ]],Table3[[Score 2 ]],1)</f>
        <v>21</v>
      </c>
    </row>
    <row r="23" spans="1:26" x14ac:dyDescent="0.3">
      <c r="A23" t="s">
        <v>443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0.75</v>
      </c>
      <c r="G23" s="1">
        <f>COUNTIFS(Table2[Sub-Sector],Table3[[#This Row],[Sub-Sector]],Table2[1Y Return vs Nifty],"&gt;=10")/Table3[[#This Row],[Count]]</f>
        <v>0.75</v>
      </c>
      <c r="H23" s="1">
        <f>COUNTIFS(Table2[Sub-Sector],Table3[[#This Row],[Sub-Sector]],Table2[RSI Exponential â€“ 14D],"&gt;=50")/Table3[[#This Row],[Count]]</f>
        <v>0.75</v>
      </c>
      <c r="I23" s="1">
        <f>COUNTIFS(Table2[Sub-Sector],Table3[[#This Row],[Sub-Sector]],Table2[Relative Volume],"&gt;=1")/Table3[[#This Row],[Count]]</f>
        <v>0.25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0.25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0.75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0.75</v>
      </c>
      <c r="V23" s="1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272.5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23">
        <f>_xlfn.RANK.AVG(Table3[[#This Row],[Score 2 ]],Table3[[Score 2 ]],1)</f>
        <v>22</v>
      </c>
    </row>
    <row r="24" spans="1:26" x14ac:dyDescent="0.3">
      <c r="A24" t="s">
        <v>387</v>
      </c>
      <c r="B24">
        <f>COUNTIFS(Table2[Sub-Sector],Table3[[#This Row],[Sub-Sector]])</f>
        <v>10</v>
      </c>
      <c r="C24" s="1">
        <f>COUNTIFS(Table2[Sub-Sector],Table3[[#This Row],[Sub-Sector]],Table2[Uptrend],"Uptrend")/Table3[[#This Row],[Count]]</f>
        <v>0.8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0.4</v>
      </c>
      <c r="F24" s="1">
        <f>COUNTIFS(Table2[Sub-Sector],Table3[[#This Row],[Sub-Sector]],Table2[6M Return vs Nifty],"&gt;=10")/Table3[[#This Row],[Count]]</f>
        <v>0.7</v>
      </c>
      <c r="G24" s="1">
        <f>COUNTIFS(Table2[Sub-Sector],Table3[[#This Row],[Sub-Sector]],Table2[1Y Return vs Nifty],"&gt;=10")/Table3[[#This Row],[Count]]</f>
        <v>0.6</v>
      </c>
      <c r="H24" s="1">
        <f>COUNTIFS(Table2[Sub-Sector],Table3[[#This Row],[Sub-Sector]],Table2[RSI Exponential â€“ 14D],"&gt;=50")/Table3[[#This Row],[Count]]</f>
        <v>0.7</v>
      </c>
      <c r="I24" s="1">
        <f>COUNTIFS(Table2[Sub-Sector],Table3[[#This Row],[Sub-Sector]],Table2[Relative Volume],"&gt;=1")/Table3[[#This Row],[Count]]</f>
        <v>0.5</v>
      </c>
      <c r="J24" s="1">
        <f>COUNTIFS(Table2[Sub-Sector],Table3[[#This Row],[Sub-Sector]],Table2[% Away From Day Low],"&gt;=0.05")/Table3[[#This Row],[Count]]</f>
        <v>0.1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0.2</v>
      </c>
      <c r="M24" s="1">
        <f>COUNTIFS(Table2[Sub-Sector],Table3[[#This Row],[Sub-Sector]],Table2[% Away From Current Week High],"&lt;=0.05")/Table3[[#This Row],[Count]]</f>
        <v>0.9</v>
      </c>
      <c r="N24" s="1">
        <f>COUNTIFS(Table2[Sub-Sector],Table3[[#This Row],[Sub-Sector]],Table2[% Away From Current Month Low],"&gt;=0.05")/Table3[[#This Row],[Count]]</f>
        <v>0.1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0.7</v>
      </c>
      <c r="Q24" s="1">
        <f>COUNTIFS(Table2[Sub-Sector],Table3[[#This Row],[Sub-Sector]],Table2[% Away From 52W Low],"&gt;=10")/Table3[[#This Row],[Count]]</f>
        <v>0.8</v>
      </c>
      <c r="R24" s="1">
        <f>COUNTIFS(Table2[Sub-Sector],Table3[[#This Row],[Sub-Sector]],Table2[% Price above 20 EMA],"&gt;=0")/Table3[[#This Row],[Count]]</f>
        <v>0.7</v>
      </c>
      <c r="S24" s="1">
        <f>COUNTIFS(Table2[Sub-Sector],Table3[[#This Row],[Sub-Sector]],Table2[% Price above 50 EMA],"&gt;=0")/Table3[[#This Row],[Count]]</f>
        <v>0.9</v>
      </c>
      <c r="T24" s="1">
        <f>COUNTIFS(Table2[Sub-Sector],Table3[[#This Row],[Sub-Sector]],Table2[% Price above 200 EMA],"&gt;=0")/Table3[[#This Row],[Count]]</f>
        <v>0.8</v>
      </c>
      <c r="U24" s="1">
        <f>COUNTIFS(Table2[Sub-Sector],Table3[[#This Row],[Sub-Sector]],Table2[Rate of Change - Zone],"Positive")/Table3[[#This Row],[Count]]</f>
        <v>0.6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24">
        <f>_xlfn.RANK.AVG(Table3[[#This Row],[Score]],Table3[Score],1)</f>
        <v>14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4">
        <f>_xlfn.RANK.AVG(Table3[[#This Row],[Score 2 ]],Table3[[Score 2 ]],1)</f>
        <v>23.5</v>
      </c>
    </row>
    <row r="25" spans="1:26" x14ac:dyDescent="0.3">
      <c r="A25" t="s">
        <v>322</v>
      </c>
      <c r="B25">
        <f>COUNTIFS(Table2[Sub-Sector],Table3[[#This Row],[Sub-Sector]])</f>
        <v>11</v>
      </c>
      <c r="C25" s="1">
        <f>COUNTIFS(Table2[Sub-Sector],Table3[[#This Row],[Sub-Sector]],Table2[Uptrend],"Uptrend")/Table3[[#This Row],[Count]]</f>
        <v>0.72727272727272729</v>
      </c>
      <c r="D25" s="1">
        <f>COUNTIFS(Table2[Sub-Sector],Table3[[#This Row],[Sub-Sector]],Table2[1W Return vs Nifty],"&gt;=5")/Table3[[#This Row],[Count]]</f>
        <v>0.18181818181818182</v>
      </c>
      <c r="E25" s="1">
        <f>COUNTIFS(Table2[Sub-Sector],Table3[[#This Row],[Sub-Sector]],Table2[1M Return vs Nifty],"&gt;=5")/Table3[[#This Row],[Count]]</f>
        <v>0.36363636363636365</v>
      </c>
      <c r="F25" s="1">
        <f>COUNTIFS(Table2[Sub-Sector],Table3[[#This Row],[Sub-Sector]],Table2[6M Return vs Nifty],"&gt;=10")/Table3[[#This Row],[Count]]</f>
        <v>0.72727272727272729</v>
      </c>
      <c r="G25" s="1">
        <f>COUNTIFS(Table2[Sub-Sector],Table3[[#This Row],[Sub-Sector]],Table2[1Y Return vs Nifty],"&gt;=10")/Table3[[#This Row],[Count]]</f>
        <v>0.72727272727272729</v>
      </c>
      <c r="H25" s="1">
        <f>COUNTIFS(Table2[Sub-Sector],Table3[[#This Row],[Sub-Sector]],Table2[RSI Exponential â€“ 14D],"&gt;=50")/Table3[[#This Row],[Count]]</f>
        <v>0.63636363636363635</v>
      </c>
      <c r="I25" s="1">
        <f>COUNTIFS(Table2[Sub-Sector],Table3[[#This Row],[Sub-Sector]],Table2[Relative Volume],"&gt;=1")/Table3[[#This Row],[Count]]</f>
        <v>0.45454545454545453</v>
      </c>
      <c r="J25" s="1">
        <f>COUNTIFS(Table2[Sub-Sector],Table3[[#This Row],[Sub-Sector]],Table2[% Away From Day Low],"&gt;=0.05")/Table3[[#This Row],[Count]]</f>
        <v>9.0909090909090912E-2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0.27272727272727271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9.0909090909090912E-2</v>
      </c>
      <c r="O25" s="1">
        <f>COUNTIFS(Table2[Sub-Sector],Table3[[#This Row],[Sub-Sector]],Table2[% Away From Current Month High],"&lt;=0.05")/Table3[[#This Row],[Count]]</f>
        <v>1</v>
      </c>
      <c r="P25" s="1">
        <f>COUNTIFS(Table2[Sub-Sector],Table3[[#This Row],[Sub-Sector]],Table2[% Away From 52W High],"&lt;=10")/Table3[[#This Row],[Count]]</f>
        <v>0.54545454545454541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0.72727272727272729</v>
      </c>
      <c r="S25" s="1">
        <f>COUNTIFS(Table2[Sub-Sector],Table3[[#This Row],[Sub-Sector]],Table2[% Price above 50 EMA],"&gt;=0")/Table3[[#This Row],[Count]]</f>
        <v>0.63636363636363635</v>
      </c>
      <c r="T25" s="1">
        <f>COUNTIFS(Table2[Sub-Sector],Table3[[#This Row],[Sub-Sector]],Table2[% Price above 200 EMA],"&gt;=0")/Table3[[#This Row],[Count]]</f>
        <v>0.81818181818181823</v>
      </c>
      <c r="U25" s="1">
        <f>COUNTIFS(Table2[Sub-Sector],Table3[[#This Row],[Sub-Sector]],Table2[Rate of Change - Zone],"Positive")/Table3[[#This Row],[Count]]</f>
        <v>0.54545454545454541</v>
      </c>
      <c r="V25" s="1">
        <f>COUNTIFS(Table2[Sub-Sector],Table3[[#This Row],[Sub-Sector]],Table2[Sharpe Ratio],"&gt;=0.10")/Table3[[#This Row],[Count]]</f>
        <v>0.18181818181818182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25">
        <f>_xlfn.RANK.AVG(Table3[[#This Row],[Score]],Table3[Score],1)</f>
        <v>19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5">
        <f>_xlfn.RANK.AVG(Table3[[#This Row],[Score 2 ]],Table3[[Score 2 ]],1)</f>
        <v>23.5</v>
      </c>
    </row>
    <row r="26" spans="1:26" x14ac:dyDescent="0.3">
      <c r="A26" t="s">
        <v>114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1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26">
        <f>_xlfn.RANK.AVG(Table3[[#This Row],[Score]],Table3[Score],1)</f>
        <v>15.5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6">
        <f>_xlfn.RANK.AVG(Table3[[#This Row],[Score 2 ]],Table3[[Score 2 ]],1)</f>
        <v>25</v>
      </c>
    </row>
    <row r="27" spans="1:26" x14ac:dyDescent="0.3">
      <c r="A27" t="s">
        <v>83</v>
      </c>
      <c r="B27">
        <f>COUNTIFS(Table2[Sub-Sector],Table3[[#This Row],[Sub-Sector]])</f>
        <v>5</v>
      </c>
      <c r="C27" s="1">
        <f>COUNTIFS(Table2[Sub-Sector],Table3[[#This Row],[Sub-Sector]],Table2[Uptrend],"Uptrend")/Table3[[#This Row],[Count]]</f>
        <v>0.8</v>
      </c>
      <c r="D27" s="1">
        <f>COUNTIFS(Table2[Sub-Sector],Table3[[#This Row],[Sub-Sector]],Table2[1W Return vs Nifty],"&gt;=5")/Table3[[#This Row],[Count]]</f>
        <v>0.2</v>
      </c>
      <c r="E27" s="1">
        <f>COUNTIFS(Table2[Sub-Sector],Table3[[#This Row],[Sub-Sector]],Table2[1M Return vs Nifty],"&gt;=5")/Table3[[#This Row],[Count]]</f>
        <v>0.4</v>
      </c>
      <c r="F27" s="1">
        <f>COUNTIFS(Table2[Sub-Sector],Table3[[#This Row],[Sub-Sector]],Table2[6M Return vs Nifty],"&gt;=10")/Table3[[#This Row],[Count]]</f>
        <v>0.6</v>
      </c>
      <c r="G27" s="1">
        <f>COUNTIFS(Table2[Sub-Sector],Table3[[#This Row],[Sub-Sector]],Table2[1Y Return vs Nifty],"&gt;=10")/Table3[[#This Row],[Count]]</f>
        <v>0.6</v>
      </c>
      <c r="H27" s="1">
        <f>COUNTIFS(Table2[Sub-Sector],Table3[[#This Row],[Sub-Sector]],Table2[RSI Exponential â€“ 14D],"&gt;=50")/Table3[[#This Row],[Count]]</f>
        <v>0.8</v>
      </c>
      <c r="I27" s="1">
        <f>COUNTIFS(Table2[Sub-Sector],Table3[[#This Row],[Sub-Sector]],Table2[Relative Volume],"&gt;=1")/Table3[[#This Row],[Count]]</f>
        <v>0.4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0.8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0.8</v>
      </c>
      <c r="S27" s="1">
        <f>COUNTIFS(Table2[Sub-Sector],Table3[[#This Row],[Sub-Sector]],Table2[% Price above 50 EMA],"&gt;=0")/Table3[[#This Row],[Count]]</f>
        <v>0.8</v>
      </c>
      <c r="T27" s="1">
        <f>COUNTIFS(Table2[Sub-Sector],Table3[[#This Row],[Sub-Sector]],Table2[% Price above 200 EMA],"&gt;=0")/Table3[[#This Row],[Count]]</f>
        <v>0.8</v>
      </c>
      <c r="U27" s="1">
        <f>COUNTIFS(Table2[Sub-Sector],Table3[[#This Row],[Sub-Sector]],Table2[Rate of Change - Zone],"Positive")/Table3[[#This Row],[Count]]</f>
        <v>0.8</v>
      </c>
      <c r="V27" s="1">
        <f>COUNTIFS(Table2[Sub-Sector],Table3[[#This Row],[Sub-Sector]],Table2[Sharpe Ratio],"&gt;=0.10")/Table3[[#This Row],[Count]]</f>
        <v>0.4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27">
        <f>_xlfn.RANK.AVG(Table3[[#This Row],[Score]],Table3[Score],1)</f>
        <v>17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27">
        <f>_xlfn.RANK.AVG(Table3[[#This Row],[Score 2 ]],Table3[[Score 2 ]],1)</f>
        <v>26</v>
      </c>
    </row>
    <row r="28" spans="1:26" x14ac:dyDescent="0.3">
      <c r="A28" t="s">
        <v>176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0.66666666666666663</v>
      </c>
      <c r="D28" s="1">
        <f>COUNTIFS(Table2[Sub-Sector],Table3[[#This Row],[Sub-Sector]],Table2[1W Return vs Nifty],"&gt;=5")/Table3[[#This Row],[Count]]</f>
        <v>0.33333333333333331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0.66666666666666663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1</v>
      </c>
      <c r="P28" s="1">
        <f>COUNTIFS(Table2[Sub-Sector],Table3[[#This Row],[Sub-Sector]],Table2[% Away From 52W High],"&lt;=10")/Table3[[#This Row],[Count]]</f>
        <v>0.66666666666666663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0.83333333333333337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28">
        <f>_xlfn.RANK.AVG(Table3[[#This Row],[Score]],Table3[Score],1)</f>
        <v>33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8">
        <f>_xlfn.RANK.AVG(Table3[[#This Row],[Score 2 ]],Table3[[Score 2 ]],1)</f>
        <v>27</v>
      </c>
    </row>
    <row r="29" spans="1:26" x14ac:dyDescent="0.3">
      <c r="A29" t="s">
        <v>198</v>
      </c>
      <c r="B29">
        <f>COUNTIFS(Table2[Sub-Sector],Table3[[#This Row],[Sub-Sector]])</f>
        <v>2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1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1</v>
      </c>
      <c r="P29" s="1">
        <f>COUNTIFS(Table2[Sub-Sector],Table3[[#This Row],[Sub-Sector]],Table2[% Away From 52W High],"&lt;=10")/Table3[[#This Row],[Count]]</f>
        <v>0.5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29">
        <f>_xlfn.RANK.AVG(Table3[[#This Row],[Score]],Table3[Score],1)</f>
        <v>56.5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9">
        <f>_xlfn.RANK.AVG(Table3[[#This Row],[Score 2 ]],Table3[[Score 2 ]],1)</f>
        <v>28</v>
      </c>
    </row>
    <row r="30" spans="1:26" x14ac:dyDescent="0.3">
      <c r="A30" t="s">
        <v>146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0.33333333333333331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0.66666666666666663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0.66666666666666663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0.66666666666666663</v>
      </c>
      <c r="S30" s="1">
        <f>COUNTIFS(Table2[Sub-Sector],Table3[[#This Row],[Sub-Sector]],Table2[% Price above 50 EMA],"&gt;=0")/Table3[[#This Row],[Count]]</f>
        <v>0.66666666666666663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0.66666666666666663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30">
        <f>_xlfn.RANK.AVG(Table3[[#This Row],[Score]],Table3[Score],1)</f>
        <v>21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30">
        <f>_xlfn.RANK.AVG(Table3[[#This Row],[Score 2 ]],Table3[[Score 2 ]],1)</f>
        <v>29</v>
      </c>
    </row>
    <row r="31" spans="1:26" x14ac:dyDescent="0.3">
      <c r="A31" t="s">
        <v>231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0.8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</v>
      </c>
      <c r="F31" s="1">
        <f>COUNTIFS(Table2[Sub-Sector],Table3[[#This Row],[Sub-Sector]],Table2[6M Return vs Nifty],"&gt;=10")/Table3[[#This Row],[Count]]</f>
        <v>0.4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0.4</v>
      </c>
      <c r="I31" s="1">
        <f>COUNTIFS(Table2[Sub-Sector],Table3[[#This Row],[Sub-Sector]],Table2[Relative Volume],"&gt;=1")/Table3[[#This Row],[Count]]</f>
        <v>0.8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0.8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0.4</v>
      </c>
      <c r="Q31" s="1">
        <f>COUNTIFS(Table2[Sub-Sector],Table3[[#This Row],[Sub-Sector]],Table2[% Away From 52W Low],"&gt;=10")/Table3[[#This Row],[Count]]</f>
        <v>0.8</v>
      </c>
      <c r="R31" s="1">
        <f>COUNTIFS(Table2[Sub-Sector],Table3[[#This Row],[Sub-Sector]],Table2[% Price above 20 EMA],"&gt;=0")/Table3[[#This Row],[Count]]</f>
        <v>0.6</v>
      </c>
      <c r="S31" s="1">
        <f>COUNTIFS(Table2[Sub-Sector],Table3[[#This Row],[Sub-Sector]],Table2[% Price above 50 EMA],"&gt;=0")/Table3[[#This Row],[Count]]</f>
        <v>0.8</v>
      </c>
      <c r="T31" s="1">
        <f>COUNTIFS(Table2[Sub-Sector],Table3[[#This Row],[Sub-Sector]],Table2[% Price above 200 EMA],"&gt;=0")/Table3[[#This Row],[Count]]</f>
        <v>0.8</v>
      </c>
      <c r="U31" s="1">
        <f>COUNTIFS(Table2[Sub-Sector],Table3[[#This Row],[Sub-Sector]],Table2[Rate of Change - Zone],"Positive")/Table3[[#This Row],[Count]]</f>
        <v>0.6</v>
      </c>
      <c r="V31" s="1">
        <f>COUNTIFS(Table2[Sub-Sector],Table3[[#This Row],[Sub-Sector]],Table2[Sharpe Ratio],"&gt;=0.10")/Table3[[#This Row],[Count]]</f>
        <v>0.2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31">
        <f>_xlfn.RANK.AVG(Table3[[#This Row],[Score]],Table3[Score],1)</f>
        <v>42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31">
        <f>_xlfn.RANK.AVG(Table3[[#This Row],[Score 2 ]],Table3[[Score 2 ]],1)</f>
        <v>30</v>
      </c>
    </row>
    <row r="32" spans="1:26" x14ac:dyDescent="0.3">
      <c r="A32" t="s">
        <v>512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1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0.75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</v>
      </c>
      <c r="O32" s="1">
        <f>COUNTIFS(Table2[Sub-Sector],Table3[[#This Row],[Sub-Sector]],Table2[% Away From Current Month High],"&lt;=0.05")/Table3[[#This Row],[Count]]</f>
        <v>1</v>
      </c>
      <c r="P32" s="1">
        <f>COUNTIFS(Table2[Sub-Sector],Table3[[#This Row],[Sub-Sector]],Table2[% Away From 52W High],"&lt;=10")/Table3[[#This Row],[Count]]</f>
        <v>0.25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0.75</v>
      </c>
      <c r="S32" s="1">
        <f>COUNTIFS(Table2[Sub-Sector],Table3[[#This Row],[Sub-Sector]],Table2[% Price above 50 EMA],"&gt;=0")/Table3[[#This Row],[Count]]</f>
        <v>0.75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32">
        <f>_xlfn.RANK.AVG(Table3[[#This Row],[Score]],Table3[Score],1)</f>
        <v>45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32">
        <f>_xlfn.RANK.AVG(Table3[[#This Row],[Score 2 ]],Table3[[Score 2 ]],1)</f>
        <v>31</v>
      </c>
    </row>
    <row r="33" spans="1:26" x14ac:dyDescent="0.3">
      <c r="A33" t="s">
        <v>228</v>
      </c>
      <c r="B33">
        <f>COUNTIFS(Table2[Sub-Sector],Table3[[#This Row],[Sub-Sector]])</f>
        <v>8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0.125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0.625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0.375</v>
      </c>
      <c r="I33" s="1">
        <f>COUNTIFS(Table2[Sub-Sector],Table3[[#This Row],[Sub-Sector]],Table2[Relative Volume],"&gt;=1")/Table3[[#This Row],[Count]]</f>
        <v>0.25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0.125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0.625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0.625</v>
      </c>
      <c r="S33" s="1">
        <f>COUNTIFS(Table2[Sub-Sector],Table3[[#This Row],[Sub-Sector]],Table2[% Price above 50 EMA],"&gt;=0")/Table3[[#This Row],[Count]]</f>
        <v>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0.375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33">
        <f>_xlfn.RANK.AVG(Table3[[#This Row],[Score]],Table3[Score],1)</f>
        <v>34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33">
        <f>_xlfn.RANK.AVG(Table3[[#This Row],[Score 2 ]],Table3[[Score 2 ]],1)</f>
        <v>32</v>
      </c>
    </row>
    <row r="34" spans="1:26" x14ac:dyDescent="0.3">
      <c r="A34" t="s">
        <v>92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0.66666666666666663</v>
      </c>
      <c r="I34" s="1">
        <f>COUNTIFS(Table2[Sub-Sector],Table3[[#This Row],[Sub-Sector]],Table2[Relative Volume],"&gt;=1")/Table3[[#This Row],[Count]]</f>
        <v>0.33333333333333331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0.33333333333333331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0.66666666666666663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450.5</v>
      </c>
      <c r="X34">
        <f>_xlfn.RANK.AVG(Table3[[#This Row],[Score]],Table3[Score],1)</f>
        <v>71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182.5</v>
      </c>
      <c r="Z34">
        <f>_xlfn.RANK.AVG(Table3[[#This Row],[Score 2 ]],Table3[[Score 2 ]],1)</f>
        <v>33</v>
      </c>
    </row>
    <row r="35" spans="1:26" x14ac:dyDescent="0.3">
      <c r="A35" t="s">
        <v>130</v>
      </c>
      <c r="B35">
        <f>COUNTIFS(Table2[Sub-Sector],Table3[[#This Row],[Sub-Sector]])</f>
        <v>20</v>
      </c>
      <c r="C35" s="1">
        <f>COUNTIFS(Table2[Sub-Sector],Table3[[#This Row],[Sub-Sector]],Table2[Uptrend],"Uptrend")/Table3[[#This Row],[Count]]</f>
        <v>0.6</v>
      </c>
      <c r="D35" s="1">
        <f>COUNTIFS(Table2[Sub-Sector],Table3[[#This Row],[Sub-Sector]],Table2[1W Return vs Nifty],"&gt;=5")/Table3[[#This Row],[Count]]</f>
        <v>0.1</v>
      </c>
      <c r="E35" s="1">
        <f>COUNTIFS(Table2[Sub-Sector],Table3[[#This Row],[Sub-Sector]],Table2[1M Return vs Nifty],"&gt;=5")/Table3[[#This Row],[Count]]</f>
        <v>0.3</v>
      </c>
      <c r="F35" s="1">
        <f>COUNTIFS(Table2[Sub-Sector],Table3[[#This Row],[Sub-Sector]],Table2[6M Return vs Nifty],"&gt;=10")/Table3[[#This Row],[Count]]</f>
        <v>0.35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0.4</v>
      </c>
      <c r="I35" s="1">
        <f>COUNTIFS(Table2[Sub-Sector],Table3[[#This Row],[Sub-Sector]],Table2[Relative Volume],"&gt;=1")/Table3[[#This Row],[Count]]</f>
        <v>0.55000000000000004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0.95</v>
      </c>
      <c r="L35" s="1">
        <f>COUNTIFS(Table2[Sub-Sector],Table3[[#This Row],[Sub-Sector]],Table2[% Away From Current Week Low],"&gt;=0.05")/Table3[[#This Row],[Count]]</f>
        <v>0.05</v>
      </c>
      <c r="M35" s="1">
        <f>COUNTIFS(Table2[Sub-Sector],Table3[[#This Row],[Sub-Sector]],Table2[% Away From Current Week High],"&lt;=0.05")/Table3[[#This Row],[Count]]</f>
        <v>0.8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0.95</v>
      </c>
      <c r="P35" s="1">
        <f>COUNTIFS(Table2[Sub-Sector],Table3[[#This Row],[Sub-Sector]],Table2[% Away From 52W High],"&lt;=10")/Table3[[#This Row],[Count]]</f>
        <v>0.4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0.4</v>
      </c>
      <c r="S35" s="1">
        <f>COUNTIFS(Table2[Sub-Sector],Table3[[#This Row],[Sub-Sector]],Table2[% Price above 50 EMA],"&gt;=0")/Table3[[#This Row],[Count]]</f>
        <v>0.55000000000000004</v>
      </c>
      <c r="T35" s="1">
        <f>COUNTIFS(Table2[Sub-Sector],Table3[[#This Row],[Sub-Sector]],Table2[% Price above 200 EMA],"&gt;=0")/Table3[[#This Row],[Count]]</f>
        <v>0.85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0.45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35">
        <f>_xlfn.RANK.AVG(Table3[[#This Row],[Score]],Table3[Score],1)</f>
        <v>36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5">
        <f>_xlfn.RANK.AVG(Table3[[#This Row],[Score 2 ]],Table3[[Score 2 ]],1)</f>
        <v>34</v>
      </c>
    </row>
    <row r="36" spans="1:26" x14ac:dyDescent="0.3">
      <c r="A36" t="s">
        <v>135</v>
      </c>
      <c r="B36">
        <f>COUNTIFS(Table2[Sub-Sector],Table3[[#This Row],[Sub-Sector]])</f>
        <v>4</v>
      </c>
      <c r="C36" s="1">
        <f>COUNTIFS(Table2[Sub-Sector],Table3[[#This Row],[Sub-Sector]],Table2[Uptrend],"Uptrend")/Table3[[#This Row],[Count]]</f>
        <v>0.25</v>
      </c>
      <c r="D36" s="1">
        <f>COUNTIFS(Table2[Sub-Sector],Table3[[#This Row],[Sub-Sector]],Table2[1W Return vs Nifty],"&gt;=5")/Table3[[#This Row],[Count]]</f>
        <v>0.25</v>
      </c>
      <c r="E36" s="1">
        <f>COUNTIFS(Table2[Sub-Sector],Table3[[#This Row],[Sub-Sector]],Table2[1M Return vs Nifty],"&gt;=5")/Table3[[#This Row],[Count]]</f>
        <v>0.25</v>
      </c>
      <c r="F36" s="1">
        <f>COUNTIFS(Table2[Sub-Sector],Table3[[#This Row],[Sub-Sector]],Table2[6M Return vs Nifty],"&gt;=10")/Table3[[#This Row],[Count]]</f>
        <v>0.75</v>
      </c>
      <c r="G36" s="1">
        <f>COUNTIFS(Table2[Sub-Sector],Table3[[#This Row],[Sub-Sector]],Table2[1Y Return vs Nifty],"&gt;=10")/Table3[[#This Row],[Count]]</f>
        <v>0.75</v>
      </c>
      <c r="H36" s="1">
        <f>COUNTIFS(Table2[Sub-Sector],Table3[[#This Row],[Sub-Sector]],Table2[RSI Exponential â€“ 14D],"&gt;=50")/Table3[[#This Row],[Count]]</f>
        <v>0.75</v>
      </c>
      <c r="I36" s="1">
        <f>COUNTIFS(Table2[Sub-Sector],Table3[[#This Row],[Sub-Sector]],Table2[Relative Volume],"&gt;=1")/Table3[[#This Row],[Count]]</f>
        <v>0.25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0.25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0.25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0.75</v>
      </c>
      <c r="S36" s="1">
        <f>COUNTIFS(Table2[Sub-Sector],Table3[[#This Row],[Sub-Sector]],Table2[% Price above 50 EMA],"&gt;=0")/Table3[[#This Row],[Count]]</f>
        <v>0.25</v>
      </c>
      <c r="T36" s="1">
        <f>COUNTIFS(Table2[Sub-Sector],Table3[[#This Row],[Sub-Sector]],Table2[% Price above 200 EMA],"&gt;=0")/Table3[[#This Row],[Count]]</f>
        <v>0.75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36">
        <f>_xlfn.RANK.AVG(Table3[[#This Row],[Score]],Table3[Score],1)</f>
        <v>43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6">
        <f>_xlfn.RANK.AVG(Table3[[#This Row],[Score 2 ]],Table3[[Score 2 ]],1)</f>
        <v>35</v>
      </c>
    </row>
    <row r="37" spans="1:26" x14ac:dyDescent="0.3">
      <c r="A37" t="s">
        <v>140</v>
      </c>
      <c r="B37">
        <f>COUNTIFS(Table2[Sub-Sector],Table3[[#This Row],[Sub-Sector]])</f>
        <v>6</v>
      </c>
      <c r="C37" s="1">
        <f>COUNTIFS(Table2[Sub-Sector],Table3[[#This Row],[Sub-Sector]],Table2[Uptrend],"Uptrend")/Table3[[#This Row],[Count]]</f>
        <v>0.5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0.33333333333333331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0.5</v>
      </c>
      <c r="I37" s="1">
        <f>COUNTIFS(Table2[Sub-Sector],Table3[[#This Row],[Sub-Sector]],Table2[Relative Volume],"&gt;=1")/Table3[[#This Row],[Count]]</f>
        <v>0.66666666666666663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0.83333333333333337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1</v>
      </c>
      <c r="P37" s="1">
        <f>COUNTIFS(Table2[Sub-Sector],Table3[[#This Row],[Sub-Sector]],Table2[% Away From 52W High],"&lt;=10")/Table3[[#This Row],[Count]]</f>
        <v>0.16666666666666666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0.5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0.83333333333333337</v>
      </c>
      <c r="U37" s="1">
        <f>COUNTIFS(Table2[Sub-Sector],Table3[[#This Row],[Sub-Sector]],Table2[Rate of Change - Zone],"Positive")/Table3[[#This Row],[Count]]</f>
        <v>0.5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37">
        <f>_xlfn.RANK.AVG(Table3[[#This Row],[Score]],Table3[Score],1)</f>
        <v>49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7">
        <f>_xlfn.RANK.AVG(Table3[[#This Row],[Score 2 ]],Table3[[Score 2 ]],1)</f>
        <v>36</v>
      </c>
    </row>
    <row r="38" spans="1:26" x14ac:dyDescent="0.3">
      <c r="A38" t="s">
        <v>570</v>
      </c>
      <c r="B38">
        <f>COUNTIFS(Table2[Sub-Sector],Table3[[#This Row],[Sub-Sector]])</f>
        <v>9</v>
      </c>
      <c r="C38" s="1">
        <f>COUNTIFS(Table2[Sub-Sector],Table3[[#This Row],[Sub-Sector]],Table2[Uptrend],"Uptrend")/Table3[[#This Row],[Count]]</f>
        <v>0.55555555555555558</v>
      </c>
      <c r="D38" s="1">
        <f>COUNTIFS(Table2[Sub-Sector],Table3[[#This Row],[Sub-Sector]],Table2[1W Return vs Nifty],"&gt;=5")/Table3[[#This Row],[Count]]</f>
        <v>0.22222222222222221</v>
      </c>
      <c r="E38" s="1">
        <f>COUNTIFS(Table2[Sub-Sector],Table3[[#This Row],[Sub-Sector]],Table2[1M Return vs Nifty],"&gt;=5")/Table3[[#This Row],[Count]]</f>
        <v>0.33333333333333331</v>
      </c>
      <c r="F38" s="1">
        <f>COUNTIFS(Table2[Sub-Sector],Table3[[#This Row],[Sub-Sector]],Table2[6M Return vs Nifty],"&gt;=10")/Table3[[#This Row],[Count]]</f>
        <v>0.55555555555555558</v>
      </c>
      <c r="G38" s="1">
        <f>COUNTIFS(Table2[Sub-Sector],Table3[[#This Row],[Sub-Sector]],Table2[1Y Return vs Nifty],"&gt;=10")/Table3[[#This Row],[Count]]</f>
        <v>0.44444444444444442</v>
      </c>
      <c r="H38" s="1">
        <f>COUNTIFS(Table2[Sub-Sector],Table3[[#This Row],[Sub-Sector]],Table2[RSI Exponential â€“ 14D],"&gt;=50")/Table3[[#This Row],[Count]]</f>
        <v>0.77777777777777779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0.88888888888888884</v>
      </c>
      <c r="L38" s="1">
        <f>COUNTIFS(Table2[Sub-Sector],Table3[[#This Row],[Sub-Sector]],Table2[% Away From Current Week Low],"&gt;=0.05")/Table3[[#This Row],[Count]]</f>
        <v>0.22222222222222221</v>
      </c>
      <c r="M38" s="1">
        <f>COUNTIFS(Table2[Sub-Sector],Table3[[#This Row],[Sub-Sector]],Table2[% Away From Current Week High],"&lt;=0.05")/Table3[[#This Row],[Count]]</f>
        <v>0.77777777777777779</v>
      </c>
      <c r="N38" s="1">
        <f>COUNTIFS(Table2[Sub-Sector],Table3[[#This Row],[Sub-Sector]],Table2[% Away From Current Month Low],"&gt;=0.05")/Table3[[#This Row],[Count]]</f>
        <v>0</v>
      </c>
      <c r="O38" s="1">
        <f>COUNTIFS(Table2[Sub-Sector],Table3[[#This Row],[Sub-Sector]],Table2[% Away From Current Month High],"&lt;=0.05")/Table3[[#This Row],[Count]]</f>
        <v>0.88888888888888884</v>
      </c>
      <c r="P38" s="1">
        <f>COUNTIFS(Table2[Sub-Sector],Table3[[#This Row],[Sub-Sector]],Table2[% Away From 52W High],"&lt;=10")/Table3[[#This Row],[Count]]</f>
        <v>0.44444444444444442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0.77777777777777779</v>
      </c>
      <c r="S38" s="1">
        <f>COUNTIFS(Table2[Sub-Sector],Table3[[#This Row],[Sub-Sector]],Table2[% Price above 50 EMA],"&gt;=0")/Table3[[#This Row],[Count]]</f>
        <v>0.66666666666666663</v>
      </c>
      <c r="T38" s="1">
        <f>COUNTIFS(Table2[Sub-Sector],Table3[[#This Row],[Sub-Sector]],Table2[% Price above 200 EMA],"&gt;=0")/Table3[[#This Row],[Count]]</f>
        <v>0.88888888888888884</v>
      </c>
      <c r="U38" s="1">
        <f>COUNTIFS(Table2[Sub-Sector],Table3[[#This Row],[Sub-Sector]],Table2[Rate of Change - Zone],"Positive")/Table3[[#This Row],[Count]]</f>
        <v>0.77777777777777779</v>
      </c>
      <c r="V38" s="1">
        <f>COUNTIFS(Table2[Sub-Sector],Table3[[#This Row],[Sub-Sector]],Table2[Sharpe Ratio],"&gt;=0.10")/Table3[[#This Row],[Count]]</f>
        <v>0.22222222222222221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38">
        <f>_xlfn.RANK.AVG(Table3[[#This Row],[Score]],Table3[Score],1)</f>
        <v>32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8">
        <f>_xlfn.RANK.AVG(Table3[[#This Row],[Score 2 ]],Table3[[Score 2 ]],1)</f>
        <v>37</v>
      </c>
    </row>
    <row r="39" spans="1:26" x14ac:dyDescent="0.3">
      <c r="A39" t="s">
        <v>103</v>
      </c>
      <c r="B39">
        <f>COUNTIFS(Table2[Sub-Sector],Table3[[#This Row],[Sub-Sector]])</f>
        <v>4</v>
      </c>
      <c r="C39" s="1">
        <f>COUNTIFS(Table2[Sub-Sector],Table3[[#This Row],[Sub-Sector]],Table2[Uptrend],"Uptrend")/Table3[[#This Row],[Count]]</f>
        <v>0.25</v>
      </c>
      <c r="D39" s="1">
        <f>COUNTIFS(Table2[Sub-Sector],Table3[[#This Row],[Sub-Sector]],Table2[1W Return vs Nifty],"&gt;=5")/Table3[[#This Row],[Count]]</f>
        <v>0.25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0.75</v>
      </c>
      <c r="I39" s="1">
        <f>COUNTIFS(Table2[Sub-Sector],Table3[[#This Row],[Sub-Sector]],Table2[Relative Volume],"&gt;=1")/Table3[[#This Row],[Count]]</f>
        <v>0.25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0.25</v>
      </c>
      <c r="M39" s="1">
        <f>COUNTIFS(Table2[Sub-Sector],Table3[[#This Row],[Sub-Sector]],Table2[% Away From Current Week High],"&lt;=0.05")/Table3[[#This Row],[Count]]</f>
        <v>0.75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0.25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1</v>
      </c>
      <c r="V39" s="1">
        <f>COUNTIFS(Table2[Sub-Sector],Table3[[#This Row],[Sub-Sector]],Table2[Sharpe Ratio],"&gt;=0.10")/Table3[[#This Row],[Count]]</f>
        <v>0.75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39">
        <f>_xlfn.RANK.AVG(Table3[[#This Row],[Score]],Table3[Score],1)</f>
        <v>55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9">
        <f>_xlfn.RANK.AVG(Table3[[#This Row],[Score 2 ]],Table3[[Score 2 ]],1)</f>
        <v>38</v>
      </c>
    </row>
    <row r="40" spans="1:26" x14ac:dyDescent="0.3">
      <c r="A40" t="s">
        <v>833</v>
      </c>
      <c r="B40">
        <f>COUNTIFS(Table2[Sub-Sector],Table3[[#This Row],[Sub-Sector]])</f>
        <v>3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0.66666666666666663</v>
      </c>
      <c r="G40" s="1">
        <f>COUNTIFS(Table2[Sub-Sector],Table3[[#This Row],[Sub-Sector]],Table2[1Y Return vs Nifty],"&gt;=10")/Table3[[#This Row],[Count]]</f>
        <v>0.33333333333333331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Volume],"&gt;=1")/Table3[[#This Row],[Count]]</f>
        <v>0.33333333333333331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0.33333333333333331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1</v>
      </c>
      <c r="P40" s="1">
        <f>COUNTIFS(Table2[Sub-Sector],Table3[[#This Row],[Sub-Sector]],Table2[% Away From 52W High],"&lt;=10")/Table3[[#This Row],[Count]]</f>
        <v>0.66666666666666663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0.66666666666666663</v>
      </c>
      <c r="S40" s="1">
        <f>COUNTIFS(Table2[Sub-Sector],Table3[[#This Row],[Sub-Sector]],Table2[% Price above 50 EMA],"&gt;=0")/Table3[[#This Row],[Count]]</f>
        <v>1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0.66666666666666663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40">
        <f>_xlfn.RANK.AVG(Table3[[#This Row],[Score]],Table3[Score],1)</f>
        <v>39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0">
        <f>_xlfn.RANK.AVG(Table3[[#This Row],[Score 2 ]],Table3[[Score 2 ]],1)</f>
        <v>39</v>
      </c>
    </row>
    <row r="41" spans="1:26" x14ac:dyDescent="0.3">
      <c r="A41" t="s">
        <v>254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0.5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41">
        <f>_xlfn.RANK.AVG(Table3[[#This Row],[Score]],Table3[Score],1)</f>
        <v>73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1">
        <f>_xlfn.RANK.AVG(Table3[[#This Row],[Score 2 ]],Table3[[Score 2 ]],1)</f>
        <v>40</v>
      </c>
    </row>
    <row r="42" spans="1:26" x14ac:dyDescent="0.3">
      <c r="A42" t="s">
        <v>167</v>
      </c>
      <c r="B42">
        <f>COUNTIFS(Table2[Sub-Sector],Table3[[#This Row],[Sub-Sector]])</f>
        <v>9</v>
      </c>
      <c r="C42" s="1">
        <f>COUNTIFS(Table2[Sub-Sector],Table3[[#This Row],[Sub-Sector]],Table2[Uptrend],"Uptrend")/Table3[[#This Row],[Count]]</f>
        <v>0.66666666666666663</v>
      </c>
      <c r="D42" s="1">
        <f>COUNTIFS(Table2[Sub-Sector],Table3[[#This Row],[Sub-Sector]],Table2[1W Return vs Nifty],"&gt;=5")/Table3[[#This Row],[Count]]</f>
        <v>0.44444444444444442</v>
      </c>
      <c r="E42" s="1">
        <f>COUNTIFS(Table2[Sub-Sector],Table3[[#This Row],[Sub-Sector]],Table2[1M Return vs Nifty],"&gt;=5")/Table3[[#This Row],[Count]]</f>
        <v>0.33333333333333331</v>
      </c>
      <c r="F42" s="1">
        <f>COUNTIFS(Table2[Sub-Sector],Table3[[#This Row],[Sub-Sector]],Table2[6M Return vs Nifty],"&gt;=10")/Table3[[#This Row],[Count]]</f>
        <v>0.44444444444444442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0.77777777777777779</v>
      </c>
      <c r="I42" s="1">
        <f>COUNTIFS(Table2[Sub-Sector],Table3[[#This Row],[Sub-Sector]],Table2[Relative Volume],"&gt;=1")/Table3[[#This Row],[Count]]</f>
        <v>0.44444444444444442</v>
      </c>
      <c r="J42" s="1">
        <f>COUNTIFS(Table2[Sub-Sector],Table3[[#This Row],[Sub-Sector]],Table2[% Away From Day Low],"&gt;=0.05")/Table3[[#This Row],[Count]]</f>
        <v>0.1111111111111111</v>
      </c>
      <c r="K42" s="1">
        <f>COUNTIFS(Table2[Sub-Sector],Table3[[#This Row],[Sub-Sector]],Table2[% Away From Day High],"&lt;=0.05")/Table3[[#This Row],[Count]]</f>
        <v>0.88888888888888884</v>
      </c>
      <c r="L42" s="1">
        <f>COUNTIFS(Table2[Sub-Sector],Table3[[#This Row],[Sub-Sector]],Table2[% Away From Current Week Low],"&gt;=0.05")/Table3[[#This Row],[Count]]</f>
        <v>0.22222222222222221</v>
      </c>
      <c r="M42" s="1">
        <f>COUNTIFS(Table2[Sub-Sector],Table3[[#This Row],[Sub-Sector]],Table2[% Away From Current Week High],"&lt;=0.05")/Table3[[#This Row],[Count]]</f>
        <v>0.88888888888888884</v>
      </c>
      <c r="N42" s="1">
        <f>COUNTIFS(Table2[Sub-Sector],Table3[[#This Row],[Sub-Sector]],Table2[% Away From Current Month Low],"&gt;=0.05")/Table3[[#This Row],[Count]]</f>
        <v>0.1111111111111111</v>
      </c>
      <c r="O42" s="1">
        <f>COUNTIFS(Table2[Sub-Sector],Table3[[#This Row],[Sub-Sector]],Table2[% Away From Current Month High],"&lt;=0.05")/Table3[[#This Row],[Count]]</f>
        <v>0.88888888888888884</v>
      </c>
      <c r="P42" s="1">
        <f>COUNTIFS(Table2[Sub-Sector],Table3[[#This Row],[Sub-Sector]],Table2[% Away From 52W High],"&lt;=10")/Table3[[#This Row],[Count]]</f>
        <v>0.66666666666666663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0.88888888888888884</v>
      </c>
      <c r="S42" s="1">
        <f>COUNTIFS(Table2[Sub-Sector],Table3[[#This Row],[Sub-Sector]],Table2[% Price above 50 EMA],"&gt;=0")/Table3[[#This Row],[Count]]</f>
        <v>0.88888888888888884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0.77777777777777779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42">
        <f>_xlfn.RANK.AVG(Table3[[#This Row],[Score]],Table3[Score],1)</f>
        <v>25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2">
        <f>_xlfn.RANK.AVG(Table3[[#This Row],[Score 2 ]],Table3[[Score 2 ]],1)</f>
        <v>41</v>
      </c>
    </row>
    <row r="43" spans="1:26" x14ac:dyDescent="0.3">
      <c r="A43" t="s">
        <v>1008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0.5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0.5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43">
        <f>_xlfn.RANK.AVG(Table3[[#This Row],[Score]],Table3[Score],1)</f>
        <v>25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3">
        <f>_xlfn.RANK.AVG(Table3[[#This Row],[Score 2 ]],Table3[[Score 2 ]],1)</f>
        <v>43</v>
      </c>
    </row>
    <row r="44" spans="1:26" x14ac:dyDescent="0.3">
      <c r="A44" t="s">
        <v>1072</v>
      </c>
      <c r="B44">
        <f>COUNTIFS(Table2[Sub-Sector],Table3[[#This Row],[Sub-Sector]])</f>
        <v>2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0.5</v>
      </c>
      <c r="E44" s="1">
        <f>COUNTIFS(Table2[Sub-Sector],Table3[[#This Row],[Sub-Sector]],Table2[1M Return vs Nifty],"&gt;=5")/Table3[[#This Row],[Count]]</f>
        <v>0.5</v>
      </c>
      <c r="F44" s="1">
        <f>COUNTIFS(Table2[Sub-Sector],Table3[[#This Row],[Sub-Sector]],Table2[6M Return vs Nifty],"&gt;=10")/Table3[[#This Row],[Count]]</f>
        <v>0.5</v>
      </c>
      <c r="G44" s="1">
        <f>COUNTIFS(Table2[Sub-Sector],Table3[[#This Row],[Sub-Sector]],Table2[1Y Return vs Nifty],"&gt;=10")/Table3[[#This Row],[Count]]</f>
        <v>0.5</v>
      </c>
      <c r="H44" s="1">
        <f>COUNTIFS(Table2[Sub-Sector],Table3[[#This Row],[Sub-Sector]],Table2[RSI Exponential â€“ 14D],"&gt;=50")/Table3[[#This Row],[Count]]</f>
        <v>0.5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0.5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0.5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0.5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0.5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0.5</v>
      </c>
      <c r="S44" s="1">
        <f>COUNTIFS(Table2[Sub-Sector],Table3[[#This Row],[Sub-Sector]],Table2[% Price above 50 EMA],"&gt;=0")/Table3[[#This Row],[Count]]</f>
        <v>0.5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44">
        <f>_xlfn.RANK.AVG(Table3[[#This Row],[Score]],Table3[Score],1)</f>
        <v>25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4">
        <f>_xlfn.RANK.AVG(Table3[[#This Row],[Score 2 ]],Table3[[Score 2 ]],1)</f>
        <v>43</v>
      </c>
    </row>
    <row r="45" spans="1:26" x14ac:dyDescent="0.3">
      <c r="A45" t="s">
        <v>89</v>
      </c>
      <c r="B45">
        <f>COUNTIFS(Table2[Sub-Sector],Table3[[#This Row],[Sub-Sector]])</f>
        <v>2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0.5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0.5</v>
      </c>
      <c r="G45" s="1">
        <f>COUNTIFS(Table2[Sub-Sector],Table3[[#This Row],[Sub-Sector]],Table2[1Y Return vs Nifty],"&gt;=10")/Table3[[#This Row],[Count]]</f>
        <v>0.5</v>
      </c>
      <c r="H45" s="1">
        <f>COUNTIFS(Table2[Sub-Sector],Table3[[#This Row],[Sub-Sector]],Table2[RSI Exponential â€“ 14D],"&gt;=50")/Table3[[#This Row],[Count]]</f>
        <v>0.5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0.5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0.5</v>
      </c>
      <c r="M45" s="1">
        <f>COUNTIFS(Table2[Sub-Sector],Table3[[#This Row],[Sub-Sector]],Table2[% Away From Current Week High],"&lt;=0.05")/Table3[[#This Row],[Count]]</f>
        <v>0.5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0.5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0.5</v>
      </c>
      <c r="S45" s="1">
        <f>COUNTIFS(Table2[Sub-Sector],Table3[[#This Row],[Sub-Sector]],Table2[% Price above 50 EMA],"&gt;=0")/Table3[[#This Row],[Count]]</f>
        <v>0.5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0.5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45">
        <f>_xlfn.RANK.AVG(Table3[[#This Row],[Score]],Table3[Score],1)</f>
        <v>13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5">
        <f>_xlfn.RANK.AVG(Table3[[#This Row],[Score 2 ]],Table3[[Score 2 ]],1)</f>
        <v>43</v>
      </c>
    </row>
    <row r="46" spans="1:26" x14ac:dyDescent="0.3">
      <c r="A46" t="s">
        <v>277</v>
      </c>
      <c r="B46">
        <f>COUNTIFS(Table2[Sub-Sector],Table3[[#This Row],[Sub-Sector]])</f>
        <v>14</v>
      </c>
      <c r="C46" s="1">
        <f>COUNTIFS(Table2[Sub-Sector],Table3[[#This Row],[Sub-Sector]],Table2[Uptrend],"Uptrend")/Table3[[#This Row],[Count]]</f>
        <v>0.9285714285714286</v>
      </c>
      <c r="D46" s="1">
        <f>COUNTIFS(Table2[Sub-Sector],Table3[[#This Row],[Sub-Sector]],Table2[1W Return vs Nifty],"&gt;=5")/Table3[[#This Row],[Count]]</f>
        <v>7.1428571428571425E-2</v>
      </c>
      <c r="E46" s="1">
        <f>COUNTIFS(Table2[Sub-Sector],Table3[[#This Row],[Sub-Sector]],Table2[1M Return vs Nifty],"&gt;=5")/Table3[[#This Row],[Count]]</f>
        <v>0.42857142857142855</v>
      </c>
      <c r="F46" s="1">
        <f>COUNTIFS(Table2[Sub-Sector],Table3[[#This Row],[Sub-Sector]],Table2[6M Return vs Nifty],"&gt;=10")/Table3[[#This Row],[Count]]</f>
        <v>0.42857142857142855</v>
      </c>
      <c r="G46" s="1">
        <f>COUNTIFS(Table2[Sub-Sector],Table3[[#This Row],[Sub-Sector]],Table2[1Y Return vs Nifty],"&gt;=10")/Table3[[#This Row],[Count]]</f>
        <v>0.42857142857142855</v>
      </c>
      <c r="H46" s="1">
        <f>COUNTIFS(Table2[Sub-Sector],Table3[[#This Row],[Sub-Sector]],Table2[RSI Exponential â€“ 14D],"&gt;=50")/Table3[[#This Row],[Count]]</f>
        <v>0.7857142857142857</v>
      </c>
      <c r="I46" s="1">
        <f>COUNTIFS(Table2[Sub-Sector],Table3[[#This Row],[Sub-Sector]],Table2[Relative Volume],"&gt;=1")/Table3[[#This Row],[Count]]</f>
        <v>0.42857142857142855</v>
      </c>
      <c r="J46" s="1">
        <f>COUNTIFS(Table2[Sub-Sector],Table3[[#This Row],[Sub-Sector]],Table2[% Away From Day Low],"&gt;=0.05")/Table3[[#This Row],[Count]]</f>
        <v>7.1428571428571425E-2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0.21428571428571427</v>
      </c>
      <c r="M46" s="1">
        <f>COUNTIFS(Table2[Sub-Sector],Table3[[#This Row],[Sub-Sector]],Table2[% Away From Current Week High],"&lt;=0.05")/Table3[[#This Row],[Count]]</f>
        <v>0.9285714285714286</v>
      </c>
      <c r="N46" s="1">
        <f>COUNTIFS(Table2[Sub-Sector],Table3[[#This Row],[Sub-Sector]],Table2[% Away From Current Month Low],"&gt;=0.05")/Table3[[#This Row],[Count]]</f>
        <v>7.1428571428571425E-2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0.5714285714285714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0.8571428571428571</v>
      </c>
      <c r="S46" s="1">
        <f>COUNTIFS(Table2[Sub-Sector],Table3[[#This Row],[Sub-Sector]],Table2[% Price above 50 EMA],"&gt;=0")/Table3[[#This Row],[Count]]</f>
        <v>0.8571428571428571</v>
      </c>
      <c r="T46" s="1">
        <f>COUNTIFS(Table2[Sub-Sector],Table3[[#This Row],[Sub-Sector]],Table2[% Price above 200 EMA],"&gt;=0")/Table3[[#This Row],[Count]]</f>
        <v>0.9285714285714286</v>
      </c>
      <c r="U46" s="1">
        <f>COUNTIFS(Table2[Sub-Sector],Table3[[#This Row],[Sub-Sector]],Table2[Rate of Change - Zone],"Positive")/Table3[[#This Row],[Count]]</f>
        <v>0.7142857142857143</v>
      </c>
      <c r="V46" s="1">
        <f>COUNTIFS(Table2[Sub-Sector],Table3[[#This Row],[Sub-Sector]],Table2[Sharpe Ratio],"&gt;=0.10")/Table3[[#This Row],[Count]]</f>
        <v>0.42857142857142855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314.5</v>
      </c>
      <c r="X46">
        <f>_xlfn.RANK.AVG(Table3[[#This Row],[Score]],Table3[Score],1)</f>
        <v>27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6">
        <f>_xlfn.RANK.AVG(Table3[[#This Row],[Score 2 ]],Table3[[Score 2 ]],1)</f>
        <v>45</v>
      </c>
    </row>
    <row r="47" spans="1:26" x14ac:dyDescent="0.3">
      <c r="A47" t="s">
        <v>270</v>
      </c>
      <c r="B47">
        <f>COUNTIFS(Table2[Sub-Sector],Table3[[#This Row],[Sub-Sector]])</f>
        <v>20</v>
      </c>
      <c r="C47" s="1">
        <f>COUNTIFS(Table2[Sub-Sector],Table3[[#This Row],[Sub-Sector]],Table2[Uptrend],"Uptrend")/Table3[[#This Row],[Count]]</f>
        <v>0.85</v>
      </c>
      <c r="D47" s="1">
        <f>COUNTIFS(Table2[Sub-Sector],Table3[[#This Row],[Sub-Sector]],Table2[1W Return vs Nifty],"&gt;=5")/Table3[[#This Row],[Count]]</f>
        <v>0.2</v>
      </c>
      <c r="E47" s="1">
        <f>COUNTIFS(Table2[Sub-Sector],Table3[[#This Row],[Sub-Sector]],Table2[1M Return vs Nifty],"&gt;=5")/Table3[[#This Row],[Count]]</f>
        <v>0.4</v>
      </c>
      <c r="F47" s="1">
        <f>COUNTIFS(Table2[Sub-Sector],Table3[[#This Row],[Sub-Sector]],Table2[6M Return vs Nifty],"&gt;=10")/Table3[[#This Row],[Count]]</f>
        <v>0.7</v>
      </c>
      <c r="G47" s="1">
        <f>COUNTIFS(Table2[Sub-Sector],Table3[[#This Row],[Sub-Sector]],Table2[1Y Return vs Nifty],"&gt;=10")/Table3[[#This Row],[Count]]</f>
        <v>0.55000000000000004</v>
      </c>
      <c r="H47" s="1">
        <f>COUNTIFS(Table2[Sub-Sector],Table3[[#This Row],[Sub-Sector]],Table2[RSI Exponential â€“ 14D],"&gt;=50")/Table3[[#This Row],[Count]]</f>
        <v>0.75</v>
      </c>
      <c r="I47" s="1">
        <f>COUNTIFS(Table2[Sub-Sector],Table3[[#This Row],[Sub-Sector]],Table2[Relative Volume],"&gt;=1")/Table3[[#This Row],[Count]]</f>
        <v>0.15</v>
      </c>
      <c r="J47" s="1">
        <f>COUNTIFS(Table2[Sub-Sector],Table3[[#This Row],[Sub-Sector]],Table2[% Away From Day Low],"&gt;=0.05")/Table3[[#This Row],[Count]]</f>
        <v>0.1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0.15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0.1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0.5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0.75</v>
      </c>
      <c r="S47" s="1">
        <f>COUNTIFS(Table2[Sub-Sector],Table3[[#This Row],[Sub-Sector]],Table2[% Price above 50 EMA],"&gt;=0")/Table3[[#This Row],[Count]]</f>
        <v>0.9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0.55000000000000004</v>
      </c>
      <c r="V47" s="1">
        <f>COUNTIFS(Table2[Sub-Sector],Table3[[#This Row],[Sub-Sector]],Table2[Sharpe Ratio],"&gt;=0.10")/Table3[[#This Row],[Count]]</f>
        <v>0.25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47">
        <f>_xlfn.RANK.AVG(Table3[[#This Row],[Score]],Table3[Score],1)</f>
        <v>23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7">
        <f>_xlfn.RANK.AVG(Table3[[#This Row],[Score 2 ]],Table3[[Score 2 ]],1)</f>
        <v>46</v>
      </c>
    </row>
    <row r="48" spans="1:26" x14ac:dyDescent="0.3">
      <c r="A48" t="s">
        <v>54</v>
      </c>
      <c r="B48">
        <f>COUNTIFS(Table2[Sub-Sector],Table3[[#This Row],[Sub-Sector]])</f>
        <v>45</v>
      </c>
      <c r="C48" s="1">
        <f>COUNTIFS(Table2[Sub-Sector],Table3[[#This Row],[Sub-Sector]],Table2[Uptrend],"Uptrend")/Table3[[#This Row],[Count]]</f>
        <v>0.88888888888888884</v>
      </c>
      <c r="D48" s="1">
        <f>COUNTIFS(Table2[Sub-Sector],Table3[[#This Row],[Sub-Sector]],Table2[1W Return vs Nifty],"&gt;=5")/Table3[[#This Row],[Count]]</f>
        <v>4.4444444444444446E-2</v>
      </c>
      <c r="E48" s="1">
        <f>COUNTIFS(Table2[Sub-Sector],Table3[[#This Row],[Sub-Sector]],Table2[1M Return vs Nifty],"&gt;=5")/Table3[[#This Row],[Count]]</f>
        <v>0.28888888888888886</v>
      </c>
      <c r="F48" s="1">
        <f>COUNTIFS(Table2[Sub-Sector],Table3[[#This Row],[Sub-Sector]],Table2[6M Return vs Nifty],"&gt;=10")/Table3[[#This Row],[Count]]</f>
        <v>0.62222222222222223</v>
      </c>
      <c r="G48" s="1">
        <f>COUNTIFS(Table2[Sub-Sector],Table3[[#This Row],[Sub-Sector]],Table2[1Y Return vs Nifty],"&gt;=10")/Table3[[#This Row],[Count]]</f>
        <v>0.71111111111111114</v>
      </c>
      <c r="H48" s="1">
        <f>COUNTIFS(Table2[Sub-Sector],Table3[[#This Row],[Sub-Sector]],Table2[RSI Exponential â€“ 14D],"&gt;=50")/Table3[[#This Row],[Count]]</f>
        <v>0.53333333333333333</v>
      </c>
      <c r="I48" s="1">
        <f>COUNTIFS(Table2[Sub-Sector],Table3[[#This Row],[Sub-Sector]],Table2[Relative Volume],"&gt;=1")/Table3[[#This Row],[Count]]</f>
        <v>0.33333333333333331</v>
      </c>
      <c r="J48" s="1">
        <f>COUNTIFS(Table2[Sub-Sector],Table3[[#This Row],[Sub-Sector]],Table2[% Away From Day Low],"&gt;=0.05")/Table3[[#This Row],[Count]]</f>
        <v>4.4444444444444446E-2</v>
      </c>
      <c r="K48" s="1">
        <f>COUNTIFS(Table2[Sub-Sector],Table3[[#This Row],[Sub-Sector]],Table2[% Away From Day High],"&lt;=0.05")/Table3[[#This Row],[Count]]</f>
        <v>0.97777777777777775</v>
      </c>
      <c r="L48" s="1">
        <f>COUNTIFS(Table2[Sub-Sector],Table3[[#This Row],[Sub-Sector]],Table2[% Away From Current Week Low],"&gt;=0.05")/Table3[[#This Row],[Count]]</f>
        <v>0.15555555555555556</v>
      </c>
      <c r="M48" s="1">
        <f>COUNTIFS(Table2[Sub-Sector],Table3[[#This Row],[Sub-Sector]],Table2[% Away From Current Week High],"&lt;=0.05")/Table3[[#This Row],[Count]]</f>
        <v>0.91111111111111109</v>
      </c>
      <c r="N48" s="1">
        <f>COUNTIFS(Table2[Sub-Sector],Table3[[#This Row],[Sub-Sector]],Table2[% Away From Current Month Low],"&gt;=0.05")/Table3[[#This Row],[Count]]</f>
        <v>4.4444444444444446E-2</v>
      </c>
      <c r="O48" s="1">
        <f>COUNTIFS(Table2[Sub-Sector],Table3[[#This Row],[Sub-Sector]],Table2[% Away From Current Month High],"&lt;=0.05")/Table3[[#This Row],[Count]]</f>
        <v>0.97777777777777775</v>
      </c>
      <c r="P48" s="1">
        <f>COUNTIFS(Table2[Sub-Sector],Table3[[#This Row],[Sub-Sector]],Table2[% Away From 52W High],"&lt;=10")/Table3[[#This Row],[Count]]</f>
        <v>0.55555555555555558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0.55555555555555558</v>
      </c>
      <c r="S48" s="1">
        <f>COUNTIFS(Table2[Sub-Sector],Table3[[#This Row],[Sub-Sector]],Table2[% Price above 50 EMA],"&gt;=0")/Table3[[#This Row],[Count]]</f>
        <v>0.75555555555555554</v>
      </c>
      <c r="T48" s="1">
        <f>COUNTIFS(Table2[Sub-Sector],Table3[[#This Row],[Sub-Sector]],Table2[% Price above 200 EMA],"&gt;=0")/Table3[[#This Row],[Count]]</f>
        <v>0.9555555555555556</v>
      </c>
      <c r="U48" s="1">
        <f>COUNTIFS(Table2[Sub-Sector],Table3[[#This Row],[Sub-Sector]],Table2[Rate of Change - Zone],"Positive")/Table3[[#This Row],[Count]]</f>
        <v>0.33333333333333331</v>
      </c>
      <c r="V48" s="1">
        <f>COUNTIFS(Table2[Sub-Sector],Table3[[#This Row],[Sub-Sector]],Table2[Sharpe Ratio],"&gt;=0.10")/Table3[[#This Row],[Count]]</f>
        <v>0.2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8">
        <f>_xlfn.RANK.AVG(Table3[[#This Row],[Score 2 ]],Table3[[Score 2 ]],1)</f>
        <v>47</v>
      </c>
    </row>
    <row r="49" spans="1:26" x14ac:dyDescent="0.3">
      <c r="A49" t="s">
        <v>384</v>
      </c>
      <c r="B49">
        <f>COUNTIFS(Table2[Sub-Sector],Table3[[#This Row],[Sub-Sector]])</f>
        <v>14</v>
      </c>
      <c r="C49" s="1">
        <f>COUNTIFS(Table2[Sub-Sector],Table3[[#This Row],[Sub-Sector]],Table2[Uptrend],"Uptrend")/Table3[[#This Row],[Count]]</f>
        <v>0.5</v>
      </c>
      <c r="D49" s="1">
        <f>COUNTIFS(Table2[Sub-Sector],Table3[[#This Row],[Sub-Sector]],Table2[1W Return vs Nifty],"&gt;=5")/Table3[[#This Row],[Count]]</f>
        <v>0.2857142857142857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0.6428571428571429</v>
      </c>
      <c r="G49" s="1">
        <f>COUNTIFS(Table2[Sub-Sector],Table3[[#This Row],[Sub-Sector]],Table2[1Y Return vs Nifty],"&gt;=10")/Table3[[#This Row],[Count]]</f>
        <v>0.5714285714285714</v>
      </c>
      <c r="H49" s="1">
        <f>COUNTIFS(Table2[Sub-Sector],Table3[[#This Row],[Sub-Sector]],Table2[RSI Exponential â€“ 14D],"&gt;=50")/Table3[[#This Row],[Count]]</f>
        <v>0.6428571428571429</v>
      </c>
      <c r="I49" s="1">
        <f>COUNTIFS(Table2[Sub-Sector],Table3[[#This Row],[Sub-Sector]],Table2[Relative Volume],"&gt;=1")/Table3[[#This Row],[Count]]</f>
        <v>0.14285714285714285</v>
      </c>
      <c r="J49" s="1">
        <f>COUNTIFS(Table2[Sub-Sector],Table3[[#This Row],[Sub-Sector]],Table2[% Away From Day Low],"&gt;=0.05")/Table3[[#This Row],[Count]]</f>
        <v>7.1428571428571425E-2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0.2857142857142857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7.1428571428571425E-2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0.42857142857142855</v>
      </c>
      <c r="Q49" s="1">
        <f>COUNTIFS(Table2[Sub-Sector],Table3[[#This Row],[Sub-Sector]],Table2[% Away From 52W Low],"&gt;=10")/Table3[[#This Row],[Count]]</f>
        <v>0.9285714285714286</v>
      </c>
      <c r="R49" s="1">
        <f>COUNTIFS(Table2[Sub-Sector],Table3[[#This Row],[Sub-Sector]],Table2[% Price above 20 EMA],"&gt;=0")/Table3[[#This Row],[Count]]</f>
        <v>0.5714285714285714</v>
      </c>
      <c r="S49" s="1">
        <f>COUNTIFS(Table2[Sub-Sector],Table3[[#This Row],[Sub-Sector]],Table2[% Price above 50 EMA],"&gt;=0")/Table3[[#This Row],[Count]]</f>
        <v>0.5714285714285714</v>
      </c>
      <c r="T49" s="1">
        <f>COUNTIFS(Table2[Sub-Sector],Table3[[#This Row],[Sub-Sector]],Table2[% Price above 200 EMA],"&gt;=0")/Table3[[#This Row],[Count]]</f>
        <v>0.8571428571428571</v>
      </c>
      <c r="U49" s="1">
        <f>COUNTIFS(Table2[Sub-Sector],Table3[[#This Row],[Sub-Sector]],Table2[Rate of Change - Zone],"Positive")/Table3[[#This Row],[Count]]</f>
        <v>0.5714285714285714</v>
      </c>
      <c r="V49" s="1">
        <f>COUNTIFS(Table2[Sub-Sector],Table3[[#This Row],[Sub-Sector]],Table2[Sharpe Ratio],"&gt;=0.10")/Table3[[#This Row],[Count]]</f>
        <v>7.1428571428571425E-2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9">
        <f>_xlfn.RANK.AVG(Table3[[#This Row],[Score]],Table3[Score],1)</f>
        <v>52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9">
        <f>_xlfn.RANK.AVG(Table3[[#This Row],[Score 2 ]],Table3[[Score 2 ]],1)</f>
        <v>48.5</v>
      </c>
    </row>
    <row r="50" spans="1:26" x14ac:dyDescent="0.3">
      <c r="A50" t="s">
        <v>127</v>
      </c>
      <c r="B50">
        <f>COUNTIFS(Table2[Sub-Sector],Table3[[#This Row],[Sub-Sector]])</f>
        <v>8</v>
      </c>
      <c r="C50" s="1">
        <f>COUNTIFS(Table2[Sub-Sector],Table3[[#This Row],[Sub-Sector]],Table2[Uptrend],"Uptrend")/Table3[[#This Row],[Count]]</f>
        <v>0.75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0.25</v>
      </c>
      <c r="F50" s="1">
        <f>COUNTIFS(Table2[Sub-Sector],Table3[[#This Row],[Sub-Sector]],Table2[6M Return vs Nifty],"&gt;=10")/Table3[[#This Row],[Count]]</f>
        <v>0.625</v>
      </c>
      <c r="G50" s="1">
        <f>COUNTIFS(Table2[Sub-Sector],Table3[[#This Row],[Sub-Sector]],Table2[1Y Return vs Nifty],"&gt;=10")/Table3[[#This Row],[Count]]</f>
        <v>0.625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0.375</v>
      </c>
      <c r="J50" s="1">
        <f>COUNTIFS(Table2[Sub-Sector],Table3[[#This Row],[Sub-Sector]],Table2[% Away From Day Low],"&gt;=0.05")/Table3[[#This Row],[Count]]</f>
        <v>0.125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0.125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0.125</v>
      </c>
      <c r="O50" s="1">
        <f>COUNTIFS(Table2[Sub-Sector],Table3[[#This Row],[Sub-Sector]],Table2[% Away From Current Month High],"&lt;=0.05")/Table3[[#This Row],[Count]]</f>
        <v>1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0.625</v>
      </c>
      <c r="T50" s="1">
        <f>COUNTIFS(Table2[Sub-Sector],Table3[[#This Row],[Sub-Sector]],Table2[% Price above 200 EMA],"&gt;=0")/Table3[[#This Row],[Count]]</f>
        <v>0.875</v>
      </c>
      <c r="U50" s="1">
        <f>COUNTIFS(Table2[Sub-Sector],Table3[[#This Row],[Sub-Sector]],Table2[Rate of Change - Zone],"Positive")/Table3[[#This Row],[Count]]</f>
        <v>0.25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50">
        <f>_xlfn.RANK.AVG(Table3[[#This Row],[Score]],Table3[Score],1)</f>
        <v>50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50">
        <f>_xlfn.RANK.AVG(Table3[[#This Row],[Score 2 ]],Table3[[Score 2 ]],1)</f>
        <v>48.5</v>
      </c>
    </row>
    <row r="51" spans="1:26" x14ac:dyDescent="0.3">
      <c r="A51" t="s">
        <v>517</v>
      </c>
      <c r="B51">
        <f>COUNTIFS(Table2[Sub-Sector],Table3[[#This Row],[Sub-Sector]])</f>
        <v>5</v>
      </c>
      <c r="C51" s="1">
        <f>COUNTIFS(Table2[Sub-Sector],Table3[[#This Row],[Sub-Sector]],Table2[Uptrend],"Uptrend")/Table3[[#This Row],[Count]]</f>
        <v>0.8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0.4</v>
      </c>
      <c r="F51" s="1">
        <f>COUNTIFS(Table2[Sub-Sector],Table3[[#This Row],[Sub-Sector]],Table2[6M Return vs Nifty],"&gt;=10")/Table3[[#This Row],[Count]]</f>
        <v>0.2</v>
      </c>
      <c r="G51" s="1">
        <f>COUNTIFS(Table2[Sub-Sector],Table3[[#This Row],[Sub-Sector]],Table2[1Y Return vs Nifty],"&gt;=10")/Table3[[#This Row],[Count]]</f>
        <v>0</v>
      </c>
      <c r="H51" s="1">
        <f>COUNTIFS(Table2[Sub-Sector],Table3[[#This Row],[Sub-Sector]],Table2[RSI Exponential â€“ 14D],"&gt;=50")/Table3[[#This Row],[Count]]</f>
        <v>0.6</v>
      </c>
      <c r="I51" s="1">
        <f>COUNTIFS(Table2[Sub-Sector],Table3[[#This Row],[Sub-Sector]],Table2[Relative Volume],"&gt;=1")/Table3[[#This Row],[Count]]</f>
        <v>0.8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0.8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0.4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0.6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0.8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51">
        <f>_xlfn.RANK.AVG(Table3[[#This Row],[Score]],Table3[Score],1)</f>
        <v>46.5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1">
        <f>_xlfn.RANK.AVG(Table3[[#This Row],[Score 2 ]],Table3[[Score 2 ]],1)</f>
        <v>50</v>
      </c>
    </row>
    <row r="52" spans="1:26" x14ac:dyDescent="0.3">
      <c r="A52" t="s">
        <v>479</v>
      </c>
      <c r="B52">
        <f>COUNTIFS(Table2[Sub-Sector],Table3[[#This Row],[Sub-Sector]])</f>
        <v>4</v>
      </c>
      <c r="C52" s="1">
        <f>COUNTIFS(Table2[Sub-Sector],Table3[[#This Row],[Sub-Sector]],Table2[Uptrend],"Uptrend")/Table3[[#This Row],[Count]]</f>
        <v>0.75</v>
      </c>
      <c r="D52" s="1">
        <f>COUNTIFS(Table2[Sub-Sector],Table3[[#This Row],[Sub-Sector]],Table2[1W Return vs Nifty],"&gt;=5")/Table3[[#This Row],[Count]]</f>
        <v>0.25</v>
      </c>
      <c r="E52" s="1">
        <f>COUNTIFS(Table2[Sub-Sector],Table3[[#This Row],[Sub-Sector]],Table2[1M Return vs Nifty],"&gt;=5")/Table3[[#This Row],[Count]]</f>
        <v>0.5</v>
      </c>
      <c r="F52" s="1">
        <f>COUNTIFS(Table2[Sub-Sector],Table3[[#This Row],[Sub-Sector]],Table2[6M Return vs Nifty],"&gt;=10")/Table3[[#This Row],[Count]]</f>
        <v>0.5</v>
      </c>
      <c r="G52" s="1">
        <f>COUNTIFS(Table2[Sub-Sector],Table3[[#This Row],[Sub-Sector]],Table2[1Y Return vs Nifty],"&gt;=10")/Table3[[#This Row],[Count]]</f>
        <v>0.25</v>
      </c>
      <c r="H52" s="1">
        <f>COUNTIFS(Table2[Sub-Sector],Table3[[#This Row],[Sub-Sector]],Table2[RSI Exponential â€“ 14D],"&gt;=50")/Table3[[#This Row],[Count]]</f>
        <v>0.5</v>
      </c>
      <c r="I52" s="1">
        <f>COUNTIFS(Table2[Sub-Sector],Table3[[#This Row],[Sub-Sector]],Table2[Relative Volume],"&gt;=1")/Table3[[#This Row],[Count]]</f>
        <v>0.5</v>
      </c>
      <c r="J52" s="1">
        <f>COUNTIFS(Table2[Sub-Sector],Table3[[#This Row],[Sub-Sector]],Table2[% Away From Day Low],"&gt;=0.05")/Table3[[#This Row],[Count]]</f>
        <v>0.5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0.75</v>
      </c>
      <c r="N52" s="1">
        <f>COUNTIFS(Table2[Sub-Sector],Table3[[#This Row],[Sub-Sector]],Table2[% Away From Current Month Low],"&gt;=0.05")/Table3[[#This Row],[Count]]</f>
        <v>0.5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0.25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0.5</v>
      </c>
      <c r="S52" s="1">
        <f>COUNTIFS(Table2[Sub-Sector],Table3[[#This Row],[Sub-Sector]],Table2[% Price above 50 EMA],"&gt;=0")/Table3[[#This Row],[Count]]</f>
        <v>0.5</v>
      </c>
      <c r="T52" s="1">
        <f>COUNTIFS(Table2[Sub-Sector],Table3[[#This Row],[Sub-Sector]],Table2[% Price above 200 EMA],"&gt;=0")/Table3[[#This Row],[Count]]</f>
        <v>0.75</v>
      </c>
      <c r="U52" s="1">
        <f>COUNTIFS(Table2[Sub-Sector],Table3[[#This Row],[Sub-Sector]],Table2[Rate of Change - Zone],"Positive")/Table3[[#This Row],[Count]]</f>
        <v>0.5</v>
      </c>
      <c r="V52" s="1">
        <f>COUNTIFS(Table2[Sub-Sector],Table3[[#This Row],[Sub-Sector]],Table2[Sharpe Ratio],"&gt;=0.10")/Table3[[#This Row],[Count]]</f>
        <v>0.25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52">
        <f>_xlfn.RANK.AVG(Table3[[#This Row],[Score]],Table3[Score],1)</f>
        <v>30.5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2">
        <f>_xlfn.RANK.AVG(Table3[[#This Row],[Score 2 ]],Table3[[Score 2 ]],1)</f>
        <v>51</v>
      </c>
    </row>
    <row r="53" spans="1:26" x14ac:dyDescent="0.3">
      <c r="A53" t="s">
        <v>613</v>
      </c>
      <c r="B53">
        <f>COUNTIFS(Table2[Sub-Sector],Table3[[#This Row],[Sub-Sector]])</f>
        <v>13</v>
      </c>
      <c r="C53" s="1">
        <f>COUNTIFS(Table2[Sub-Sector],Table3[[#This Row],[Sub-Sector]],Table2[Uptrend],"Uptrend")/Table3[[#This Row],[Count]]</f>
        <v>0.38461538461538464</v>
      </c>
      <c r="D53" s="1">
        <f>COUNTIFS(Table2[Sub-Sector],Table3[[#This Row],[Sub-Sector]],Table2[1W Return vs Nifty],"&gt;=5")/Table3[[#This Row],[Count]]</f>
        <v>0.15384615384615385</v>
      </c>
      <c r="E53" s="1">
        <f>COUNTIFS(Table2[Sub-Sector],Table3[[#This Row],[Sub-Sector]],Table2[1M Return vs Nifty],"&gt;=5")/Table3[[#This Row],[Count]]</f>
        <v>0.23076923076923078</v>
      </c>
      <c r="F53" s="1">
        <f>COUNTIFS(Table2[Sub-Sector],Table3[[#This Row],[Sub-Sector]],Table2[6M Return vs Nifty],"&gt;=10")/Table3[[#This Row],[Count]]</f>
        <v>0.23076923076923078</v>
      </c>
      <c r="G53" s="1">
        <f>COUNTIFS(Table2[Sub-Sector],Table3[[#This Row],[Sub-Sector]],Table2[1Y Return vs Nifty],"&gt;=10")/Table3[[#This Row],[Count]]</f>
        <v>0.53846153846153844</v>
      </c>
      <c r="H53" s="1">
        <f>COUNTIFS(Table2[Sub-Sector],Table3[[#This Row],[Sub-Sector]],Table2[RSI Exponential â€“ 14D],"&gt;=50")/Table3[[#This Row],[Count]]</f>
        <v>0.53846153846153844</v>
      </c>
      <c r="I53" s="1">
        <f>COUNTIFS(Table2[Sub-Sector],Table3[[#This Row],[Sub-Sector]],Table2[Relative Volume],"&gt;=1")/Table3[[#This Row],[Count]]</f>
        <v>0.38461538461538464</v>
      </c>
      <c r="J53" s="1">
        <f>COUNTIFS(Table2[Sub-Sector],Table3[[#This Row],[Sub-Sector]],Table2[% Away From Day Low],"&gt;=0.05")/Table3[[#This Row],[Count]]</f>
        <v>7.6923076923076927E-2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0.23076923076923078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7.6923076923076927E-2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0.30769230769230771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0.53846153846153844</v>
      </c>
      <c r="S53" s="1">
        <f>COUNTIFS(Table2[Sub-Sector],Table3[[#This Row],[Sub-Sector]],Table2[% Price above 50 EMA],"&gt;=0")/Table3[[#This Row],[Count]]</f>
        <v>0.53846153846153844</v>
      </c>
      <c r="T53" s="1">
        <f>COUNTIFS(Table2[Sub-Sector],Table3[[#This Row],[Sub-Sector]],Table2[% Price above 200 EMA],"&gt;=0")/Table3[[#This Row],[Count]]</f>
        <v>0.69230769230769229</v>
      </c>
      <c r="U53" s="1">
        <f>COUNTIFS(Table2[Sub-Sector],Table3[[#This Row],[Sub-Sector]],Table2[Rate of Change - Zone],"Positive")/Table3[[#This Row],[Count]]</f>
        <v>0.61538461538461542</v>
      </c>
      <c r="V53" s="1">
        <f>COUNTIFS(Table2[Sub-Sector],Table3[[#This Row],[Sub-Sector]],Table2[Sharpe Ratio],"&gt;=0.10")/Table3[[#This Row],[Count]]</f>
        <v>7.6923076923076927E-2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407.5</v>
      </c>
      <c r="X53">
        <f>_xlfn.RANK.AVG(Table3[[#This Row],[Score]],Table3[Score],1)</f>
        <v>53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52</v>
      </c>
    </row>
    <row r="54" spans="1:26" x14ac:dyDescent="0.3">
      <c r="A54" t="s">
        <v>187</v>
      </c>
      <c r="B54">
        <f>COUNTIFS(Table2[Sub-Sector],Table3[[#This Row],[Sub-Sector]])</f>
        <v>28</v>
      </c>
      <c r="C54" s="1">
        <f>COUNTIFS(Table2[Sub-Sector],Table3[[#This Row],[Sub-Sector]],Table2[Uptrend],"Uptrend")/Table3[[#This Row],[Count]]</f>
        <v>0.7142857142857143</v>
      </c>
      <c r="D54" s="1">
        <f>COUNTIFS(Table2[Sub-Sector],Table3[[#This Row],[Sub-Sector]],Table2[1W Return vs Nifty],"&gt;=5")/Table3[[#This Row],[Count]]</f>
        <v>7.1428571428571425E-2</v>
      </c>
      <c r="E54" s="1">
        <f>COUNTIFS(Table2[Sub-Sector],Table3[[#This Row],[Sub-Sector]],Table2[1M Return vs Nifty],"&gt;=5")/Table3[[#This Row],[Count]]</f>
        <v>0.25</v>
      </c>
      <c r="F54" s="1">
        <f>COUNTIFS(Table2[Sub-Sector],Table3[[#This Row],[Sub-Sector]],Table2[6M Return vs Nifty],"&gt;=10")/Table3[[#This Row],[Count]]</f>
        <v>0.5</v>
      </c>
      <c r="G54" s="1">
        <f>COUNTIFS(Table2[Sub-Sector],Table3[[#This Row],[Sub-Sector]],Table2[1Y Return vs Nifty],"&gt;=10")/Table3[[#This Row],[Count]]</f>
        <v>0.5357142857142857</v>
      </c>
      <c r="H54" s="1">
        <f>COUNTIFS(Table2[Sub-Sector],Table3[[#This Row],[Sub-Sector]],Table2[RSI Exponential â€“ 14D],"&gt;=50")/Table3[[#This Row],[Count]]</f>
        <v>0.5</v>
      </c>
      <c r="I54" s="1">
        <f>COUNTIFS(Table2[Sub-Sector],Table3[[#This Row],[Sub-Sector]],Table2[Relative Volume],"&gt;=1")/Table3[[#This Row],[Count]]</f>
        <v>0.35714285714285715</v>
      </c>
      <c r="J54" s="1">
        <f>COUNTIFS(Table2[Sub-Sector],Table3[[#This Row],[Sub-Sector]],Table2[% Away From Day Low],"&gt;=0.05")/Table3[[#This Row],[Count]]</f>
        <v>3.5714285714285712E-2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7.1428571428571425E-2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3.5714285714285712E-2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0.42857142857142855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0.5</v>
      </c>
      <c r="S54" s="1">
        <f>COUNTIFS(Table2[Sub-Sector],Table3[[#This Row],[Sub-Sector]],Table2[% Price above 50 EMA],"&gt;=0")/Table3[[#This Row],[Count]]</f>
        <v>0.6428571428571429</v>
      </c>
      <c r="T54" s="1">
        <f>COUNTIFS(Table2[Sub-Sector],Table3[[#This Row],[Sub-Sector]],Table2[% Price above 200 EMA],"&gt;=0")/Table3[[#This Row],[Count]]</f>
        <v>0.9285714285714286</v>
      </c>
      <c r="U54" s="1">
        <f>COUNTIFS(Table2[Sub-Sector],Table3[[#This Row],[Sub-Sector]],Table2[Rate of Change - Zone],"Positive")/Table3[[#This Row],[Count]]</f>
        <v>0.4642857142857143</v>
      </c>
      <c r="V54" s="1">
        <f>COUNTIFS(Table2[Sub-Sector],Table3[[#This Row],[Sub-Sector]],Table2[Sharpe Ratio],"&gt;=0.10")/Table3[[#This Row],[Count]]</f>
        <v>0.42857142857142855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54">
        <f>_xlfn.RANK.AVG(Table3[[#This Row],[Score]],Table3[Score],1)</f>
        <v>46.5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4">
        <f>_xlfn.RANK.AVG(Table3[[#This Row],[Score 2 ]],Table3[[Score 2 ]],1)</f>
        <v>53.5</v>
      </c>
    </row>
    <row r="55" spans="1:26" x14ac:dyDescent="0.3">
      <c r="A55" t="s">
        <v>1365</v>
      </c>
      <c r="B55">
        <f>COUNTIFS(Table2[Sub-Sector],Table3[[#This Row],[Sub-Sector]])</f>
        <v>2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1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0.5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55">
        <f>_xlfn.RANK.AVG(Table3[[#This Row],[Score]],Table3[Score],1)</f>
        <v>40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5">
        <f>_xlfn.RANK.AVG(Table3[[#This Row],[Score 2 ]],Table3[[Score 2 ]],1)</f>
        <v>53.5</v>
      </c>
    </row>
    <row r="56" spans="1:26" x14ac:dyDescent="0.3">
      <c r="A56" t="s">
        <v>46</v>
      </c>
      <c r="B56">
        <f>COUNTIFS(Table2[Sub-Sector],Table3[[#This Row],[Sub-Sector]])</f>
        <v>26</v>
      </c>
      <c r="C56" s="1">
        <f>COUNTIFS(Table2[Sub-Sector],Table3[[#This Row],[Sub-Sector]],Table2[Uptrend],"Uptrend")/Table3[[#This Row],[Count]]</f>
        <v>0.53846153846153844</v>
      </c>
      <c r="D56" s="1">
        <f>COUNTIFS(Table2[Sub-Sector],Table3[[#This Row],[Sub-Sector]],Table2[1W Return vs Nifty],"&gt;=5")/Table3[[#This Row],[Count]]</f>
        <v>7.6923076923076927E-2</v>
      </c>
      <c r="E56" s="1">
        <f>COUNTIFS(Table2[Sub-Sector],Table3[[#This Row],[Sub-Sector]],Table2[1M Return vs Nifty],"&gt;=5")/Table3[[#This Row],[Count]]</f>
        <v>7.6923076923076927E-2</v>
      </c>
      <c r="F56" s="1">
        <f>COUNTIFS(Table2[Sub-Sector],Table3[[#This Row],[Sub-Sector]],Table2[6M Return vs Nifty],"&gt;=10")/Table3[[#This Row],[Count]]</f>
        <v>0.5</v>
      </c>
      <c r="G56" s="1">
        <f>COUNTIFS(Table2[Sub-Sector],Table3[[#This Row],[Sub-Sector]],Table2[1Y Return vs Nifty],"&gt;=10")/Table3[[#This Row],[Count]]</f>
        <v>0.69230769230769229</v>
      </c>
      <c r="H56" s="1">
        <f>COUNTIFS(Table2[Sub-Sector],Table3[[#This Row],[Sub-Sector]],Table2[RSI Exponential â€“ 14D],"&gt;=50")/Table3[[#This Row],[Count]]</f>
        <v>0.38461538461538464</v>
      </c>
      <c r="I56" s="1">
        <f>COUNTIFS(Table2[Sub-Sector],Table3[[#This Row],[Sub-Sector]],Table2[Relative Volume],"&gt;=1")/Table3[[#This Row],[Count]]</f>
        <v>0.26923076923076922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3.8461538461538464E-2</v>
      </c>
      <c r="M56" s="1">
        <f>COUNTIFS(Table2[Sub-Sector],Table3[[#This Row],[Sub-Sector]],Table2[% Away From Current Week High],"&lt;=0.05")/Table3[[#This Row],[Count]]</f>
        <v>0.96153846153846156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0.23076923076923078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0.34615384615384615</v>
      </c>
      <c r="S56" s="1">
        <f>COUNTIFS(Table2[Sub-Sector],Table3[[#This Row],[Sub-Sector]],Table2[% Price above 50 EMA],"&gt;=0")/Table3[[#This Row],[Count]]</f>
        <v>0.30769230769230771</v>
      </c>
      <c r="T56" s="1">
        <f>COUNTIFS(Table2[Sub-Sector],Table3[[#This Row],[Sub-Sector]],Table2[% Price above 200 EMA],"&gt;=0")/Table3[[#This Row],[Count]]</f>
        <v>0.88461538461538458</v>
      </c>
      <c r="U56" s="1">
        <f>COUNTIFS(Table2[Sub-Sector],Table3[[#This Row],[Sub-Sector]],Table2[Rate of Change - Zone],"Positive")/Table3[[#This Row],[Count]]</f>
        <v>0.38461538461538464</v>
      </c>
      <c r="V56" s="1">
        <f>COUNTIFS(Table2[Sub-Sector],Table3[[#This Row],[Sub-Sector]],Table2[Sharpe Ratio],"&gt;=0.10")/Table3[[#This Row],[Count]]</f>
        <v>0.61538461538461542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56">
        <f>_xlfn.RANK.AVG(Table3[[#This Row],[Score]],Table3[Score],1)</f>
        <v>51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6">
        <f>_xlfn.RANK.AVG(Table3[[#This Row],[Score 2 ]],Table3[[Score 2 ]],1)</f>
        <v>55</v>
      </c>
    </row>
    <row r="57" spans="1:26" x14ac:dyDescent="0.3">
      <c r="A57" t="s">
        <v>924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1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7">
        <f>_xlfn.RANK.AVG(Table3[[#This Row],[Score]],Table3[Score],1)</f>
        <v>64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7">
        <f>_xlfn.RANK.AVG(Table3[[#This Row],[Score 2 ]],Table3[[Score 2 ]],1)</f>
        <v>58.5</v>
      </c>
    </row>
    <row r="58" spans="1:26" x14ac:dyDescent="0.3">
      <c r="A58" t="s">
        <v>325</v>
      </c>
      <c r="B58">
        <f>COUNTIFS(Table2[Sub-Sector],Table3[[#This Row],[Sub-Sector]])</f>
        <v>3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58">
        <f>_xlfn.RANK.AVG(Table3[[#This Row],[Score]],Table3[Score],1)</f>
        <v>88.5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8">
        <f>_xlfn.RANK.AVG(Table3[[#This Row],[Score 2 ]],Table3[[Score 2 ]],1)</f>
        <v>58.5</v>
      </c>
    </row>
    <row r="59" spans="1:26" x14ac:dyDescent="0.3">
      <c r="A59" t="s">
        <v>152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59">
        <f>_xlfn.RANK.AVG(Table3[[#This Row],[Score]],Table3[Score],1)</f>
        <v>64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9">
        <f>_xlfn.RANK.AVG(Table3[[#This Row],[Score 2 ]],Table3[[Score 2 ]],1)</f>
        <v>58.5</v>
      </c>
    </row>
    <row r="60" spans="1:26" x14ac:dyDescent="0.3">
      <c r="A60" t="s">
        <v>737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60">
        <f>_xlfn.RANK.AVG(Table3[[#This Row],[Score]],Table3[Score],1)</f>
        <v>64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0">
        <f>_xlfn.RANK.AVG(Table3[[#This Row],[Score 2 ]],Table3[[Score 2 ]],1)</f>
        <v>58.5</v>
      </c>
    </row>
    <row r="61" spans="1:26" x14ac:dyDescent="0.3">
      <c r="A61" t="s">
        <v>1716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1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61">
        <f>_xlfn.RANK.AVG(Table3[[#This Row],[Score]],Table3[Score],1)</f>
        <v>64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1">
        <f>_xlfn.RANK.AVG(Table3[[#This Row],[Score 2 ]],Table3[[Score 2 ]],1)</f>
        <v>58.5</v>
      </c>
    </row>
    <row r="62" spans="1:26" x14ac:dyDescent="0.3">
      <c r="A62" t="s">
        <v>100</v>
      </c>
      <c r="B62">
        <f>COUNTIFS(Table2[Sub-Sector],Table3[[#This Row],[Sub-Sector]])</f>
        <v>1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0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1</v>
      </c>
      <c r="P62" s="1">
        <f>COUNTIFS(Table2[Sub-Sector],Table3[[#This Row],[Sub-Sector]],Table2[% Away From 52W High],"&lt;=10")/Table3[[#This Row],[Count]]</f>
        <v>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62">
        <f>_xlfn.RANK.AVG(Table3[[#This Row],[Score]],Table3[Score],1)</f>
        <v>64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62">
        <f>_xlfn.RANK.AVG(Table3[[#This Row],[Score 2 ]],Table3[[Score 2 ]],1)</f>
        <v>58.5</v>
      </c>
    </row>
    <row r="63" spans="1:26" x14ac:dyDescent="0.3">
      <c r="A63" t="s">
        <v>377</v>
      </c>
      <c r="B63">
        <f>COUNTIFS(Table2[Sub-Sector],Table3[[#This Row],[Sub-Sector]])</f>
        <v>2</v>
      </c>
      <c r="C63" s="1">
        <f>COUNTIFS(Table2[Sub-Sector],Table3[[#This Row],[Sub-Sector]],Table2[Uptrend],"Uptrend")/Table3[[#This Row],[Count]]</f>
        <v>0.5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1</v>
      </c>
      <c r="G63" s="1">
        <f>COUNTIFS(Table2[Sub-Sector],Table3[[#This Row],[Sub-Sector]],Table2[1Y Return vs Nifty],"&gt;=10")/Table3[[#This Row],[Count]]</f>
        <v>0.5</v>
      </c>
      <c r="H63" s="1">
        <f>COUNTIFS(Table2[Sub-Sector],Table3[[#This Row],[Sub-Sector]],Table2[RSI Exponential â€“ 14D],"&gt;=50")/Table3[[#This Row],[Count]]</f>
        <v>0.5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0.5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0.5</v>
      </c>
      <c r="V63" s="1">
        <f>COUNTIFS(Table2[Sub-Sector],Table3[[#This Row],[Sub-Sector]],Table2[Sharpe Ratio],"&gt;=0.10")/Table3[[#This Row],[Count]]</f>
        <v>0.5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63">
        <f>_xlfn.RANK.AVG(Table3[[#This Row],[Score]],Table3[Score],1)</f>
        <v>80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3">
        <f>_xlfn.RANK.AVG(Table3[[#This Row],[Score 2 ]],Table3[[Score 2 ]],1)</f>
        <v>62</v>
      </c>
    </row>
    <row r="64" spans="1:26" x14ac:dyDescent="0.3">
      <c r="A64" t="s">
        <v>446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0.25</v>
      </c>
      <c r="D64" s="1">
        <f>COUNTIFS(Table2[Sub-Sector],Table3[[#This Row],[Sub-Sector]],Table2[1W Return vs Nifty],"&gt;=5")/Table3[[#This Row],[Count]]</f>
        <v>0.25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0.25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0.25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0.25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64">
        <f>_xlfn.RANK.AVG(Table3[[#This Row],[Score]],Table3[Score],1)</f>
        <v>70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4">
        <f>_xlfn.RANK.AVG(Table3[[#This Row],[Score 2 ]],Table3[[Score 2 ]],1)</f>
        <v>63.5</v>
      </c>
    </row>
    <row r="65" spans="1:26" x14ac:dyDescent="0.3">
      <c r="A65" t="s">
        <v>18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0.5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0.16666666666666666</v>
      </c>
      <c r="G65" s="1">
        <f>COUNTIFS(Table2[Sub-Sector],Table3[[#This Row],[Sub-Sector]],Table2[1Y Return vs Nifty],"&gt;=10")/Table3[[#This Row],[Count]]</f>
        <v>0.83333333333333337</v>
      </c>
      <c r="H65" s="1">
        <f>COUNTIFS(Table2[Sub-Sector],Table3[[#This Row],[Sub-Sector]],Table2[RSI Exponential â€“ 14D],"&gt;=50")/Table3[[#This Row],[Count]]</f>
        <v>0.66666666666666663</v>
      </c>
      <c r="I65" s="1">
        <f>COUNTIFS(Table2[Sub-Sector],Table3[[#This Row],[Sub-Sector]],Table2[Relative Volume],"&gt;=1")/Table3[[#This Row],[Count]]</f>
        <v>0.16666666666666666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0.66666666666666663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0.66666666666666663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0.83333333333333337</v>
      </c>
      <c r="U65" s="1">
        <f>COUNTIFS(Table2[Sub-Sector],Table3[[#This Row],[Sub-Sector]],Table2[Rate of Change - Zone],"Positive")/Table3[[#This Row],[Count]]</f>
        <v>0.66666666666666663</v>
      </c>
      <c r="V65" s="1">
        <f>COUNTIFS(Table2[Sub-Sector],Table3[[#This Row],[Sub-Sector]],Table2[Sharpe Ratio],"&gt;=0.10")/Table3[[#This Row],[Count]]</f>
        <v>0.33333333333333331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5">
        <f>_xlfn.RANK.AVG(Table3[[#This Row],[Score 2 ]],Table3[[Score 2 ]],1)</f>
        <v>63.5</v>
      </c>
    </row>
    <row r="66" spans="1:26" x14ac:dyDescent="0.3">
      <c r="A66" t="s">
        <v>27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0.25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0.25</v>
      </c>
      <c r="G66" s="1">
        <f>COUNTIFS(Table2[Sub-Sector],Table3[[#This Row],[Sub-Sector]],Table2[1Y Return vs Nifty],"&gt;=10")/Table3[[#This Row],[Count]]</f>
        <v>0.25</v>
      </c>
      <c r="H66" s="1">
        <f>COUNTIFS(Table2[Sub-Sector],Table3[[#This Row],[Sub-Sector]],Table2[RSI Exponential â€“ 14D],"&gt;=50")/Table3[[#This Row],[Count]]</f>
        <v>0.5</v>
      </c>
      <c r="I66" s="1">
        <f>COUNTIFS(Table2[Sub-Sector],Table3[[#This Row],[Sub-Sector]],Table2[Relative Volume],"&gt;=1")/Table3[[#This Row],[Count]]</f>
        <v>0.75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0.75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0.5</v>
      </c>
      <c r="Q66" s="1">
        <f>COUNTIFS(Table2[Sub-Sector],Table3[[#This Row],[Sub-Sector]],Table2[% Away From 52W Low],"&gt;=10")/Table3[[#This Row],[Count]]</f>
        <v>0.75</v>
      </c>
      <c r="R66" s="1">
        <f>COUNTIFS(Table2[Sub-Sector],Table3[[#This Row],[Sub-Sector]],Table2[% Price above 20 EMA],"&gt;=0")/Table3[[#This Row],[Count]]</f>
        <v>0.5</v>
      </c>
      <c r="S66" s="1">
        <f>COUNTIFS(Table2[Sub-Sector],Table3[[#This Row],[Sub-Sector]],Table2[% Price above 50 EMA],"&gt;=0")/Table3[[#This Row],[Count]]</f>
        <v>0.5</v>
      </c>
      <c r="T66" s="1">
        <f>COUNTIFS(Table2[Sub-Sector],Table3[[#This Row],[Sub-Sector]],Table2[% Price above 200 EMA],"&gt;=0")/Table3[[#This Row],[Count]]</f>
        <v>0.5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0.25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383.5</v>
      </c>
      <c r="X66">
        <f>_xlfn.RANK.AVG(Table3[[#This Row],[Score]],Table3[Score],1)</f>
        <v>48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6">
        <f>_xlfn.RANK.AVG(Table3[[#This Row],[Score 2 ]],Table3[[Score 2 ]],1)</f>
        <v>65</v>
      </c>
    </row>
    <row r="67" spans="1:26" x14ac:dyDescent="0.3">
      <c r="A67" t="s">
        <v>468</v>
      </c>
      <c r="B67">
        <f>COUNTIFS(Table2[Sub-Sector],Table3[[#This Row],[Sub-Sector]])</f>
        <v>17</v>
      </c>
      <c r="C67" s="1">
        <f>COUNTIFS(Table2[Sub-Sector],Table3[[#This Row],[Sub-Sector]],Table2[Uptrend],"Uptrend")/Table3[[#This Row],[Count]]</f>
        <v>0.82352941176470584</v>
      </c>
      <c r="D67" s="1">
        <f>COUNTIFS(Table2[Sub-Sector],Table3[[#This Row],[Sub-Sector]],Table2[1W Return vs Nifty],"&gt;=5")/Table3[[#This Row],[Count]]</f>
        <v>0.23529411764705882</v>
      </c>
      <c r="E67" s="1">
        <f>COUNTIFS(Table2[Sub-Sector],Table3[[#This Row],[Sub-Sector]],Table2[1M Return vs Nifty],"&gt;=5")/Table3[[#This Row],[Count]]</f>
        <v>0.52941176470588236</v>
      </c>
      <c r="F67" s="1">
        <f>COUNTIFS(Table2[Sub-Sector],Table3[[#This Row],[Sub-Sector]],Table2[6M Return vs Nifty],"&gt;=10")/Table3[[#This Row],[Count]]</f>
        <v>0.52941176470588236</v>
      </c>
      <c r="G67" s="1">
        <f>COUNTIFS(Table2[Sub-Sector],Table3[[#This Row],[Sub-Sector]],Table2[1Y Return vs Nifty],"&gt;=10")/Table3[[#This Row],[Count]]</f>
        <v>0.23529411764705882</v>
      </c>
      <c r="H67" s="1">
        <f>COUNTIFS(Table2[Sub-Sector],Table3[[#This Row],[Sub-Sector]],Table2[RSI Exponential â€“ 14D],"&gt;=50")/Table3[[#This Row],[Count]]</f>
        <v>0.82352941176470584</v>
      </c>
      <c r="I67" s="1">
        <f>COUNTIFS(Table2[Sub-Sector],Table3[[#This Row],[Sub-Sector]],Table2[Relative Volume],"&gt;=1")/Table3[[#This Row],[Count]]</f>
        <v>0.23529411764705882</v>
      </c>
      <c r="J67" s="1">
        <f>COUNTIFS(Table2[Sub-Sector],Table3[[#This Row],[Sub-Sector]],Table2[% Away From Day Low],"&gt;=0.05")/Table3[[#This Row],[Count]]</f>
        <v>0.11764705882352941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0.52941176470588236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0.11764705882352941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0.52941176470588236</v>
      </c>
      <c r="Q67" s="1">
        <f>COUNTIFS(Table2[Sub-Sector],Table3[[#This Row],[Sub-Sector]],Table2[% Away From 52W Low],"&gt;=10")/Table3[[#This Row],[Count]]</f>
        <v>0.94117647058823528</v>
      </c>
      <c r="R67" s="1">
        <f>COUNTIFS(Table2[Sub-Sector],Table3[[#This Row],[Sub-Sector]],Table2[% Price above 20 EMA],"&gt;=0")/Table3[[#This Row],[Count]]</f>
        <v>0.76470588235294112</v>
      </c>
      <c r="S67" s="1">
        <f>COUNTIFS(Table2[Sub-Sector],Table3[[#This Row],[Sub-Sector]],Table2[% Price above 50 EMA],"&gt;=0")/Table3[[#This Row],[Count]]</f>
        <v>0.88235294117647056</v>
      </c>
      <c r="T67" s="1">
        <f>COUNTIFS(Table2[Sub-Sector],Table3[[#This Row],[Sub-Sector]],Table2[% Price above 200 EMA],"&gt;=0")/Table3[[#This Row],[Count]]</f>
        <v>0.88235294117647056</v>
      </c>
      <c r="U67" s="1">
        <f>COUNTIFS(Table2[Sub-Sector],Table3[[#This Row],[Sub-Sector]],Table2[Rate of Change - Zone],"Positive")/Table3[[#This Row],[Count]]</f>
        <v>0.70588235294117652</v>
      </c>
      <c r="V67" s="1">
        <f>COUNTIFS(Table2[Sub-Sector],Table3[[#This Row],[Sub-Sector]],Table2[Sharpe Ratio],"&gt;=0.10")/Table3[[#This Row],[Count]]</f>
        <v>0.11764705882352941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67">
        <f>_xlfn.RANK.AVG(Table3[[#This Row],[Score]],Table3[Score],1)</f>
        <v>29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7">
        <f>_xlfn.RANK.AVG(Table3[[#This Row],[Score 2 ]],Table3[[Score 2 ]],1)</f>
        <v>66</v>
      </c>
    </row>
    <row r="68" spans="1:26" x14ac:dyDescent="0.3">
      <c r="A68" t="s">
        <v>261</v>
      </c>
      <c r="B68">
        <f>COUNTIFS(Table2[Sub-Sector],Table3[[#This Row],[Sub-Sector]])</f>
        <v>26</v>
      </c>
      <c r="C68" s="1">
        <f>COUNTIFS(Table2[Sub-Sector],Table3[[#This Row],[Sub-Sector]],Table2[Uptrend],"Uptrend")/Table3[[#This Row],[Count]]</f>
        <v>0.46153846153846156</v>
      </c>
      <c r="D68" s="1">
        <f>COUNTIFS(Table2[Sub-Sector],Table3[[#This Row],[Sub-Sector]],Table2[1W Return vs Nifty],"&gt;=5")/Table3[[#This Row],[Count]]</f>
        <v>0.15384615384615385</v>
      </c>
      <c r="E68" s="1">
        <f>COUNTIFS(Table2[Sub-Sector],Table3[[#This Row],[Sub-Sector]],Table2[1M Return vs Nifty],"&gt;=5")/Table3[[#This Row],[Count]]</f>
        <v>0.11538461538461539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0.42307692307692307</v>
      </c>
      <c r="H68" s="1">
        <f>COUNTIFS(Table2[Sub-Sector],Table3[[#This Row],[Sub-Sector]],Table2[RSI Exponential â€“ 14D],"&gt;=50")/Table3[[#This Row],[Count]]</f>
        <v>0.65384615384615385</v>
      </c>
      <c r="I68" s="1">
        <f>COUNTIFS(Table2[Sub-Sector],Table3[[#This Row],[Sub-Sector]],Table2[Relative Volume],"&gt;=1")/Table3[[#This Row],[Count]]</f>
        <v>0.26923076923076922</v>
      </c>
      <c r="J68" s="1">
        <f>COUNTIFS(Table2[Sub-Sector],Table3[[#This Row],[Sub-Sector]],Table2[% Away From Day Low],"&gt;=0.05")/Table3[[#This Row],[Count]]</f>
        <v>7.6923076923076927E-2</v>
      </c>
      <c r="K68" s="1">
        <f>COUNTIFS(Table2[Sub-Sector],Table3[[#This Row],[Sub-Sector]],Table2[% Away From Day High],"&lt;=0.05")/Table3[[#This Row],[Count]]</f>
        <v>0.92307692307692313</v>
      </c>
      <c r="L68" s="1">
        <f>COUNTIFS(Table2[Sub-Sector],Table3[[#This Row],[Sub-Sector]],Table2[% Away From Current Week Low],"&gt;=0.05")/Table3[[#This Row],[Count]]</f>
        <v>7.6923076923076927E-2</v>
      </c>
      <c r="M68" s="1">
        <f>COUNTIFS(Table2[Sub-Sector],Table3[[#This Row],[Sub-Sector]],Table2[% Away From Current Week High],"&lt;=0.05")/Table3[[#This Row],[Count]]</f>
        <v>0.88461538461538458</v>
      </c>
      <c r="N68" s="1">
        <f>COUNTIFS(Table2[Sub-Sector],Table3[[#This Row],[Sub-Sector]],Table2[% Away From Current Month Low],"&gt;=0.05")/Table3[[#This Row],[Count]]</f>
        <v>7.6923076923076927E-2</v>
      </c>
      <c r="O68" s="1">
        <f>COUNTIFS(Table2[Sub-Sector],Table3[[#This Row],[Sub-Sector]],Table2[% Away From Current Month High],"&lt;=0.05")/Table3[[#This Row],[Count]]</f>
        <v>0.92307692307692313</v>
      </c>
      <c r="P68" s="1">
        <f>COUNTIFS(Table2[Sub-Sector],Table3[[#This Row],[Sub-Sector]],Table2[% Away From 52W High],"&lt;=10")/Table3[[#This Row],[Count]]</f>
        <v>0.23076923076923078</v>
      </c>
      <c r="Q68" s="1">
        <f>COUNTIFS(Table2[Sub-Sector],Table3[[#This Row],[Sub-Sector]],Table2[% Away From 52W Low],"&gt;=10")/Table3[[#This Row],[Count]]</f>
        <v>0.96153846153846156</v>
      </c>
      <c r="R68" s="1">
        <f>COUNTIFS(Table2[Sub-Sector],Table3[[#This Row],[Sub-Sector]],Table2[% Price above 20 EMA],"&gt;=0")/Table3[[#This Row],[Count]]</f>
        <v>0.65384615384615385</v>
      </c>
      <c r="S68" s="1">
        <f>COUNTIFS(Table2[Sub-Sector],Table3[[#This Row],[Sub-Sector]],Table2[% Price above 50 EMA],"&gt;=0")/Table3[[#This Row],[Count]]</f>
        <v>0.57692307692307687</v>
      </c>
      <c r="T68" s="1">
        <f>COUNTIFS(Table2[Sub-Sector],Table3[[#This Row],[Sub-Sector]],Table2[% Price above 200 EMA],"&gt;=0")/Table3[[#This Row],[Count]]</f>
        <v>0.92307692307692313</v>
      </c>
      <c r="U68" s="1">
        <f>COUNTIFS(Table2[Sub-Sector],Table3[[#This Row],[Sub-Sector]],Table2[Rate of Change - Zone],"Positive")/Table3[[#This Row],[Count]]</f>
        <v>0.57692307692307687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68">
        <f>_xlfn.RANK.AVG(Table3[[#This Row],[Score]],Table3[Score],1)</f>
        <v>56.5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8">
        <f>_xlfn.RANK.AVG(Table3[[#This Row],[Score 2 ]],Table3[[Score 2 ]],1)</f>
        <v>67</v>
      </c>
    </row>
    <row r="69" spans="1:26" x14ac:dyDescent="0.3">
      <c r="A69" t="s">
        <v>218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0.66666666666666663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0.66666666666666663</v>
      </c>
      <c r="I69" s="1">
        <f>COUNTIFS(Table2[Sub-Sector],Table3[[#This Row],[Sub-Sector]],Table2[Relative Volume],"&gt;=1")/Table3[[#This Row],[Count]]</f>
        <v>0.33333333333333331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0.66666666666666663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0.66666666666666663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0.66666666666666663</v>
      </c>
      <c r="P69" s="1">
        <f>COUNTIFS(Table2[Sub-Sector],Table3[[#This Row],[Sub-Sector]],Table2[% Away From 52W High],"&lt;=10")/Table3[[#This Row],[Count]]</f>
        <v>0.66666666666666663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0.66666666666666663</v>
      </c>
      <c r="S69" s="1">
        <f>COUNTIFS(Table2[Sub-Sector],Table3[[#This Row],[Sub-Sector]],Table2[% Price above 50 EMA],"&gt;=0")/Table3[[#This Row],[Count]]</f>
        <v>1</v>
      </c>
      <c r="T69" s="1">
        <f>COUNTIFS(Table2[Sub-Sector],Table3[[#This Row],[Sub-Sector]],Table2[% Price above 200 EMA],"&gt;=0")/Table3[[#This Row],[Count]]</f>
        <v>0.66666666666666663</v>
      </c>
      <c r="U69" s="1">
        <f>COUNTIFS(Table2[Sub-Sector],Table3[[#This Row],[Sub-Sector]],Table2[Rate of Change - Zone],"Positive")/Table3[[#This Row],[Count]]</f>
        <v>0.66666666666666663</v>
      </c>
      <c r="V69" s="1">
        <f>COUNTIFS(Table2[Sub-Sector],Table3[[#This Row],[Sub-Sector]],Table2[Sharpe Ratio],"&gt;=0.10")/Table3[[#This Row],[Count]]</f>
        <v>0.66666666666666663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69">
        <f>_xlfn.RANK.AVG(Table3[[#This Row],[Score]],Table3[Score],1)</f>
        <v>58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9">
        <f>_xlfn.RANK.AVG(Table3[[#This Row],[Score 2 ]],Table3[[Score 2 ]],1)</f>
        <v>68</v>
      </c>
    </row>
    <row r="70" spans="1:26" x14ac:dyDescent="0.3">
      <c r="A70" t="s">
        <v>777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0.6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0.2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0.2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</v>
      </c>
      <c r="S70" s="1">
        <f>COUNTIFS(Table2[Sub-Sector],Table3[[#This Row],[Sub-Sector]],Table2[% Price above 50 EMA],"&gt;=0")/Table3[[#This Row],[Count]]</f>
        <v>0.2</v>
      </c>
      <c r="T70" s="1">
        <f>COUNTIFS(Table2[Sub-Sector],Table3[[#This Row],[Sub-Sector]],Table2[% Price above 200 EMA],"&gt;=0")/Table3[[#This Row],[Count]]</f>
        <v>0.8</v>
      </c>
      <c r="U70" s="1">
        <f>COUNTIFS(Table2[Sub-Sector],Table3[[#This Row],[Sub-Sector]],Table2[Rate of Change - Zone],"Positive")/Table3[[#This Row],[Count]]</f>
        <v>0.2</v>
      </c>
      <c r="V70" s="1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70">
        <f>_xlfn.RANK.AVG(Table3[[#This Row],[Score]],Table3[Score],1)</f>
        <v>91.5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70">
        <f>_xlfn.RANK.AVG(Table3[[#This Row],[Score 2 ]],Table3[[Score 2 ]],1)</f>
        <v>69</v>
      </c>
    </row>
    <row r="71" spans="1:26" x14ac:dyDescent="0.3">
      <c r="A71" t="s">
        <v>409</v>
      </c>
      <c r="B71">
        <f>COUNTIFS(Table2[Sub-Sector],Table3[[#This Row],[Sub-Sector]])</f>
        <v>6</v>
      </c>
      <c r="C71" s="1">
        <f>COUNTIFS(Table2[Sub-Sector],Table3[[#This Row],[Sub-Sector]],Table2[Uptrend],"Uptrend")/Table3[[#This Row],[Count]]</f>
        <v>1</v>
      </c>
      <c r="D71" s="1">
        <f>COUNTIFS(Table2[Sub-Sector],Table3[[#This Row],[Sub-Sector]],Table2[1W Return vs Nifty],"&gt;=5")/Table3[[#This Row],[Count]]</f>
        <v>0.16666666666666666</v>
      </c>
      <c r="E71" s="1">
        <f>COUNTIFS(Table2[Sub-Sector],Table3[[#This Row],[Sub-Sector]],Table2[1M Return vs Nifty],"&gt;=5")/Table3[[#This Row],[Count]]</f>
        <v>0.66666666666666663</v>
      </c>
      <c r="F71" s="1">
        <f>COUNTIFS(Table2[Sub-Sector],Table3[[#This Row],[Sub-Sector]],Table2[6M Return vs Nifty],"&gt;=10")/Table3[[#This Row],[Count]]</f>
        <v>0.33333333333333331</v>
      </c>
      <c r="G71" s="1">
        <f>COUNTIFS(Table2[Sub-Sector],Table3[[#This Row],[Sub-Sector]],Table2[1Y Return vs Nifty],"&gt;=10")/Table3[[#This Row],[Count]]</f>
        <v>0.66666666666666663</v>
      </c>
      <c r="H71" s="1">
        <f>COUNTIFS(Table2[Sub-Sector],Table3[[#This Row],[Sub-Sector]],Table2[RSI Exponential â€“ 14D],"&gt;=50")/Table3[[#This Row],[Count]]</f>
        <v>1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0.66666666666666663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1</v>
      </c>
      <c r="S71" s="1">
        <f>COUNTIFS(Table2[Sub-Sector],Table3[[#This Row],[Sub-Sector]],Table2[% Price above 50 EMA],"&gt;=0")/Table3[[#This Row],[Count]]</f>
        <v>1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0.66666666666666663</v>
      </c>
      <c r="V71" s="1">
        <f>COUNTIFS(Table2[Sub-Sector],Table3[[#This Row],[Sub-Sector]],Table2[Sharpe Ratio],"&gt;=0.10")/Table3[[#This Row],[Count]]</f>
        <v>0.5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71">
        <f>_xlfn.RANK.AVG(Table3[[#This Row],[Score]],Table3[Score],1)</f>
        <v>28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1">
        <f>_xlfn.RANK.AVG(Table3[[#This Row],[Score 2 ]],Table3[[Score 2 ]],1)</f>
        <v>70</v>
      </c>
    </row>
    <row r="72" spans="1:26" x14ac:dyDescent="0.3">
      <c r="A72" t="s">
        <v>463</v>
      </c>
      <c r="B72">
        <f>COUNTIFS(Table2[Sub-Sector],Table3[[#This Row],[Sub-Sector]])</f>
        <v>10</v>
      </c>
      <c r="C72" s="1">
        <f>COUNTIFS(Table2[Sub-Sector],Table3[[#This Row],[Sub-Sector]],Table2[Uptrend],"Uptrend")/Table3[[#This Row],[Count]]</f>
        <v>0.7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0.3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0.3</v>
      </c>
      <c r="H72" s="1">
        <f>COUNTIFS(Table2[Sub-Sector],Table3[[#This Row],[Sub-Sector]],Table2[RSI Exponential â€“ 14D],"&gt;=50")/Table3[[#This Row],[Count]]</f>
        <v>0.4</v>
      </c>
      <c r="I72" s="1">
        <f>COUNTIFS(Table2[Sub-Sector],Table3[[#This Row],[Sub-Sector]],Table2[Relative Volume],"&gt;=1")/Table3[[#This Row],[Count]]</f>
        <v>0.4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0.1</v>
      </c>
      <c r="M72" s="1">
        <f>COUNTIFS(Table2[Sub-Sector],Table3[[#This Row],[Sub-Sector]],Table2[% Away From Current Week High],"&lt;=0.05")/Table3[[#This Row],[Count]]</f>
        <v>0.9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1</v>
      </c>
      <c r="P72" s="1">
        <f>COUNTIFS(Table2[Sub-Sector],Table3[[#This Row],[Sub-Sector]],Table2[% Away From 52W High],"&lt;=10")/Table3[[#This Row],[Count]]</f>
        <v>0.3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0.4</v>
      </c>
      <c r="S72" s="1">
        <f>COUNTIFS(Table2[Sub-Sector],Table3[[#This Row],[Sub-Sector]],Table2[% Price above 50 EMA],"&gt;=0")/Table3[[#This Row],[Count]]</f>
        <v>0.7</v>
      </c>
      <c r="T72" s="1">
        <f>COUNTIFS(Table2[Sub-Sector],Table3[[#This Row],[Sub-Sector]],Table2[% Price above 200 EMA],"&gt;=0")/Table3[[#This Row],[Count]]</f>
        <v>0.9</v>
      </c>
      <c r="U72" s="1">
        <f>COUNTIFS(Table2[Sub-Sector],Table3[[#This Row],[Sub-Sector]],Table2[Rate of Change - Zone],"Positive")/Table3[[#This Row],[Count]]</f>
        <v>0.4</v>
      </c>
      <c r="V72" s="1">
        <f>COUNTIFS(Table2[Sub-Sector],Table3[[#This Row],[Sub-Sector]],Table2[Sharpe Ratio],"&gt;=0.10")/Table3[[#This Row],[Count]]</f>
        <v>0.4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72">
        <f>_xlfn.RANK.AVG(Table3[[#This Row],[Score]],Table3[Score],1)</f>
        <v>67.5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2">
        <f>_xlfn.RANK.AVG(Table3[[#This Row],[Score 2 ]],Table3[[Score 2 ]],1)</f>
        <v>71</v>
      </c>
    </row>
    <row r="73" spans="1:26" x14ac:dyDescent="0.3">
      <c r="A73" t="s">
        <v>1025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0.5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0.5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73">
        <f>_xlfn.RANK.AVG(Table3[[#This Row],[Score]],Table3[Score],1)</f>
        <v>84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3">
        <f>_xlfn.RANK.AVG(Table3[[#This Row],[Score 2 ]],Table3[[Score 2 ]],1)</f>
        <v>72</v>
      </c>
    </row>
    <row r="74" spans="1:26" x14ac:dyDescent="0.3">
      <c r="A74" t="s">
        <v>195</v>
      </c>
      <c r="B74">
        <f>COUNTIFS(Table2[Sub-Sector],Table3[[#This Row],[Sub-Sector]])</f>
        <v>9</v>
      </c>
      <c r="C74" s="1">
        <f>COUNTIFS(Table2[Sub-Sector],Table3[[#This Row],[Sub-Sector]],Table2[Uptrend],"Uptrend")/Table3[[#This Row],[Count]]</f>
        <v>0.66666666666666663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0.44444444444444442</v>
      </c>
      <c r="G74" s="1">
        <f>COUNTIFS(Table2[Sub-Sector],Table3[[#This Row],[Sub-Sector]],Table2[1Y Return vs Nifty],"&gt;=10")/Table3[[#This Row],[Count]]</f>
        <v>0.1111111111111111</v>
      </c>
      <c r="H74" s="1">
        <f>COUNTIFS(Table2[Sub-Sector],Table3[[#This Row],[Sub-Sector]],Table2[RSI Exponential â€“ 14D],"&gt;=50")/Table3[[#This Row],[Count]]</f>
        <v>0.33333333333333331</v>
      </c>
      <c r="I74" s="1">
        <f>COUNTIFS(Table2[Sub-Sector],Table3[[#This Row],[Sub-Sector]],Table2[Relative Volume],"&gt;=1")/Table3[[#This Row],[Count]]</f>
        <v>0.55555555555555558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0.33333333333333331</v>
      </c>
      <c r="Q74" s="1">
        <f>COUNTIFS(Table2[Sub-Sector],Table3[[#This Row],[Sub-Sector]],Table2[% Away From 52W Low],"&gt;=10")/Table3[[#This Row],[Count]]</f>
        <v>0.88888888888888884</v>
      </c>
      <c r="R74" s="1">
        <f>COUNTIFS(Table2[Sub-Sector],Table3[[#This Row],[Sub-Sector]],Table2[% Price above 20 EMA],"&gt;=0")/Table3[[#This Row],[Count]]</f>
        <v>0.33333333333333331</v>
      </c>
      <c r="S74" s="1">
        <f>COUNTIFS(Table2[Sub-Sector],Table3[[#This Row],[Sub-Sector]],Table2[% Price above 50 EMA],"&gt;=0")/Table3[[#This Row],[Count]]</f>
        <v>0.44444444444444442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0.33333333333333331</v>
      </c>
      <c r="V74" s="1">
        <f>COUNTIFS(Table2[Sub-Sector],Table3[[#This Row],[Sub-Sector]],Table2[Sharpe Ratio],"&gt;=0.10")/Table3[[#This Row],[Count]]</f>
        <v>0.1111111111111111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74">
        <f>_xlfn.RANK.AVG(Table3[[#This Row],[Score]],Table3[Score],1)</f>
        <v>81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4">
        <f>_xlfn.RANK.AVG(Table3[[#This Row],[Score 2 ]],Table3[[Score 2 ]],1)</f>
        <v>73</v>
      </c>
    </row>
    <row r="75" spans="1:26" x14ac:dyDescent="0.3">
      <c r="A75" t="s">
        <v>552</v>
      </c>
      <c r="B75">
        <f>COUNTIFS(Table2[Sub-Sector],Table3[[#This Row],[Sub-Sector]])</f>
        <v>5</v>
      </c>
      <c r="C75" s="1">
        <f>COUNTIFS(Table2[Sub-Sector],Table3[[#This Row],[Sub-Sector]],Table2[Uptrend],"Uptrend")/Table3[[#This Row],[Count]]</f>
        <v>0.2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0.2</v>
      </c>
      <c r="G75" s="1">
        <f>COUNTIFS(Table2[Sub-Sector],Table3[[#This Row],[Sub-Sector]],Table2[1Y Return vs Nifty],"&gt;=10")/Table3[[#This Row],[Count]]</f>
        <v>0.2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0.8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1</v>
      </c>
      <c r="P75" s="1">
        <f>COUNTIFS(Table2[Sub-Sector],Table3[[#This Row],[Sub-Sector]],Table2[% Away From 52W High],"&lt;=10")/Table3[[#This Row],[Count]]</f>
        <v>0.2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0.2</v>
      </c>
      <c r="S75" s="1">
        <f>COUNTIFS(Table2[Sub-Sector],Table3[[#This Row],[Sub-Sector]],Table2[% Price above 50 EMA],"&gt;=0")/Table3[[#This Row],[Count]]</f>
        <v>0.2</v>
      </c>
      <c r="T75" s="1">
        <f>COUNTIFS(Table2[Sub-Sector],Table3[[#This Row],[Sub-Sector]],Table2[% Price above 200 EMA],"&gt;=0")/Table3[[#This Row],[Count]]</f>
        <v>0.8</v>
      </c>
      <c r="U75" s="1">
        <f>COUNTIFS(Table2[Sub-Sector],Table3[[#This Row],[Sub-Sector]],Table2[Rate of Change - Zone],"Positive")/Table3[[#This Row],[Count]]</f>
        <v>0.4</v>
      </c>
      <c r="V75" s="1">
        <f>COUNTIFS(Table2[Sub-Sector],Table3[[#This Row],[Sub-Sector]],Table2[Sharpe Ratio],"&gt;=0.10")/Table3[[#This Row],[Count]]</f>
        <v>0.4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75">
        <f>_xlfn.RANK.AVG(Table3[[#This Row],[Score]],Table3[Score],1)</f>
        <v>95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5">
        <f>_xlfn.RANK.AVG(Table3[[#This Row],[Score 2 ]],Table3[[Score 2 ]],1)</f>
        <v>74</v>
      </c>
    </row>
    <row r="76" spans="1:26" x14ac:dyDescent="0.3">
      <c r="A76" t="s">
        <v>289</v>
      </c>
      <c r="B76">
        <f>COUNTIFS(Table2[Sub-Sector],Table3[[#This Row],[Sub-Sector]])</f>
        <v>12</v>
      </c>
      <c r="C76" s="1">
        <f>COUNTIFS(Table2[Sub-Sector],Table3[[#This Row],[Sub-Sector]],Table2[Uptrend],"Uptrend")/Table3[[#This Row],[Count]]</f>
        <v>0.66666666666666663</v>
      </c>
      <c r="D76" s="1">
        <f>COUNTIFS(Table2[Sub-Sector],Table3[[#This Row],[Sub-Sector]],Table2[1W Return vs Nifty],"&gt;=5")/Table3[[#This Row],[Count]]</f>
        <v>8.3333333333333329E-2</v>
      </c>
      <c r="E76" s="1">
        <f>COUNTIFS(Table2[Sub-Sector],Table3[[#This Row],[Sub-Sector]],Table2[1M Return vs Nifty],"&gt;=5")/Table3[[#This Row],[Count]]</f>
        <v>8.3333333333333329E-2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0.41666666666666669</v>
      </c>
      <c r="H76" s="1">
        <f>COUNTIFS(Table2[Sub-Sector],Table3[[#This Row],[Sub-Sector]],Table2[RSI Exponential â€“ 14D],"&gt;=50")/Table3[[#This Row],[Count]]</f>
        <v>0.5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0.91666666666666663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0.83333333333333337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0.91666666666666663</v>
      </c>
      <c r="P76" s="1">
        <f>COUNTIFS(Table2[Sub-Sector],Table3[[#This Row],[Sub-Sector]],Table2[% Away From 52W High],"&lt;=10")/Table3[[#This Row],[Count]]</f>
        <v>0.25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0.58333333333333337</v>
      </c>
      <c r="S76" s="1">
        <f>COUNTIFS(Table2[Sub-Sector],Table3[[#This Row],[Sub-Sector]],Table2[% Price above 50 EMA],"&gt;=0")/Table3[[#This Row],[Count]]</f>
        <v>0.58333333333333337</v>
      </c>
      <c r="T76" s="1">
        <f>COUNTIFS(Table2[Sub-Sector],Table3[[#This Row],[Sub-Sector]],Table2[% Price above 200 EMA],"&gt;=0")/Table3[[#This Row],[Count]]</f>
        <v>0.83333333333333337</v>
      </c>
      <c r="U76" s="1">
        <f>COUNTIFS(Table2[Sub-Sector],Table3[[#This Row],[Sub-Sector]],Table2[Rate of Change - Zone],"Positive")/Table3[[#This Row],[Count]]</f>
        <v>0.5</v>
      </c>
      <c r="V76" s="1">
        <f>COUNTIFS(Table2[Sub-Sector],Table3[[#This Row],[Sub-Sector]],Table2[Sharpe Ratio],"&gt;=0.10")/Table3[[#This Row],[Count]]</f>
        <v>0.25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76">
        <f>_xlfn.RANK.AVG(Table3[[#This Row],[Score]],Table3[Score],1)</f>
        <v>61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6">
        <f>_xlfn.RANK.AVG(Table3[[#This Row],[Score 2 ]],Table3[[Score 2 ]],1)</f>
        <v>75</v>
      </c>
    </row>
    <row r="77" spans="1:26" x14ac:dyDescent="0.3">
      <c r="A77" t="s">
        <v>1951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0.33333333333333331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0.66666666666666663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0.66666666666666663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1</v>
      </c>
      <c r="S77" s="1">
        <f>COUNTIFS(Table2[Sub-Sector],Table3[[#This Row],[Sub-Sector]],Table2[% Price above 50 EMA],"&gt;=0")/Table3[[#This Row],[Count]]</f>
        <v>0.66666666666666663</v>
      </c>
      <c r="T77" s="1">
        <f>COUNTIFS(Table2[Sub-Sector],Table3[[#This Row],[Sub-Sector]],Table2[% Price above 200 EMA],"&gt;=0")/Table3[[#This Row],[Count]]</f>
        <v>0.33333333333333331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77">
        <f>_xlfn.RANK.AVG(Table3[[#This Row],[Score]],Table3[Score],1)</f>
        <v>75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7">
        <f>_xlfn.RANK.AVG(Table3[[#This Row],[Score 2 ]],Table3[[Score 2 ]],1)</f>
        <v>76</v>
      </c>
    </row>
    <row r="78" spans="1:26" x14ac:dyDescent="0.3">
      <c r="A78" t="s">
        <v>143</v>
      </c>
      <c r="B78">
        <f>COUNTIFS(Table2[Sub-Sector],Table3[[#This Row],[Sub-Sector]])</f>
        <v>8</v>
      </c>
      <c r="C78" s="1">
        <f>COUNTIFS(Table2[Sub-Sector],Table3[[#This Row],[Sub-Sector]],Table2[Uptrend],"Uptrend")/Table3[[#This Row],[Count]]</f>
        <v>0.25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0.125</v>
      </c>
      <c r="F78" s="1">
        <f>COUNTIFS(Table2[Sub-Sector],Table3[[#This Row],[Sub-Sector]],Table2[6M Return vs Nifty],"&gt;=10")/Table3[[#This Row],[Count]]</f>
        <v>0.375</v>
      </c>
      <c r="G78" s="1">
        <f>COUNTIFS(Table2[Sub-Sector],Table3[[#This Row],[Sub-Sector]],Table2[1Y Return vs Nifty],"&gt;=10")/Table3[[#This Row],[Count]]</f>
        <v>0.875</v>
      </c>
      <c r="H78" s="1">
        <f>COUNTIFS(Table2[Sub-Sector],Table3[[#This Row],[Sub-Sector]],Table2[RSI Exponential â€“ 14D],"&gt;=50")/Table3[[#This Row],[Count]]</f>
        <v>0.25</v>
      </c>
      <c r="I78" s="1">
        <f>COUNTIFS(Table2[Sub-Sector],Table3[[#This Row],[Sub-Sector]],Table2[Relative Volume],"&gt;=1")/Table3[[#This Row],[Count]]</f>
        <v>0.125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1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0.125</v>
      </c>
      <c r="S78" s="1">
        <f>COUNTIFS(Table2[Sub-Sector],Table3[[#This Row],[Sub-Sector]],Table2[% Price above 50 EMA],"&gt;=0")/Table3[[#This Row],[Count]]</f>
        <v>0.125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0.125</v>
      </c>
      <c r="V78" s="1">
        <f>COUNTIFS(Table2[Sub-Sector],Table3[[#This Row],[Sub-Sector]],Table2[Sharpe Ratio],"&gt;=0.10")/Table3[[#This Row],[Count]]</f>
        <v>0.75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78">
        <f>_xlfn.RANK.AVG(Table3[[#This Row],[Score]],Table3[Score],1)</f>
        <v>85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274.5</v>
      </c>
      <c r="Z78">
        <f>_xlfn.RANK.AVG(Table3[[#This Row],[Score 2 ]],Table3[[Score 2 ]],1)</f>
        <v>77</v>
      </c>
    </row>
    <row r="79" spans="1:26" x14ac:dyDescent="0.3">
      <c r="A79" t="s">
        <v>77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0.41176470588235292</v>
      </c>
      <c r="D79" s="1">
        <f>COUNTIFS(Table2[Sub-Sector],Table3[[#This Row],[Sub-Sector]],Table2[1W Return vs Nifty],"&gt;=5")/Table3[[#This Row],[Count]]</f>
        <v>0.11764705882352941</v>
      </c>
      <c r="E79" s="1">
        <f>COUNTIFS(Table2[Sub-Sector],Table3[[#This Row],[Sub-Sector]],Table2[1M Return vs Nifty],"&gt;=5")/Table3[[#This Row],[Count]]</f>
        <v>5.8823529411764705E-2</v>
      </c>
      <c r="F79" s="1">
        <f>COUNTIFS(Table2[Sub-Sector],Table3[[#This Row],[Sub-Sector]],Table2[6M Return vs Nifty],"&gt;=10")/Table3[[#This Row],[Count]]</f>
        <v>0.11764705882352941</v>
      </c>
      <c r="G79" s="1">
        <f>COUNTIFS(Table2[Sub-Sector],Table3[[#This Row],[Sub-Sector]],Table2[1Y Return vs Nifty],"&gt;=10")/Table3[[#This Row],[Count]]</f>
        <v>0.35294117647058826</v>
      </c>
      <c r="H79" s="1">
        <f>COUNTIFS(Table2[Sub-Sector],Table3[[#This Row],[Sub-Sector]],Table2[RSI Exponential â€“ 14D],"&gt;=50")/Table3[[#This Row],[Count]]</f>
        <v>0.76470588235294112</v>
      </c>
      <c r="I79" s="1">
        <f>COUNTIFS(Table2[Sub-Sector],Table3[[#This Row],[Sub-Sector]],Table2[Relative Volume],"&gt;=1")/Table3[[#This Row],[Count]]</f>
        <v>0.29411764705882354</v>
      </c>
      <c r="J79" s="1">
        <f>COUNTIFS(Table2[Sub-Sector],Table3[[#This Row],[Sub-Sector]],Table2[% Away From Day Low],"&gt;=0.05")/Table3[[#This Row],[Count]]</f>
        <v>0.11764705882352941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0.11764705882352941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0.11764705882352941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0.23529411764705882</v>
      </c>
      <c r="Q79" s="1">
        <f>COUNTIFS(Table2[Sub-Sector],Table3[[#This Row],[Sub-Sector]],Table2[% Away From 52W Low],"&gt;=10")/Table3[[#This Row],[Count]]</f>
        <v>0.94117647058823528</v>
      </c>
      <c r="R79" s="1">
        <f>COUNTIFS(Table2[Sub-Sector],Table3[[#This Row],[Sub-Sector]],Table2[% Price above 20 EMA],"&gt;=0")/Table3[[#This Row],[Count]]</f>
        <v>0.76470588235294112</v>
      </c>
      <c r="S79" s="1">
        <f>COUNTIFS(Table2[Sub-Sector],Table3[[#This Row],[Sub-Sector]],Table2[% Price above 50 EMA],"&gt;=0")/Table3[[#This Row],[Count]]</f>
        <v>0.76470588235294112</v>
      </c>
      <c r="T79" s="1">
        <f>COUNTIFS(Table2[Sub-Sector],Table3[[#This Row],[Sub-Sector]],Table2[% Price above 200 EMA],"&gt;=0")/Table3[[#This Row],[Count]]</f>
        <v>0.76470588235294112</v>
      </c>
      <c r="U79" s="1">
        <f>COUNTIFS(Table2[Sub-Sector],Table3[[#This Row],[Sub-Sector]],Table2[Rate of Change - Zone],"Positive")/Table3[[#This Row],[Count]]</f>
        <v>0.58823529411764708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79">
        <f>_xlfn.RANK.AVG(Table3[[#This Row],[Score]],Table3[Score],1)</f>
        <v>74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9">
        <f>_xlfn.RANK.AVG(Table3[[#This Row],[Score 2 ]],Table3[[Score 2 ]],1)</f>
        <v>78</v>
      </c>
    </row>
    <row r="80" spans="1:26" x14ac:dyDescent="0.3">
      <c r="A80" t="s">
        <v>1005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564.5</v>
      </c>
      <c r="X80">
        <f>_xlfn.RANK.AVG(Table3[[#This Row],[Score]],Table3[Score],1)</f>
        <v>99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0">
        <f>_xlfn.RANK.AVG(Table3[[#This Row],[Score 2 ]],Table3[[Score 2 ]],1)</f>
        <v>79</v>
      </c>
    </row>
    <row r="81" spans="1:26" x14ac:dyDescent="0.3">
      <c r="A81" t="s">
        <v>610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0.33333333333333331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0</v>
      </c>
      <c r="H81" s="1">
        <f>COUNTIFS(Table2[Sub-Sector],Table3[[#This Row],[Sub-Sector]],Table2[RSI Exponential â€“ 14D],"&gt;=50")/Table3[[#This Row],[Count]]</f>
        <v>0.66666666666666663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0.33333333333333331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0.33333333333333331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0.66666666666666663</v>
      </c>
      <c r="S81" s="1">
        <f>COUNTIFS(Table2[Sub-Sector],Table3[[#This Row],[Sub-Sector]],Table2[% Price above 50 EMA],"&gt;=0")/Table3[[#This Row],[Count]]</f>
        <v>0.66666666666666663</v>
      </c>
      <c r="T81" s="1">
        <f>COUNTIFS(Table2[Sub-Sector],Table3[[#This Row],[Sub-Sector]],Table2[% Price above 200 EMA],"&gt;=0")/Table3[[#This Row],[Count]]</f>
        <v>0.33333333333333331</v>
      </c>
      <c r="U81" s="1">
        <f>COUNTIFS(Table2[Sub-Sector],Table3[[#This Row],[Sub-Sector]],Table2[Rate of Change - Zone],"Positive")/Table3[[#This Row],[Count]]</f>
        <v>0.66666666666666663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81">
        <f>_xlfn.RANK.AVG(Table3[[#This Row],[Score]],Table3[Score],1)</f>
        <v>76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1">
        <f>_xlfn.RANK.AVG(Table3[[#This Row],[Score 2 ]],Table3[[Score 2 ]],1)</f>
        <v>80</v>
      </c>
    </row>
    <row r="82" spans="1:26" x14ac:dyDescent="0.3">
      <c r="A82" t="s">
        <v>43</v>
      </c>
      <c r="B82">
        <f>COUNTIFS(Table2[Sub-Sector],Table3[[#This Row],[Sub-Sector]])</f>
        <v>10</v>
      </c>
      <c r="C82" s="1">
        <f>COUNTIFS(Table2[Sub-Sector],Table3[[#This Row],[Sub-Sector]],Table2[Uptrend],"Uptrend")/Table3[[#This Row],[Count]]</f>
        <v>0.8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</v>
      </c>
      <c r="F82" s="1">
        <f>COUNTIFS(Table2[Sub-Sector],Table3[[#This Row],[Sub-Sector]],Table2[6M Return vs Nifty],"&gt;=10")/Table3[[#This Row],[Count]]</f>
        <v>0.1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0.2</v>
      </c>
      <c r="I82" s="1">
        <f>COUNTIFS(Table2[Sub-Sector],Table3[[#This Row],[Sub-Sector]],Table2[Relative Volume],"&gt;=1")/Table3[[#This Row],[Count]]</f>
        <v>0.2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0.7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</v>
      </c>
      <c r="S82" s="1">
        <f>COUNTIFS(Table2[Sub-Sector],Table3[[#This Row],[Sub-Sector]],Table2[% Price above 50 EMA],"&gt;=0")/Table3[[#This Row],[Count]]</f>
        <v>0.7</v>
      </c>
      <c r="T82" s="1">
        <f>COUNTIFS(Table2[Sub-Sector],Table3[[#This Row],[Sub-Sector]],Table2[% Price above 200 EMA],"&gt;=0")/Table3[[#This Row],[Count]]</f>
        <v>0.9</v>
      </c>
      <c r="U82" s="1">
        <f>COUNTIFS(Table2[Sub-Sector],Table3[[#This Row],[Sub-Sector]],Table2[Rate of Change - Zone],"Positive")/Table3[[#This Row],[Count]]</f>
        <v>0.6</v>
      </c>
      <c r="V82" s="1">
        <f>COUNTIFS(Table2[Sub-Sector],Table3[[#This Row],[Sub-Sector]],Table2[Sharpe Ratio],"&gt;=0.10")/Table3[[#This Row],[Count]]</f>
        <v>0.1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82">
        <f>_xlfn.RANK.AVG(Table3[[#This Row],[Score]],Table3[Score],1)</f>
        <v>72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2">
        <f>_xlfn.RANK.AVG(Table3[[#This Row],[Score 2 ]],Table3[[Score 2 ]],1)</f>
        <v>81</v>
      </c>
    </row>
    <row r="83" spans="1:26" x14ac:dyDescent="0.3">
      <c r="A83" t="s">
        <v>51</v>
      </c>
      <c r="B83">
        <f>COUNTIFS(Table2[Sub-Sector],Table3[[#This Row],[Sub-Sector]])</f>
        <v>17</v>
      </c>
      <c r="C83" s="1">
        <f>COUNTIFS(Table2[Sub-Sector],Table3[[#This Row],[Sub-Sector]],Table2[Uptrend],"Uptrend")/Table3[[#This Row],[Count]]</f>
        <v>0.58823529411764708</v>
      </c>
      <c r="D83" s="1">
        <f>COUNTIFS(Table2[Sub-Sector],Table3[[#This Row],[Sub-Sector]],Table2[1W Return vs Nifty],"&gt;=5")/Table3[[#This Row],[Count]]</f>
        <v>5.8823529411764705E-2</v>
      </c>
      <c r="E83" s="1">
        <f>COUNTIFS(Table2[Sub-Sector],Table3[[#This Row],[Sub-Sector]],Table2[1M Return vs Nifty],"&gt;=5")/Table3[[#This Row],[Count]]</f>
        <v>0.29411764705882354</v>
      </c>
      <c r="F83" s="1">
        <f>COUNTIFS(Table2[Sub-Sector],Table3[[#This Row],[Sub-Sector]],Table2[6M Return vs Nifty],"&gt;=10")/Table3[[#This Row],[Count]]</f>
        <v>0.17647058823529413</v>
      </c>
      <c r="G83" s="1">
        <f>COUNTIFS(Table2[Sub-Sector],Table3[[#This Row],[Sub-Sector]],Table2[1Y Return vs Nifty],"&gt;=10")/Table3[[#This Row],[Count]]</f>
        <v>0.29411764705882354</v>
      </c>
      <c r="H83" s="1">
        <f>COUNTIFS(Table2[Sub-Sector],Table3[[#This Row],[Sub-Sector]],Table2[RSI Exponential â€“ 14D],"&gt;=50")/Table3[[#This Row],[Count]]</f>
        <v>0.47058823529411764</v>
      </c>
      <c r="I83" s="1">
        <f>COUNTIFS(Table2[Sub-Sector],Table3[[#This Row],[Sub-Sector]],Table2[Relative Volume],"&gt;=1")/Table3[[#This Row],[Count]]</f>
        <v>0.47058823529411764</v>
      </c>
      <c r="J83" s="1">
        <f>COUNTIFS(Table2[Sub-Sector],Table3[[#This Row],[Sub-Sector]],Table2[% Away From Day Low],"&gt;=0.05")/Table3[[#This Row],[Count]]</f>
        <v>5.8823529411764705E-2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5.8823529411764705E-2</v>
      </c>
      <c r="M83" s="1">
        <f>COUNTIFS(Table2[Sub-Sector],Table3[[#This Row],[Sub-Sector]],Table2[% Away From Current Week High],"&lt;=0.05")/Table3[[#This Row],[Count]]</f>
        <v>0.94117647058823528</v>
      </c>
      <c r="N83" s="1">
        <f>COUNTIFS(Table2[Sub-Sector],Table3[[#This Row],[Sub-Sector]],Table2[% Away From Current Month Low],"&gt;=0.05")/Table3[[#This Row],[Count]]</f>
        <v>5.8823529411764705E-2</v>
      </c>
      <c r="O83" s="1">
        <f>COUNTIFS(Table2[Sub-Sector],Table3[[#This Row],[Sub-Sector]],Table2[% Away From Current Month High],"&lt;=0.05")/Table3[[#This Row],[Count]]</f>
        <v>1</v>
      </c>
      <c r="P83" s="1">
        <f>COUNTIFS(Table2[Sub-Sector],Table3[[#This Row],[Sub-Sector]],Table2[% Away From 52W High],"&lt;=10")/Table3[[#This Row],[Count]]</f>
        <v>0.47058823529411764</v>
      </c>
      <c r="Q83" s="1">
        <f>COUNTIFS(Table2[Sub-Sector],Table3[[#This Row],[Sub-Sector]],Table2[% Away From 52W Low],"&gt;=10")/Table3[[#This Row],[Count]]</f>
        <v>0.82352941176470584</v>
      </c>
      <c r="R83" s="1">
        <f>COUNTIFS(Table2[Sub-Sector],Table3[[#This Row],[Sub-Sector]],Table2[% Price above 20 EMA],"&gt;=0")/Table3[[#This Row],[Count]]</f>
        <v>0.58823529411764708</v>
      </c>
      <c r="S83" s="1">
        <f>COUNTIFS(Table2[Sub-Sector],Table3[[#This Row],[Sub-Sector]],Table2[% Price above 50 EMA],"&gt;=0")/Table3[[#This Row],[Count]]</f>
        <v>0.6470588235294118</v>
      </c>
      <c r="T83" s="1">
        <f>COUNTIFS(Table2[Sub-Sector],Table3[[#This Row],[Sub-Sector]],Table2[% Price above 200 EMA],"&gt;=0")/Table3[[#This Row],[Count]]</f>
        <v>0.6470588235294118</v>
      </c>
      <c r="U83" s="1">
        <f>COUNTIFS(Table2[Sub-Sector],Table3[[#This Row],[Sub-Sector]],Table2[Rate of Change - Zone],"Positive")/Table3[[#This Row],[Count]]</f>
        <v>0.47058823529411764</v>
      </c>
      <c r="V83" s="1">
        <f>COUNTIFS(Table2[Sub-Sector],Table3[[#This Row],[Sub-Sector]],Table2[Sharpe Ratio],"&gt;=0.10")/Table3[[#This Row],[Count]]</f>
        <v>0.11764705882352941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83">
        <f>_xlfn.RANK.AVG(Table3[[#This Row],[Score]],Table3[Score],1)</f>
        <v>67.5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3">
        <f>_xlfn.RANK.AVG(Table3[[#This Row],[Score 2 ]],Table3[[Score 2 ]],1)</f>
        <v>82</v>
      </c>
    </row>
    <row r="84" spans="1:26" x14ac:dyDescent="0.3">
      <c r="A84" t="s">
        <v>873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0.33333333333333331</v>
      </c>
      <c r="G84" s="1">
        <f>COUNTIFS(Table2[Sub-Sector],Table3[[#This Row],[Sub-Sector]],Table2[1Y Return vs Nifty],"&gt;=10")/Table3[[#This Row],[Count]]</f>
        <v>0.66666666666666663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</v>
      </c>
      <c r="X84">
        <f>_xlfn.RANK.AVG(Table3[[#This Row],[Score]],Table3[Score],1)</f>
        <v>98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4">
        <f>_xlfn.RANK.AVG(Table3[[#This Row],[Score 2 ]],Table3[[Score 2 ]],1)</f>
        <v>83</v>
      </c>
    </row>
    <row r="85" spans="1:26" x14ac:dyDescent="0.3">
      <c r="A85" t="s">
        <v>106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0.6</v>
      </c>
      <c r="G85" s="1">
        <f>COUNTIFS(Table2[Sub-Sector],Table3[[#This Row],[Sub-Sector]],Table2[1Y Return vs Nifty],"&gt;=10")/Table3[[#This Row],[Count]]</f>
        <v>0.6</v>
      </c>
      <c r="H85" s="1">
        <f>COUNTIFS(Table2[Sub-Sector],Table3[[#This Row],[Sub-Sector]],Table2[RSI Exponential â€“ 14D],"&gt;=50")/Table3[[#This Row],[Count]]</f>
        <v>0.2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0.2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0.4</v>
      </c>
      <c r="U85" s="1">
        <f>COUNTIFS(Table2[Sub-Sector],Table3[[#This Row],[Sub-Sector]],Table2[Rate of Change - Zone],"Positive")/Table3[[#This Row],[Count]]</f>
        <v>0.2</v>
      </c>
      <c r="V85" s="1">
        <f>COUNTIFS(Table2[Sub-Sector],Table3[[#This Row],[Sub-Sector]],Table2[Sharpe Ratio],"&gt;=0.10")/Table3[[#This Row],[Count]]</f>
        <v>0.6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5">
        <f>_xlfn.RANK.AVG(Table3[[#This Row],[Score]],Table3[Score],1)</f>
        <v>100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5">
        <f>_xlfn.RANK.AVG(Table3[[#This Row],[Score 2 ]],Table3[[Score 2 ]],1)</f>
        <v>84</v>
      </c>
    </row>
    <row r="86" spans="1:26" x14ac:dyDescent="0.3">
      <c r="A86" t="s">
        <v>192</v>
      </c>
      <c r="B86">
        <f>COUNTIFS(Table2[Sub-Sector],Table3[[#This Row],[Sub-Sector]])</f>
        <v>4</v>
      </c>
      <c r="C86" s="1">
        <f>COUNTIFS(Table2[Sub-Sector],Table3[[#This Row],[Sub-Sector]],Table2[Uptrend],"Uptrend")/Table3[[#This Row],[Count]]</f>
        <v>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0.75</v>
      </c>
      <c r="G86" s="1">
        <f>COUNTIFS(Table2[Sub-Sector],Table3[[#This Row],[Sub-Sector]],Table2[1Y Return vs Nifty],"&gt;=10")/Table3[[#This Row],[Count]]</f>
        <v>0.25</v>
      </c>
      <c r="H86" s="1">
        <f>COUNTIFS(Table2[Sub-Sector],Table3[[#This Row],[Sub-Sector]],Table2[RSI Exponential â€“ 14D],"&gt;=50")/Table3[[#This Row],[Count]]</f>
        <v>0.5</v>
      </c>
      <c r="I86" s="1">
        <f>COUNTIFS(Table2[Sub-Sector],Table3[[#This Row],[Sub-Sector]],Table2[Relative Volume],"&gt;=1")/Table3[[#This Row],[Count]]</f>
        <v>0.25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0.5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0.5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0.75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481.5</v>
      </c>
      <c r="X86">
        <f>_xlfn.RANK.AVG(Table3[[#This Row],[Score]],Table3[Score],1)</f>
        <v>78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6">
        <f>_xlfn.RANK.AVG(Table3[[#This Row],[Score 2 ]],Table3[[Score 2 ]],1)</f>
        <v>85</v>
      </c>
    </row>
    <row r="87" spans="1:26" x14ac:dyDescent="0.3">
      <c r="A87" t="s">
        <v>577</v>
      </c>
      <c r="B87">
        <f>COUNTIFS(Table2[Sub-Sector],Table3[[#This Row],[Sub-Sector]])</f>
        <v>7</v>
      </c>
      <c r="C87" s="1">
        <f>COUNTIFS(Table2[Sub-Sector],Table3[[#This Row],[Sub-Sector]],Table2[Uptrend],"Uptrend")/Table3[[#This Row],[Count]]</f>
        <v>0.7142857142857143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0.14285714285714285</v>
      </c>
      <c r="F87" s="1">
        <f>COUNTIFS(Table2[Sub-Sector],Table3[[#This Row],[Sub-Sector]],Table2[6M Return vs Nifty],"&gt;=10")/Table3[[#This Row],[Count]]</f>
        <v>0.42857142857142855</v>
      </c>
      <c r="G87" s="1">
        <f>COUNTIFS(Table2[Sub-Sector],Table3[[#This Row],[Sub-Sector]],Table2[1Y Return vs Nifty],"&gt;=10")/Table3[[#This Row],[Count]]</f>
        <v>0.14285714285714285</v>
      </c>
      <c r="H87" s="1">
        <f>COUNTIFS(Table2[Sub-Sector],Table3[[#This Row],[Sub-Sector]],Table2[RSI Exponential â€“ 14D],"&gt;=50")/Table3[[#This Row],[Count]]</f>
        <v>0.42857142857142855</v>
      </c>
      <c r="I87" s="1">
        <f>COUNTIFS(Table2[Sub-Sector],Table3[[#This Row],[Sub-Sector]],Table2[Relative Volume],"&gt;=1")/Table3[[#This Row],[Count]]</f>
        <v>0.42857142857142855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0.2857142857142857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0.42857142857142855</v>
      </c>
      <c r="S87" s="1">
        <f>COUNTIFS(Table2[Sub-Sector],Table3[[#This Row],[Sub-Sector]],Table2[% Price above 50 EMA],"&gt;=0")/Table3[[#This Row],[Count]]</f>
        <v>0.7142857142857143</v>
      </c>
      <c r="T87" s="1">
        <f>COUNTIFS(Table2[Sub-Sector],Table3[[#This Row],[Sub-Sector]],Table2[% Price above 200 EMA],"&gt;=0")/Table3[[#This Row],[Count]]</f>
        <v>0.8571428571428571</v>
      </c>
      <c r="U87" s="1">
        <f>COUNTIFS(Table2[Sub-Sector],Table3[[#This Row],[Sub-Sector]],Table2[Rate of Change - Zone],"Positive")/Table3[[#This Row],[Count]]</f>
        <v>0.2857142857142857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87">
        <f>_xlfn.RANK.AVG(Table3[[#This Row],[Score]],Table3[Score],1)</f>
        <v>77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7">
        <f>_xlfn.RANK.AVG(Table3[[#This Row],[Score 2 ]],Table3[[Score 2 ]],1)</f>
        <v>86</v>
      </c>
    </row>
    <row r="88" spans="1:26" x14ac:dyDescent="0.3">
      <c r="A88" t="s">
        <v>626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0.66666666666666663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0.66666666666666663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0.33333333333333331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0.66666666666666663</v>
      </c>
      <c r="S88" s="1">
        <f>COUNTIFS(Table2[Sub-Sector],Table3[[#This Row],[Sub-Sector]],Table2[% Price above 50 EMA],"&gt;=0")/Table3[[#This Row],[Count]]</f>
        <v>0.66666666666666663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0.33333333333333331</v>
      </c>
      <c r="V88" s="1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88">
        <f>_xlfn.RANK.AVG(Table3[[#This Row],[Score]],Table3[Score],1)</f>
        <v>83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8">
        <f>_xlfn.RANK.AVG(Table3[[#This Row],[Score 2 ]],Table3[[Score 2 ]],1)</f>
        <v>87.5</v>
      </c>
    </row>
    <row r="89" spans="1:26" x14ac:dyDescent="0.3">
      <c r="A89" t="s">
        <v>225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0.33333333333333331</v>
      </c>
      <c r="E89" s="1">
        <f>COUNTIFS(Table2[Sub-Sector],Table3[[#This Row],[Sub-Sector]],Table2[1M Return vs Nifty],"&gt;=5")/Table3[[#This Row],[Count]]</f>
        <v>0.33333333333333331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0.33333333333333331</v>
      </c>
      <c r="H89" s="1">
        <f>COUNTIFS(Table2[Sub-Sector],Table3[[#This Row],[Sub-Sector]],Table2[RSI Exponential â€“ 14D],"&gt;=50")/Table3[[#This Row],[Count]]</f>
        <v>0.33333333333333331</v>
      </c>
      <c r="I89" s="1">
        <f>COUNTIFS(Table2[Sub-Sector],Table3[[#This Row],[Sub-Sector]],Table2[Relative Volume],"&gt;=1")/Table3[[#This Row],[Count]]</f>
        <v>0.33333333333333331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0.66666666666666663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0.66666666666666663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0.33333333333333331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89">
        <f>_xlfn.RANK.AVG(Table3[[#This Row],[Score]],Table3[Score],1)</f>
        <v>44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9">
        <f>_xlfn.RANK.AVG(Table3[[#This Row],[Score 2 ]],Table3[[Score 2 ]],1)</f>
        <v>87.5</v>
      </c>
    </row>
    <row r="90" spans="1:26" x14ac:dyDescent="0.3">
      <c r="A90" t="s">
        <v>69</v>
      </c>
      <c r="B90">
        <f>COUNTIFS(Table2[Sub-Sector],Table3[[#This Row],[Sub-Sector]])</f>
        <v>3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0.33333333333333331</v>
      </c>
      <c r="G90" s="1">
        <f>COUNTIFS(Table2[Sub-Sector],Table3[[#This Row],[Sub-Sector]],Table2[1Y Return vs Nifty],"&gt;=10")/Table3[[#This Row],[Count]]</f>
        <v>0.66666666666666663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0.33333333333333331</v>
      </c>
      <c r="V90" s="1">
        <f>COUNTIFS(Table2[Sub-Sector],Table3[[#This Row],[Sub-Sector]],Table2[Sharpe Ratio],"&gt;=0.10")/Table3[[#This Row],[Count]]</f>
        <v>0.33333333333333331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</v>
      </c>
      <c r="X90">
        <f>_xlfn.RANK.AVG(Table3[[#This Row],[Score]],Table3[Score],1)</f>
        <v>103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90">
        <f>_xlfn.RANK.AVG(Table3[[#This Row],[Score 2 ]],Table3[[Score 2 ]],1)</f>
        <v>89</v>
      </c>
    </row>
    <row r="91" spans="1:26" x14ac:dyDescent="0.3">
      <c r="A91" t="s">
        <v>742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0.5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0.5</v>
      </c>
      <c r="I91" s="1">
        <f>COUNTIFS(Table2[Sub-Sector],Table3[[#This Row],[Sub-Sector]],Table2[Relative Volume],"&gt;=1")/Table3[[#This Row],[Count]]</f>
        <v>0.5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0.5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0.5</v>
      </c>
      <c r="S91" s="1">
        <f>COUNTIFS(Table2[Sub-Sector],Table3[[#This Row],[Sub-Sector]],Table2[% Price above 50 EMA],"&gt;=0")/Table3[[#This Row],[Count]]</f>
        <v>0.5</v>
      </c>
      <c r="T91" s="1">
        <f>COUNTIFS(Table2[Sub-Sector],Table3[[#This Row],[Sub-Sector]],Table2[% Price above 200 EMA],"&gt;=0")/Table3[[#This Row],[Count]]</f>
        <v>0.5</v>
      </c>
      <c r="U91" s="1">
        <f>COUNTIFS(Table2[Sub-Sector],Table3[[#This Row],[Sub-Sector]],Table2[Rate of Change - Zone],"Positive")/Table3[[#This Row],[Count]]</f>
        <v>0.5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486</v>
      </c>
      <c r="X91">
        <f>_xlfn.RANK.AVG(Table3[[#This Row],[Score]],Table3[Score],1)</f>
        <v>79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1">
        <f>_xlfn.RANK.AVG(Table3[[#This Row],[Score 2 ]],Table3[[Score 2 ]],1)</f>
        <v>90</v>
      </c>
    </row>
    <row r="92" spans="1:26" x14ac:dyDescent="0.3">
      <c r="A92" t="s">
        <v>838</v>
      </c>
      <c r="B92">
        <f>COUNTIFS(Table2[Sub-Sector],Table3[[#This Row],[Sub-Sector]])</f>
        <v>2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0.5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0.5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0.5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0.5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92">
        <f>_xlfn.RANK.AVG(Table3[[#This Row],[Score]],Table3[Score],1)</f>
        <v>106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2">
        <f>_xlfn.RANK.AVG(Table3[[#This Row],[Score 2 ]],Table3[[Score 2 ]],1)</f>
        <v>91</v>
      </c>
    </row>
    <row r="93" spans="1:26" x14ac:dyDescent="0.3">
      <c r="A93" t="s">
        <v>34</v>
      </c>
      <c r="B93">
        <f>COUNTIFS(Table2[Sub-Sector],Table3[[#This Row],[Sub-Sector]])</f>
        <v>11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9.0909090909090912E-2</v>
      </c>
      <c r="H93" s="1">
        <f>COUNTIFS(Table2[Sub-Sector],Table3[[#This Row],[Sub-Sector]],Table2[RSI Exponential â€“ 14D],"&gt;=50")/Table3[[#This Row],[Count]]</f>
        <v>0.27272727272727271</v>
      </c>
      <c r="I93" s="1">
        <f>COUNTIFS(Table2[Sub-Sector],Table3[[#This Row],[Sub-Sector]],Table2[Relative Volume],"&gt;=1")/Table3[[#This Row],[Count]]</f>
        <v>0.45454545454545453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0.18181818181818182</v>
      </c>
      <c r="S93" s="1">
        <f>COUNTIFS(Table2[Sub-Sector],Table3[[#This Row],[Sub-Sector]],Table2[% Price above 50 EMA],"&gt;=0")/Table3[[#This Row],[Count]]</f>
        <v>0.18181818181818182</v>
      </c>
      <c r="T93" s="1">
        <f>COUNTIFS(Table2[Sub-Sector],Table3[[#This Row],[Sub-Sector]],Table2[% Price above 200 EMA],"&gt;=0")/Table3[[#This Row],[Count]]</f>
        <v>0.54545454545454541</v>
      </c>
      <c r="U93" s="1">
        <f>COUNTIFS(Table2[Sub-Sector],Table3[[#This Row],[Sub-Sector]],Table2[Rate of Change - Zone],"Positive")/Table3[[#This Row],[Count]]</f>
        <v>0.45454545454545453</v>
      </c>
      <c r="V93" s="1">
        <f>COUNTIFS(Table2[Sub-Sector],Table3[[#This Row],[Sub-Sector]],Table2[Sharpe Ratio],"&gt;=0.10")/Table3[[#This Row],[Count]]</f>
        <v>0.63636363636363635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93">
        <f>_xlfn.RANK.AVG(Table3[[#This Row],[Score]],Table3[Score],1)</f>
        <v>107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3">
        <f>_xlfn.RANK.AVG(Table3[[#This Row],[Score 2 ]],Table3[[Score 2 ]],1)</f>
        <v>92</v>
      </c>
    </row>
    <row r="94" spans="1:26" x14ac:dyDescent="0.3">
      <c r="A94" t="s">
        <v>431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0.27272727272727271</v>
      </c>
      <c r="D94" s="1">
        <f>COUNTIFS(Table2[Sub-Sector],Table3[[#This Row],[Sub-Sector]],Table2[1W Return vs Nifty],"&gt;=5")/Table3[[#This Row],[Count]]</f>
        <v>9.0909090909090912E-2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9.0909090909090912E-2</v>
      </c>
      <c r="G94" s="1">
        <f>COUNTIFS(Table2[Sub-Sector],Table3[[#This Row],[Sub-Sector]],Table2[1Y Return vs Nifty],"&gt;=10")/Table3[[#This Row],[Count]]</f>
        <v>9.0909090909090912E-2</v>
      </c>
      <c r="H94" s="1">
        <f>COUNTIFS(Table2[Sub-Sector],Table3[[#This Row],[Sub-Sector]],Table2[RSI Exponential â€“ 14D],"&gt;=50")/Table3[[#This Row],[Count]]</f>
        <v>0.27272727272727271</v>
      </c>
      <c r="I94" s="1">
        <f>COUNTIFS(Table2[Sub-Sector],Table3[[#This Row],[Sub-Sector]],Table2[Relative Volume],"&gt;=1")/Table3[[#This Row],[Count]]</f>
        <v>0.36363636363636365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0.90909090909090906</v>
      </c>
      <c r="L94" s="1">
        <f>COUNTIFS(Table2[Sub-Sector],Table3[[#This Row],[Sub-Sector]],Table2[% Away From Current Week Low],"&gt;=0.05")/Table3[[#This Row],[Count]]</f>
        <v>9.0909090909090912E-2</v>
      </c>
      <c r="M94" s="1">
        <f>COUNTIFS(Table2[Sub-Sector],Table3[[#This Row],[Sub-Sector]],Table2[% Away From Current Week High],"&lt;=0.05")/Table3[[#This Row],[Count]]</f>
        <v>0.90909090909090906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0.90909090909090906</v>
      </c>
      <c r="P94" s="1">
        <f>COUNTIFS(Table2[Sub-Sector],Table3[[#This Row],[Sub-Sector]],Table2[% Away From 52W High],"&lt;=10")/Table3[[#This Row],[Count]]</f>
        <v>9.0909090909090912E-2</v>
      </c>
      <c r="Q94" s="1">
        <f>COUNTIFS(Table2[Sub-Sector],Table3[[#This Row],[Sub-Sector]],Table2[% Away From 52W Low],"&gt;=10")/Table3[[#This Row],[Count]]</f>
        <v>0.72727272727272729</v>
      </c>
      <c r="R94" s="1">
        <f>COUNTIFS(Table2[Sub-Sector],Table3[[#This Row],[Sub-Sector]],Table2[% Price above 20 EMA],"&gt;=0")/Table3[[#This Row],[Count]]</f>
        <v>0.27272727272727271</v>
      </c>
      <c r="S94" s="1">
        <f>COUNTIFS(Table2[Sub-Sector],Table3[[#This Row],[Sub-Sector]],Table2[% Price above 50 EMA],"&gt;=0")/Table3[[#This Row],[Count]]</f>
        <v>0.36363636363636365</v>
      </c>
      <c r="T94" s="1">
        <f>COUNTIFS(Table2[Sub-Sector],Table3[[#This Row],[Sub-Sector]],Table2[% Price above 200 EMA],"&gt;=0")/Table3[[#This Row],[Count]]</f>
        <v>0.45454545454545453</v>
      </c>
      <c r="U94" s="1">
        <f>COUNTIFS(Table2[Sub-Sector],Table3[[#This Row],[Sub-Sector]],Table2[Rate of Change - Zone],"Positive")/Table3[[#This Row],[Count]]</f>
        <v>0.36363636363636365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94">
        <f>_xlfn.RANK.AVG(Table3[[#This Row],[Score]],Table3[Score],1)</f>
        <v>96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4">
        <f>_xlfn.RANK.AVG(Table3[[#This Row],[Score 2 ]],Table3[[Score 2 ]],1)</f>
        <v>93</v>
      </c>
    </row>
    <row r="95" spans="1:26" x14ac:dyDescent="0.3">
      <c r="A95" t="s">
        <v>24</v>
      </c>
      <c r="B95">
        <f>COUNTIFS(Table2[Sub-Sector],Table3[[#This Row],[Sub-Sector]])</f>
        <v>20</v>
      </c>
      <c r="C95" s="1">
        <f>COUNTIFS(Table2[Sub-Sector],Table3[[#This Row],[Sub-Sector]],Table2[Uptrend],"Uptrend")/Table3[[#This Row],[Count]]</f>
        <v>0.4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0.05</v>
      </c>
      <c r="G95" s="1">
        <f>COUNTIFS(Table2[Sub-Sector],Table3[[#This Row],[Sub-Sector]],Table2[1Y Return vs Nifty],"&gt;=10")/Table3[[#This Row],[Count]]</f>
        <v>0.05</v>
      </c>
      <c r="H95" s="1">
        <f>COUNTIFS(Table2[Sub-Sector],Table3[[#This Row],[Sub-Sector]],Table2[RSI Exponential â€“ 14D],"&gt;=50")/Table3[[#This Row],[Count]]</f>
        <v>0.2</v>
      </c>
      <c r="I95" s="1">
        <f>COUNTIFS(Table2[Sub-Sector],Table3[[#This Row],[Sub-Sector]],Table2[Relative Volume],"&gt;=1")/Table3[[#This Row],[Count]]</f>
        <v>0.35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0.35</v>
      </c>
      <c r="Q95" s="1">
        <f>COUNTIFS(Table2[Sub-Sector],Table3[[#This Row],[Sub-Sector]],Table2[% Away From 52W Low],"&gt;=10")/Table3[[#This Row],[Count]]</f>
        <v>0.65</v>
      </c>
      <c r="R95" s="1">
        <f>COUNTIFS(Table2[Sub-Sector],Table3[[#This Row],[Sub-Sector]],Table2[% Price above 20 EMA],"&gt;=0")/Table3[[#This Row],[Count]]</f>
        <v>0.2</v>
      </c>
      <c r="S95" s="1">
        <f>COUNTIFS(Table2[Sub-Sector],Table3[[#This Row],[Sub-Sector]],Table2[% Price above 50 EMA],"&gt;=0")/Table3[[#This Row],[Count]]</f>
        <v>0.3</v>
      </c>
      <c r="T95" s="1">
        <f>COUNTIFS(Table2[Sub-Sector],Table3[[#This Row],[Sub-Sector]],Table2[% Price above 200 EMA],"&gt;=0")/Table3[[#This Row],[Count]]</f>
        <v>0.4</v>
      </c>
      <c r="U95" s="1">
        <f>COUNTIFS(Table2[Sub-Sector],Table3[[#This Row],[Sub-Sector]],Table2[Rate of Change - Zone],"Positive")/Table3[[#This Row],[Count]]</f>
        <v>0.4</v>
      </c>
      <c r="V95" s="1">
        <f>COUNTIFS(Table2[Sub-Sector],Table3[[#This Row],[Sub-Sector]],Table2[Sharpe Ratio],"&gt;=0.10")/Table3[[#This Row],[Count]]</f>
        <v>0.2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95">
        <f>_xlfn.RANK.AVG(Table3[[#This Row],[Score]],Table3[Score],1)</f>
        <v>102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5">
        <f>_xlfn.RANK.AVG(Table3[[#This Row],[Score 2 ]],Table3[[Score 2 ]],1)</f>
        <v>94</v>
      </c>
    </row>
    <row r="96" spans="1:26" x14ac:dyDescent="0.3">
      <c r="A96" t="s">
        <v>440</v>
      </c>
      <c r="B96">
        <f>COUNTIFS(Table2[Sub-Sector],Table3[[#This Row],[Sub-Sector]])</f>
        <v>9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0.1111111111111111</v>
      </c>
      <c r="E96" s="1">
        <f>COUNTIFS(Table2[Sub-Sector],Table3[[#This Row],[Sub-Sector]],Table2[1M Return vs Nifty],"&gt;=5")/Table3[[#This Row],[Count]]</f>
        <v>0.1111111111111111</v>
      </c>
      <c r="F96" s="1">
        <f>COUNTIFS(Table2[Sub-Sector],Table3[[#This Row],[Sub-Sector]],Table2[6M Return vs Nifty],"&gt;=10")/Table3[[#This Row],[Count]]</f>
        <v>0.22222222222222221</v>
      </c>
      <c r="G96" s="1">
        <f>COUNTIFS(Table2[Sub-Sector],Table3[[#This Row],[Sub-Sector]],Table2[1Y Return vs Nifty],"&gt;=10")/Table3[[#This Row],[Count]]</f>
        <v>0.22222222222222221</v>
      </c>
      <c r="H96" s="1">
        <f>COUNTIFS(Table2[Sub-Sector],Table3[[#This Row],[Sub-Sector]],Table2[RSI Exponential â€“ 14D],"&gt;=50")/Table3[[#This Row],[Count]]</f>
        <v>0.44444444444444442</v>
      </c>
      <c r="I96" s="1">
        <f>COUNTIFS(Table2[Sub-Sector],Table3[[#This Row],[Sub-Sector]],Table2[Relative Volume],"&gt;=1")/Table3[[#This Row],[Count]]</f>
        <v>0.22222222222222221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0.1111111111111111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0.22222222222222221</v>
      </c>
      <c r="Q96" s="1">
        <f>COUNTIFS(Table2[Sub-Sector],Table3[[#This Row],[Sub-Sector]],Table2[% Away From 52W Low],"&gt;=10")/Table3[[#This Row],[Count]]</f>
        <v>0.88888888888888884</v>
      </c>
      <c r="R96" s="1">
        <f>COUNTIFS(Table2[Sub-Sector],Table3[[#This Row],[Sub-Sector]],Table2[% Price above 20 EMA],"&gt;=0")/Table3[[#This Row],[Count]]</f>
        <v>0.44444444444444442</v>
      </c>
      <c r="S96" s="1">
        <f>COUNTIFS(Table2[Sub-Sector],Table3[[#This Row],[Sub-Sector]],Table2[% Price above 50 EMA],"&gt;=0")/Table3[[#This Row],[Count]]</f>
        <v>0.55555555555555558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0.44444444444444442</v>
      </c>
      <c r="V96" s="1">
        <f>COUNTIFS(Table2[Sub-Sector],Table3[[#This Row],[Sub-Sector]],Table2[Sharpe Ratio],"&gt;=0.10")/Table3[[#This Row],[Count]]</f>
        <v>0.44444444444444442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96">
        <f>_xlfn.RANK.AVG(Table3[[#This Row],[Score]],Table3[Score],1)</f>
        <v>86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6">
        <f>_xlfn.RANK.AVG(Table3[[#This Row],[Score 2 ]],Table3[[Score 2 ]],1)</f>
        <v>95</v>
      </c>
    </row>
    <row r="97" spans="1:26" x14ac:dyDescent="0.3">
      <c r="A97" t="s">
        <v>1442</v>
      </c>
      <c r="B97">
        <f>COUNTIFS(Table2[Sub-Sector],Table3[[#This Row],[Sub-Sector]])</f>
        <v>4</v>
      </c>
      <c r="C97" s="1">
        <f>COUNTIFS(Table2[Sub-Sector],Table3[[#This Row],[Sub-Sector]],Table2[Uptrend],"Uptrend")/Table3[[#This Row],[Count]]</f>
        <v>0.5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0.25</v>
      </c>
      <c r="G97" s="1">
        <f>COUNTIFS(Table2[Sub-Sector],Table3[[#This Row],[Sub-Sector]],Table2[1Y Return vs Nifty],"&gt;=10")/Table3[[#This Row],[Count]]</f>
        <v>0.25</v>
      </c>
      <c r="H97" s="1">
        <f>COUNTIFS(Table2[Sub-Sector],Table3[[#This Row],[Sub-Sector]],Table2[RSI Exponential â€“ 14D],"&gt;=50")/Table3[[#This Row],[Count]]</f>
        <v>0.25</v>
      </c>
      <c r="I97" s="1">
        <f>COUNTIFS(Table2[Sub-Sector],Table3[[#This Row],[Sub-Sector]],Table2[Relative Volume],"&gt;=1")/Table3[[#This Row],[Count]]</f>
        <v>0.25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0.5</v>
      </c>
      <c r="S97" s="1">
        <f>COUNTIFS(Table2[Sub-Sector],Table3[[#This Row],[Sub-Sector]],Table2[% Price above 50 EMA],"&gt;=0")/Table3[[#This Row],[Count]]</f>
        <v>0.5</v>
      </c>
      <c r="T97" s="1">
        <f>COUNTIFS(Table2[Sub-Sector],Table3[[#This Row],[Sub-Sector]],Table2[% Price above 200 EMA],"&gt;=0")/Table3[[#This Row],[Count]]</f>
        <v>0.75</v>
      </c>
      <c r="U97" s="1">
        <f>COUNTIFS(Table2[Sub-Sector],Table3[[#This Row],[Sub-Sector]],Table2[Rate of Change - Zone],"Positive")/Table3[[#This Row],[Count]]</f>
        <v>0.25</v>
      </c>
      <c r="V97" s="1">
        <f>COUNTIFS(Table2[Sub-Sector],Table3[[#This Row],[Sub-Sector]],Table2[Sharpe Ratio],"&gt;=0.10")/Table3[[#This Row],[Count]]</f>
        <v>0.5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97">
        <f>_xlfn.RANK.AVG(Table3[[#This Row],[Score]],Table3[Score],1)</f>
        <v>101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97">
        <f>_xlfn.RANK.AVG(Table3[[#This Row],[Score 2 ]],Table3[[Score 2 ]],1)</f>
        <v>96</v>
      </c>
    </row>
    <row r="98" spans="1:26" x14ac:dyDescent="0.3">
      <c r="A98" t="s">
        <v>1144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0.5</v>
      </c>
      <c r="G98" s="1">
        <f>COUNTIFS(Table2[Sub-Sector],Table3[[#This Row],[Sub-Sector]],Table2[1Y Return vs Nifty],"&gt;=10")/Table3[[#This Row],[Count]]</f>
        <v>0.5</v>
      </c>
      <c r="H98" s="1">
        <f>COUNTIFS(Table2[Sub-Sector],Table3[[#This Row],[Sub-Sector]],Table2[RSI Exponential â€“ 14D],"&gt;=50")/Table3[[#This Row],[Count]]</f>
        <v>0.5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1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</v>
      </c>
      <c r="X98">
        <f>_xlfn.RANK.AVG(Table3[[#This Row],[Score]],Table3[Score],1)</f>
        <v>87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98">
        <f>_xlfn.RANK.AVG(Table3[[#This Row],[Score 2 ]],Table3[[Score 2 ]],1)</f>
        <v>97</v>
      </c>
    </row>
    <row r="99" spans="1:26" x14ac:dyDescent="0.3">
      <c r="A99" t="s">
        <v>1421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99">
        <f>_xlfn.RANK.AVG(Table3[[#This Row],[Score]],Table3[Score],1)</f>
        <v>88.5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99">
        <f>_xlfn.RANK.AVG(Table3[[#This Row],[Score 2 ]],Table3[[Score 2 ]],1)</f>
        <v>98.5</v>
      </c>
    </row>
    <row r="100" spans="1:26" x14ac:dyDescent="0.3">
      <c r="A100" t="s">
        <v>557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615.5</v>
      </c>
      <c r="X100">
        <f>_xlfn.RANK.AVG(Table3[[#This Row],[Score]],Table3[Score],1)</f>
        <v>109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0">
        <f>_xlfn.RANK.AVG(Table3[[#This Row],[Score 2 ]],Table3[[Score 2 ]],1)</f>
        <v>98.5</v>
      </c>
    </row>
    <row r="101" spans="1:26" x14ac:dyDescent="0.3">
      <c r="A101" t="s">
        <v>505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1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1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1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1">
        <f>_xlfn.RANK.AVG(Table3[[#This Row],[Score]],Table3[Score],1)</f>
        <v>90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1">
        <f>_xlfn.RANK.AVG(Table3[[#This Row],[Score 2 ]],Table3[[Score 2 ]],1)</f>
        <v>100.5</v>
      </c>
    </row>
    <row r="102" spans="1:26" x14ac:dyDescent="0.3">
      <c r="A102" t="s">
        <v>1571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1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102">
        <f>_xlfn.RANK.AVG(Table3[[#This Row],[Score]],Table3[Score],1)</f>
        <v>69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>
        <f>_xlfn.RANK.AVG(Table3[[#This Row],[Score 2 ]],Table3[[Score 2 ]],1)</f>
        <v>100.5</v>
      </c>
    </row>
    <row r="103" spans="1:26" x14ac:dyDescent="0.3">
      <c r="A103" t="s">
        <v>149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1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</v>
      </c>
      <c r="X103">
        <f>_xlfn.RANK.AVG(Table3[[#This Row],[Score]],Table3[Score],1)</f>
        <v>91.5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102</v>
      </c>
    </row>
    <row r="104" spans="1:26" x14ac:dyDescent="0.3">
      <c r="A104" t="s">
        <v>72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0.66666666666666663</v>
      </c>
      <c r="H104" s="1">
        <f>COUNTIFS(Table2[Sub-Sector],Table3[[#This Row],[Sub-Sector]],Table2[RSI Exponential â€“ 14D],"&gt;=50")/Table3[[#This Row],[Count]]</f>
        <v>0.33333333333333331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0.33333333333333331</v>
      </c>
      <c r="S104" s="1">
        <f>COUNTIFS(Table2[Sub-Sector],Table3[[#This Row],[Sub-Sector]],Table2[% Price above 50 EMA],"&gt;=0")/Table3[[#This Row],[Count]]</f>
        <v>0.33333333333333331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0.33333333333333331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04">
        <f>_xlfn.RANK.AVG(Table3[[#This Row],[Score]],Table3[Score],1)</f>
        <v>111.5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>
        <f>_xlfn.RANK.AVG(Table3[[#This Row],[Score 2 ]],Table3[[Score 2 ]],1)</f>
        <v>103</v>
      </c>
    </row>
    <row r="105" spans="1:26" x14ac:dyDescent="0.3">
      <c r="A105" t="s">
        <v>40</v>
      </c>
      <c r="B105">
        <f>COUNTIFS(Table2[Sub-Sector],Table3[[#This Row],[Sub-Sector]])</f>
        <v>3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0.33333333333333331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0.33333333333333331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0.33333333333333331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0.33333333333333331</v>
      </c>
      <c r="S105" s="1">
        <f>COUNTIFS(Table2[Sub-Sector],Table3[[#This Row],[Sub-Sector]],Table2[% Price above 50 EMA],"&gt;=0")/Table3[[#This Row],[Count]]</f>
        <v>0.66666666666666663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0.33333333333333331</v>
      </c>
      <c r="V105" s="1">
        <f>COUNTIFS(Table2[Sub-Sector],Table3[[#This Row],[Sub-Sector]],Table2[Sharpe Ratio],"&gt;=0.10")/Table3[[#This Row],[Count]]</f>
        <v>0.66666666666666663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105">
        <f>_xlfn.RANK.AVG(Table3[[#This Row],[Score]],Table3[Score],1)</f>
        <v>93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5">
        <f>_xlfn.RANK.AVG(Table3[[#This Row],[Score 2 ]],Table3[[Score 2 ]],1)</f>
        <v>104</v>
      </c>
    </row>
    <row r="106" spans="1:26" x14ac:dyDescent="0.3">
      <c r="A106" t="s">
        <v>21</v>
      </c>
      <c r="B106">
        <f>COUNTIFS(Table2[Sub-Sector],Table3[[#This Row],[Sub-Sector]])</f>
        <v>21</v>
      </c>
      <c r="C106" s="1">
        <f>COUNTIFS(Table2[Sub-Sector],Table3[[#This Row],[Sub-Sector]],Table2[Uptrend],"Uptrend")/Table3[[#This Row],[Count]]</f>
        <v>0.5714285714285714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4.7619047619047616E-2</v>
      </c>
      <c r="F106" s="1">
        <f>COUNTIFS(Table2[Sub-Sector],Table3[[#This Row],[Sub-Sector]],Table2[6M Return vs Nifty],"&gt;=10")/Table3[[#This Row],[Count]]</f>
        <v>0.23809523809523808</v>
      </c>
      <c r="G106" s="1">
        <f>COUNTIFS(Table2[Sub-Sector],Table3[[#This Row],[Sub-Sector]],Table2[1Y Return vs Nifty],"&gt;=10")/Table3[[#This Row],[Count]]</f>
        <v>0.23809523809523808</v>
      </c>
      <c r="H106" s="1">
        <f>COUNTIFS(Table2[Sub-Sector],Table3[[#This Row],[Sub-Sector]],Table2[RSI Exponential â€“ 14D],"&gt;=50")/Table3[[#This Row],[Count]]</f>
        <v>0.47619047619047616</v>
      </c>
      <c r="I106" s="1">
        <f>COUNTIFS(Table2[Sub-Sector],Table3[[#This Row],[Sub-Sector]],Table2[Relative Volume],"&gt;=1")/Table3[[#This Row],[Count]]</f>
        <v>0.19047619047619047</v>
      </c>
      <c r="J106" s="1">
        <f>COUNTIFS(Table2[Sub-Sector],Table3[[#This Row],[Sub-Sector]],Table2[% Away From Day Low],"&gt;=0.05")/Table3[[#This Row],[Count]]</f>
        <v>4.7619047619047616E-2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4.7619047619047616E-2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4.7619047619047616E-2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0.42857142857142855</v>
      </c>
      <c r="Q106" s="1">
        <f>COUNTIFS(Table2[Sub-Sector],Table3[[#This Row],[Sub-Sector]],Table2[% Away From 52W Low],"&gt;=10")/Table3[[#This Row],[Count]]</f>
        <v>0.95238095238095233</v>
      </c>
      <c r="R106" s="1">
        <f>COUNTIFS(Table2[Sub-Sector],Table3[[#This Row],[Sub-Sector]],Table2[% Price above 20 EMA],"&gt;=0")/Table3[[#This Row],[Count]]</f>
        <v>0.47619047619047616</v>
      </c>
      <c r="S106" s="1">
        <f>COUNTIFS(Table2[Sub-Sector],Table3[[#This Row],[Sub-Sector]],Table2[% Price above 50 EMA],"&gt;=0")/Table3[[#This Row],[Count]]</f>
        <v>0.52380952380952384</v>
      </c>
      <c r="T106" s="1">
        <f>COUNTIFS(Table2[Sub-Sector],Table3[[#This Row],[Sub-Sector]],Table2[% Price above 200 EMA],"&gt;=0")/Table3[[#This Row],[Count]]</f>
        <v>0.7142857142857143</v>
      </c>
      <c r="U106" s="1">
        <f>COUNTIFS(Table2[Sub-Sector],Table3[[#This Row],[Sub-Sector]],Table2[Rate of Change - Zone],"Positive")/Table3[[#This Row],[Count]]</f>
        <v>0.23809523809523808</v>
      </c>
      <c r="V106" s="1">
        <f>COUNTIFS(Table2[Sub-Sector],Table3[[#This Row],[Sub-Sector]],Table2[Sharpe Ratio],"&gt;=0.10")/Table3[[#This Row],[Count]]</f>
        <v>9.5238095238095233E-2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550.5</v>
      </c>
      <c r="X106">
        <f>_xlfn.RANK.AVG(Table3[[#This Row],[Score]],Table3[Score],1)</f>
        <v>97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06">
        <f>_xlfn.RANK.AVG(Table3[[#This Row],[Score 2 ]],Table3[[Score 2 ]],1)</f>
        <v>105</v>
      </c>
    </row>
    <row r="107" spans="1:26" x14ac:dyDescent="0.3">
      <c r="A107" t="s">
        <v>294</v>
      </c>
      <c r="B107">
        <f>COUNTIFS(Table2[Sub-Sector],Table3[[#This Row],[Sub-Sector]])</f>
        <v>6</v>
      </c>
      <c r="C107" s="1">
        <f>COUNTIFS(Table2[Sub-Sector],Table3[[#This Row],[Sub-Sector]],Table2[Uptrend],"Uptrend")/Table3[[#This Row],[Count]]</f>
        <v>0.5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0.5</v>
      </c>
      <c r="H107" s="1">
        <f>COUNTIFS(Table2[Sub-Sector],Table3[[#This Row],[Sub-Sector]],Table2[RSI Exponential â€“ 14D],"&gt;=50")/Table3[[#This Row],[Count]]</f>
        <v>0.16666666666666666</v>
      </c>
      <c r="I107" s="1">
        <f>COUNTIFS(Table2[Sub-Sector],Table3[[#This Row],[Sub-Sector]],Table2[Relative Volume],"&gt;=1")/Table3[[#This Row],[Count]]</f>
        <v>0.16666666666666666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0.16666666666666666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0.16666666666666666</v>
      </c>
      <c r="S107" s="1">
        <f>COUNTIFS(Table2[Sub-Sector],Table3[[#This Row],[Sub-Sector]],Table2[% Price above 50 EMA],"&gt;=0")/Table3[[#This Row],[Count]]</f>
        <v>0.33333333333333331</v>
      </c>
      <c r="T107" s="1">
        <f>COUNTIFS(Table2[Sub-Sector],Table3[[#This Row],[Sub-Sector]],Table2[% Price above 200 EMA],"&gt;=0")/Table3[[#This Row],[Count]]</f>
        <v>0.66666666666666663</v>
      </c>
      <c r="U107" s="1">
        <f>COUNTIFS(Table2[Sub-Sector],Table3[[#This Row],[Sub-Sector]],Table2[Rate of Change - Zone],"Positive")/Table3[[#This Row],[Count]]</f>
        <v>0.16666666666666666</v>
      </c>
      <c r="V107" s="1">
        <f>COUNTIFS(Table2[Sub-Sector],Table3[[#This Row],[Sub-Sector]],Table2[Sharpe Ratio],"&gt;=0.10")/Table3[[#This Row],[Count]]</f>
        <v>0.5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07">
        <f>_xlfn.RANK.AVG(Table3[[#This Row],[Score]],Table3[Score],1)</f>
        <v>104.5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7">
        <f>_xlfn.RANK.AVG(Table3[[#This Row],[Score 2 ]],Table3[[Score 2 ]],1)</f>
        <v>106</v>
      </c>
    </row>
    <row r="108" spans="1:26" x14ac:dyDescent="0.3">
      <c r="A108" t="s">
        <v>97</v>
      </c>
      <c r="B108">
        <f>COUNTIFS(Table2[Sub-Sector],Table3[[#This Row],[Sub-Sector]])</f>
        <v>4</v>
      </c>
      <c r="C108" s="1">
        <f>COUNTIFS(Table2[Sub-Sector],Table3[[#This Row],[Sub-Sector]],Table2[Uptrend],"Uptrend")/Table3[[#This Row],[Count]]</f>
        <v>1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0.25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0.75</v>
      </c>
      <c r="I108" s="1">
        <f>COUNTIFS(Table2[Sub-Sector],Table3[[#This Row],[Sub-Sector]],Table2[Relative Volume],"&gt;=1")/Table3[[#This Row],[Count]]</f>
        <v>0.25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0.75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1</v>
      </c>
      <c r="S108" s="1">
        <f>COUNTIFS(Table2[Sub-Sector],Table3[[#This Row],[Sub-Sector]],Table2[% Price above 50 EMA],"&gt;=0")/Table3[[#This Row],[Count]]</f>
        <v>1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0.5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108">
        <f>_xlfn.RANK.AVG(Table3[[#This Row],[Score]],Table3[Score],1)</f>
        <v>82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8">
        <f>_xlfn.RANK.AVG(Table3[[#This Row],[Score 2 ]],Table3[[Score 2 ]],1)</f>
        <v>107</v>
      </c>
    </row>
    <row r="109" spans="1:26" x14ac:dyDescent="0.3">
      <c r="A109" t="s">
        <v>706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0.25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0.25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623.5</v>
      </c>
      <c r="X109">
        <f>_xlfn.RANK.AVG(Table3[[#This Row],[Score]],Table3[Score],1)</f>
        <v>114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09">
        <f>_xlfn.RANK.AVG(Table3[[#This Row],[Score 2 ]],Table3[[Score 2 ]],1)</f>
        <v>108</v>
      </c>
    </row>
    <row r="110" spans="1:26" x14ac:dyDescent="0.3">
      <c r="A110" t="s">
        <v>1228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0.5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643.5</v>
      </c>
      <c r="X110">
        <f>_xlfn.RANK.AVG(Table3[[#This Row],[Score]],Table3[Score],1)</f>
        <v>115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356</v>
      </c>
      <c r="Z110">
        <f>_xlfn.RANK.AVG(Table3[[#This Row],[Score 2 ]],Table3[[Score 2 ]],1)</f>
        <v>109</v>
      </c>
    </row>
    <row r="111" spans="1:26" x14ac:dyDescent="0.3">
      <c r="A111" t="s">
        <v>37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0.66666666666666663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0.33333333333333331</v>
      </c>
      <c r="G111" s="1">
        <f>COUNTIFS(Table2[Sub-Sector],Table3[[#This Row],[Sub-Sector]],Table2[1Y Return vs Nifty],"&gt;=10")/Table3[[#This Row],[Count]]</f>
        <v>0.33333333333333331</v>
      </c>
      <c r="H111" s="1">
        <f>COUNTIFS(Table2[Sub-Sector],Table3[[#This Row],[Sub-Sector]],Table2[RSI Exponential â€“ 14D],"&gt;=50")/Table3[[#This Row],[Count]]</f>
        <v>0.66666666666666663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0.66666666666666663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597.5</v>
      </c>
      <c r="X111">
        <f>_xlfn.RANK.AVG(Table3[[#This Row],[Score]],Table3[Score],1)</f>
        <v>104.5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363</v>
      </c>
      <c r="Z111">
        <f>_xlfn.RANK.AVG(Table3[[#This Row],[Score 2 ]],Table3[[Score 2 ]],1)</f>
        <v>110</v>
      </c>
    </row>
    <row r="112" spans="1:26" x14ac:dyDescent="0.3">
      <c r="A112" t="s">
        <v>400</v>
      </c>
      <c r="B112">
        <f>COUNTIFS(Table2[Sub-Sector],Table3[[#This Row],[Sub-Sector]])</f>
        <v>5</v>
      </c>
      <c r="C112" s="1">
        <f>COUNTIFS(Table2[Sub-Sector],Table3[[#This Row],[Sub-Sector]],Table2[Uptrend],"Uptrend")/Table3[[#This Row],[Count]]</f>
        <v>0.6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</v>
      </c>
      <c r="G112" s="1">
        <f>COUNTIFS(Table2[Sub-Sector],Table3[[#This Row],[Sub-Sector]],Table2[1Y Return vs Nifty],"&gt;=10")/Table3[[#This Row],[Count]]</f>
        <v>0.2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0.2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0.4</v>
      </c>
      <c r="T112" s="1">
        <f>COUNTIFS(Table2[Sub-Sector],Table3[[#This Row],[Sub-Sector]],Table2[% Price above 200 EMA],"&gt;=0")/Table3[[#This Row],[Count]]</f>
        <v>0.6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0.2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2">
        <f>_xlfn.RANK.AVG(Table3[[#This Row],[Score]],Table3[Score],1)</f>
        <v>108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2">
        <f>_xlfn.RANK.AVG(Table3[[#This Row],[Score 2 ]],Table3[[Score 2 ]],1)</f>
        <v>111</v>
      </c>
    </row>
    <row r="113" spans="1:26" x14ac:dyDescent="0.3">
      <c r="A113" t="s">
        <v>592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0.5</v>
      </c>
      <c r="S113" s="1">
        <f>COUNTIFS(Table2[Sub-Sector],Table3[[#This Row],[Sub-Sector]],Table2[% Price above 50 EMA],"&gt;=0")/Table3[[#This Row],[Count]]</f>
        <v>0.5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0.5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665</v>
      </c>
      <c r="X113">
        <f>_xlfn.RANK.AVG(Table3[[#This Row],[Score]],Table3[Score],1)</f>
        <v>116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377.5</v>
      </c>
      <c r="Z113">
        <f>_xlfn.RANK.AVG(Table3[[#This Row],[Score 2 ]],Table3[[Score 2 ]],1)</f>
        <v>112</v>
      </c>
    </row>
    <row r="114" spans="1:26" x14ac:dyDescent="0.3">
      <c r="A114" t="s">
        <v>1576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0.5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0.5</v>
      </c>
      <c r="S114" s="1">
        <f>COUNTIFS(Table2[Sub-Sector],Table3[[#This Row],[Sub-Sector]],Table2[% Price above 50 EMA],"&gt;=0")/Table3[[#This Row],[Count]]</f>
        <v>0.5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679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4">
        <f>_xlfn.RANK.AVG(Table3[[#This Row],[Score 2 ]],Table3[[Score 2 ]],1)</f>
        <v>116.5</v>
      </c>
    </row>
    <row r="115" spans="1:26" x14ac:dyDescent="0.3">
      <c r="A115" t="s">
        <v>305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714</v>
      </c>
      <c r="X115">
        <f>_xlfn.RANK.AVG(Table3[[#This Row],[Score]],Table3[Score],1)</f>
        <v>119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5">
        <f>_xlfn.RANK.AVG(Table3[[#This Row],[Score 2 ]],Table3[[Score 2 ]],1)</f>
        <v>116.5</v>
      </c>
    </row>
    <row r="116" spans="1:26" x14ac:dyDescent="0.3">
      <c r="A116" t="s">
        <v>1824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1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714</v>
      </c>
      <c r="X116">
        <f>_xlfn.RANK.AVG(Table3[[#This Row],[Score]],Table3[Score],1)</f>
        <v>119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6">
        <f>_xlfn.RANK.AVG(Table3[[#This Row],[Score 2 ]],Table3[[Score 2 ]],1)</f>
        <v>116.5</v>
      </c>
    </row>
    <row r="117" spans="1:26" x14ac:dyDescent="0.3">
      <c r="A117" t="s">
        <v>428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17">
        <f>_xlfn.RANK.AVG(Table3[[#This Row],[Score]],Table3[Score],1)</f>
        <v>111.5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7">
        <f>_xlfn.RANK.AVG(Table3[[#This Row],[Score 2 ]],Table3[[Score 2 ]],1)</f>
        <v>116.5</v>
      </c>
    </row>
    <row r="118" spans="1:26" x14ac:dyDescent="0.3">
      <c r="A118" t="s">
        <v>1515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1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18">
        <f>_xlfn.RANK.AVG(Table3[[#This Row],[Score]],Table3[Score],1)</f>
        <v>111.5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8">
        <f>_xlfn.RANK.AVG(Table3[[#This Row],[Score 2 ]],Table3[[Score 2 ]],1)</f>
        <v>116.5</v>
      </c>
    </row>
    <row r="119" spans="1:26" x14ac:dyDescent="0.3">
      <c r="A119" t="s">
        <v>1475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714</v>
      </c>
      <c r="X119">
        <f>_xlfn.RANK.AVG(Table3[[#This Row],[Score]],Table3[Score],1)</f>
        <v>119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19">
        <f>_xlfn.RANK.AVG(Table3[[#This Row],[Score 2 ]],Table3[[Score 2 ]],1)</f>
        <v>116.5</v>
      </c>
    </row>
    <row r="120" spans="1:26" x14ac:dyDescent="0.3">
      <c r="A120" t="s">
        <v>950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1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120">
        <f>_xlfn.RANK.AVG(Table3[[#This Row],[Score]],Table3[Score],1)</f>
        <v>94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20">
        <f>_xlfn.RANK.AVG(Table3[[#This Row],[Score 2 ]],Table3[[Score 2 ]],1)</f>
        <v>116.5</v>
      </c>
    </row>
    <row r="121" spans="1:26" x14ac:dyDescent="0.3">
      <c r="A121" t="s">
        <v>349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1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</v>
      </c>
      <c r="X121">
        <f>_xlfn.RANK.AVG(Table3[[#This Row],[Score]],Table3[Score],1)</f>
        <v>111.5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426.5</v>
      </c>
      <c r="Z121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C856-BCC6-4454-994E-FBEF663460FC}">
  <dimension ref="A1:AV732"/>
  <sheetViews>
    <sheetView tabSelected="1"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3189</v>
      </c>
      <c r="I1" t="s">
        <v>6</v>
      </c>
      <c r="J1" t="s">
        <v>3190</v>
      </c>
      <c r="K1" t="s">
        <v>7</v>
      </c>
      <c r="L1" t="s">
        <v>3191</v>
      </c>
      <c r="M1" t="s">
        <v>8</v>
      </c>
      <c r="N1" t="s">
        <v>3192</v>
      </c>
      <c r="O1" t="s">
        <v>3193</v>
      </c>
      <c r="P1" t="s">
        <v>9</v>
      </c>
      <c r="Q1" t="s">
        <v>10</v>
      </c>
      <c r="R1" t="s">
        <v>11</v>
      </c>
      <c r="S1" s="1" t="s">
        <v>3194</v>
      </c>
      <c r="T1" s="1" t="s">
        <v>3195</v>
      </c>
      <c r="U1" s="1" t="s">
        <v>3196</v>
      </c>
      <c r="V1" t="s">
        <v>12</v>
      </c>
      <c r="W1" t="s">
        <v>3197</v>
      </c>
      <c r="X1" t="s">
        <v>3198</v>
      </c>
      <c r="Y1" t="s">
        <v>3199</v>
      </c>
      <c r="Z1" t="s">
        <v>3200</v>
      </c>
      <c r="AA1" t="s">
        <v>3201</v>
      </c>
      <c r="AB1" t="s">
        <v>3202</v>
      </c>
      <c r="AC1" s="1" t="s">
        <v>3203</v>
      </c>
      <c r="AD1" s="1" t="s">
        <v>3204</v>
      </c>
      <c r="AE1" s="1" t="s">
        <v>3205</v>
      </c>
      <c r="AF1" s="1" t="s">
        <v>3206</v>
      </c>
      <c r="AG1" s="1" t="s">
        <v>3207</v>
      </c>
      <c r="AH1" s="1" t="s">
        <v>3208</v>
      </c>
      <c r="AI1" t="s">
        <v>13</v>
      </c>
      <c r="AJ1" t="s">
        <v>14</v>
      </c>
      <c r="AK1" t="s">
        <v>3209</v>
      </c>
      <c r="AL1" t="s">
        <v>3210</v>
      </c>
      <c r="AM1" t="s">
        <v>3211</v>
      </c>
      <c r="AN1" t="s">
        <v>3212</v>
      </c>
      <c r="AO1" t="s">
        <v>3213</v>
      </c>
      <c r="AP1" t="s">
        <v>15</v>
      </c>
      <c r="AQ1" s="2" t="s">
        <v>3217</v>
      </c>
      <c r="AR1" s="2" t="s">
        <v>3218</v>
      </c>
      <c r="AS1" s="2" t="s">
        <v>3219</v>
      </c>
      <c r="AT1" s="2" t="s">
        <v>3220</v>
      </c>
      <c r="AU1" s="2" t="s">
        <v>3221</v>
      </c>
      <c r="AV1" s="2" t="s">
        <v>3222</v>
      </c>
    </row>
    <row r="2" spans="1:48" x14ac:dyDescent="0.3">
      <c r="A2" t="s">
        <v>934</v>
      </c>
      <c r="B2" t="s">
        <v>935</v>
      </c>
      <c r="C2" t="s">
        <v>3178</v>
      </c>
      <c r="D2" t="s">
        <v>140</v>
      </c>
      <c r="E2">
        <v>16536.351328150002</v>
      </c>
      <c r="F2">
        <v>632.04999999999995</v>
      </c>
      <c r="G2">
        <v>224.243542502617</v>
      </c>
      <c r="H2">
        <f>(Table2[[#This Row],[1Y Return vs Nifty]]-AVERAGE(Table2[1Y Return vs Nifty]))/_xlfn.STDEV.P(Table2[1Y Return vs Nifty])</f>
        <v>3.3300103648015158</v>
      </c>
      <c r="I2">
        <v>15.040427285095101</v>
      </c>
      <c r="J2">
        <f>(Table2[[#This Row],[1M Return vs Nifty]]-AVERAGE(Table2[1M Return vs Nifty]))/_xlfn.STDEV.P(Table2[1M Return vs Nifty])</f>
        <v>1.4573053394562188</v>
      </c>
      <c r="K2">
        <v>236.25302532942001</v>
      </c>
      <c r="L2">
        <f>(Table2[[#This Row],[6M Return vs Nifty]]-AVERAGE(Table2[6M Return vs Nifty]))/_xlfn.STDEV.P(Table2[6M Return vs Nifty])</f>
        <v>7.1393742759374748</v>
      </c>
      <c r="M2">
        <v>-0.76609064980770702</v>
      </c>
      <c r="N2">
        <f>(Table2[[#This Row],[1W Return vs Nifty]]-AVERAGE(Table2[1W Return vs Nifty]))/_xlfn.STDEV.P(Table2[1W Return vs Nifty])</f>
        <v>-0.24488177890543805</v>
      </c>
      <c r="O2">
        <v>613.57000000000005</v>
      </c>
      <c r="P2">
        <v>540.27720995379104</v>
      </c>
      <c r="Q2">
        <v>356.55926727482398</v>
      </c>
      <c r="R2">
        <v>51.079947002283497</v>
      </c>
      <c r="S2" s="1">
        <f>(Table2[[#This Row],[Close Price]]-Table2[[#This Row],[20D EMA]])/Table2[[#This Row],[20D EMA]]</f>
        <v>3.0118812849389481E-2</v>
      </c>
      <c r="T2" s="1">
        <f>(Table2[[#This Row],[Close Price]]-Table2[[#This Row],[50D EMA]])/Table2[[#This Row],[50D EMA]]</f>
        <v>0.16986241202744434</v>
      </c>
      <c r="U2" s="1">
        <f>(Table2[[#This Row],[Close Price]]-Table2[[#This Row],[200D EMA]])/Table2[[#This Row],[200D EMA]]</f>
        <v>0.772636579693319</v>
      </c>
      <c r="V2">
        <v>1.07654006043019</v>
      </c>
      <c r="W2">
        <v>613.1</v>
      </c>
      <c r="X2">
        <v>648.4</v>
      </c>
      <c r="Y2">
        <v>613.1</v>
      </c>
      <c r="Z2">
        <v>667.05</v>
      </c>
      <c r="AA2">
        <v>613.1</v>
      </c>
      <c r="AB2">
        <v>648.4</v>
      </c>
      <c r="AC2" s="1">
        <f>(Table2[[#This Row],[Close Price]]/Table2[[#This Row],[Day Low]])-1</f>
        <v>3.0908497798075141E-2</v>
      </c>
      <c r="AD2" s="1">
        <f>(Table2[[#This Row],[Day High]]/Table2[[#This Row],[Close Price]])-1</f>
        <v>2.5868206629222401E-2</v>
      </c>
      <c r="AE2" s="1">
        <f>(Table2[[#This Row],[Close Price]]/Table2[[#This Row],[Current Week Low]])-1</f>
        <v>3.0908497798075141E-2</v>
      </c>
      <c r="AF2" s="1">
        <f>(Table2[[#This Row],[Current Week High]]/Table2[[#This Row],[Close Price]])-1</f>
        <v>5.5375365872952997E-2</v>
      </c>
      <c r="AG2" s="1">
        <f>(Table2[[#This Row],[Close Price]]/Table2[[#This Row],[Current Month Low]])-1</f>
        <v>3.0908497798075141E-2</v>
      </c>
      <c r="AH2" s="1">
        <f>(Table2[[#This Row],[Current Month High]]/Table2[[#This Row],[Close Price]])-1</f>
        <v>2.5868206629222401E-2</v>
      </c>
      <c r="AI2">
        <v>9.8014397595127001</v>
      </c>
      <c r="AJ2">
        <v>330.83057837156099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0.42</v>
      </c>
      <c r="AM2" t="s">
        <v>3215</v>
      </c>
      <c r="AN2">
        <v>2.81</v>
      </c>
      <c r="AO2" t="s">
        <v>3215</v>
      </c>
      <c r="AP2">
        <v>0.26166395317896901</v>
      </c>
      <c r="AQ2">
        <f>(Table2[[#This Row],[Sharpe Ratio]]-AVERAGE(Table2[Sharpe Ratio]))/_xlfn.STDEV.P(Table2[Sharpe Ratio])</f>
        <v>2.3407910392158504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14.022599240505622</v>
      </c>
      <c r="AS2">
        <f>_xlfn.RANK.AVG(Table2[[#This Row],[1Y Return vs Nifty Z-Score]],Table2[1Y Return vs Nifty Z-Score])</f>
        <v>7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6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721</v>
      </c>
      <c r="B3" t="s">
        <v>722</v>
      </c>
      <c r="C3" t="s">
        <v>3182</v>
      </c>
      <c r="D3" t="s">
        <v>130</v>
      </c>
      <c r="E3">
        <v>24875.97118828</v>
      </c>
      <c r="F3">
        <v>727.6</v>
      </c>
      <c r="G3">
        <v>196.683133954574</v>
      </c>
      <c r="H3">
        <f>(Table2[[#This Row],[1Y Return vs Nifty]]-AVERAGE(Table2[1Y Return vs Nifty]))/_xlfn.STDEV.P(Table2[1Y Return vs Nifty])</f>
        <v>2.8690824564675057</v>
      </c>
      <c r="I3">
        <v>19.104306782048301</v>
      </c>
      <c r="J3">
        <f>(Table2[[#This Row],[1M Return vs Nifty]]-AVERAGE(Table2[1M Return vs Nifty]))/_xlfn.STDEV.P(Table2[1M Return vs Nifty])</f>
        <v>1.8231441270518909</v>
      </c>
      <c r="K3">
        <v>105.33774430005499</v>
      </c>
      <c r="L3">
        <f>(Table2[[#This Row],[6M Return vs Nifty]]-AVERAGE(Table2[6M Return vs Nifty]))/_xlfn.STDEV.P(Table2[6M Return vs Nifty])</f>
        <v>3.0002183979145021</v>
      </c>
      <c r="M3">
        <v>1.5736701616244899</v>
      </c>
      <c r="N3">
        <f>(Table2[[#This Row],[1W Return vs Nifty]]-AVERAGE(Table2[1W Return vs Nifty]))/_xlfn.STDEV.P(Table2[1W Return vs Nifty])</f>
        <v>0.24432486636692621</v>
      </c>
      <c r="O3">
        <v>677.43</v>
      </c>
      <c r="P3">
        <v>611.76170595001997</v>
      </c>
      <c r="Q3">
        <v>447.97432877773099</v>
      </c>
      <c r="R3">
        <v>67.898095635522694</v>
      </c>
      <c r="S3" s="1">
        <f>(Table2[[#This Row],[Close Price]]-Table2[[#This Row],[20D EMA]])/Table2[[#This Row],[20D EMA]]</f>
        <v>7.4059312401281427E-2</v>
      </c>
      <c r="T3" s="1">
        <f>(Table2[[#This Row],[Close Price]]-Table2[[#This Row],[50D EMA]])/Table2[[#This Row],[50D EMA]]</f>
        <v>0.18935198611376283</v>
      </c>
      <c r="U3" s="1">
        <f>(Table2[[#This Row],[Close Price]]-Table2[[#This Row],[200D EMA]])/Table2[[#This Row],[200D EMA]]</f>
        <v>0.62420021251041236</v>
      </c>
      <c r="V3">
        <v>1.2779898664524101</v>
      </c>
      <c r="W3">
        <v>701.75</v>
      </c>
      <c r="X3">
        <v>734</v>
      </c>
      <c r="Y3">
        <v>696</v>
      </c>
      <c r="Z3">
        <v>734</v>
      </c>
      <c r="AA3">
        <v>701.75</v>
      </c>
      <c r="AB3">
        <v>734</v>
      </c>
      <c r="AC3" s="1">
        <f>(Table2[[#This Row],[Close Price]]/Table2[[#This Row],[Day Low]])-1</f>
        <v>3.6836480228001456E-2</v>
      </c>
      <c r="AD3" s="1">
        <f>(Table2[[#This Row],[Day High]]/Table2[[#This Row],[Close Price]])-1</f>
        <v>8.796041781198527E-3</v>
      </c>
      <c r="AE3" s="1">
        <f>(Table2[[#This Row],[Close Price]]/Table2[[#This Row],[Current Week Low]])-1</f>
        <v>4.5402298850574674E-2</v>
      </c>
      <c r="AF3" s="1">
        <f>(Table2[[#This Row],[Current Week High]]/Table2[[#This Row],[Close Price]])-1</f>
        <v>8.796041781198527E-3</v>
      </c>
      <c r="AG3" s="1">
        <f>(Table2[[#This Row],[Close Price]]/Table2[[#This Row],[Current Month Low]])-1</f>
        <v>3.6836480228001456E-2</v>
      </c>
      <c r="AH3" s="1">
        <f>(Table2[[#This Row],[Current Month High]]/Table2[[#This Row],[Close Price]])-1</f>
        <v>8.796041781198527E-3</v>
      </c>
      <c r="AI3">
        <v>2.94117647058822</v>
      </c>
      <c r="AJ3">
        <v>236.85185185185099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0.46</v>
      </c>
      <c r="AM3" t="s">
        <v>3215</v>
      </c>
      <c r="AN3">
        <v>12.66</v>
      </c>
      <c r="AO3" t="s">
        <v>3215</v>
      </c>
      <c r="AP3">
        <v>0.24023836318665201</v>
      </c>
      <c r="AQ3">
        <f>(Table2[[#This Row],[Sharpe Ratio]]-AVERAGE(Table2[Sharpe Ratio]))/_xlfn.STDEV.P(Table2[Sharpe Ratio])</f>
        <v>2.0906103719606723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10.027380219761497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14</v>
      </c>
      <c r="AV3">
        <f>(Table2[[#This Row],[Rank 1Y]]+Table2[[#This Row],[Rank 6M]]+Table2[[#This Row],[Rank Sharpe]])/3</f>
        <v>11</v>
      </c>
    </row>
    <row r="4" spans="1:48" x14ac:dyDescent="0.3">
      <c r="A4" t="s">
        <v>109</v>
      </c>
      <c r="B4" t="s">
        <v>110</v>
      </c>
      <c r="C4" t="s">
        <v>3179</v>
      </c>
      <c r="D4" t="s">
        <v>111</v>
      </c>
      <c r="E4">
        <v>271090.45094186498</v>
      </c>
      <c r="F4">
        <v>7612.7</v>
      </c>
      <c r="G4">
        <v>238.34991922354601</v>
      </c>
      <c r="H4">
        <f>(Table2[[#This Row],[1Y Return vs Nifty]]-AVERAGE(Table2[1Y Return vs Nifty]))/_xlfn.STDEV.P(Table2[1Y Return vs Nifty])</f>
        <v>3.5659293173386355</v>
      </c>
      <c r="I4">
        <v>3.2123838114567098</v>
      </c>
      <c r="J4">
        <f>(Table2[[#This Row],[1M Return vs Nifty]]-AVERAGE(Table2[1M Return vs Nifty]))/_xlfn.STDEV.P(Table2[1M Return vs Nifty])</f>
        <v>0.39252054766577521</v>
      </c>
      <c r="K4">
        <v>80.756837252599595</v>
      </c>
      <c r="L4">
        <f>(Table2[[#This Row],[6M Return vs Nifty]]-AVERAGE(Table2[6M Return vs Nifty]))/_xlfn.STDEV.P(Table2[6M Return vs Nifty])</f>
        <v>2.2230424632748362</v>
      </c>
      <c r="M4">
        <v>0.83905600121942303</v>
      </c>
      <c r="N4">
        <f>(Table2[[#This Row],[1W Return vs Nifty]]-AVERAGE(Table2[1W Return vs Nifty]))/_xlfn.STDEV.P(Table2[1W Return vs Nifty])</f>
        <v>9.0728769182377947E-2</v>
      </c>
      <c r="O4">
        <v>7396.06</v>
      </c>
      <c r="P4">
        <v>6815.5573720132197</v>
      </c>
      <c r="Q4">
        <v>5042.0272818391204</v>
      </c>
      <c r="R4">
        <v>58.749931608361202</v>
      </c>
      <c r="S4" s="1">
        <f>(Table2[[#This Row],[Close Price]]-Table2[[#This Row],[20D EMA]])/Table2[[#This Row],[20D EMA]]</f>
        <v>2.9291271298502095E-2</v>
      </c>
      <c r="T4" s="1">
        <f>(Table2[[#This Row],[Close Price]]-Table2[[#This Row],[50D EMA]])/Table2[[#This Row],[50D EMA]]</f>
        <v>0.11695927192397991</v>
      </c>
      <c r="U4" s="1">
        <f>(Table2[[#This Row],[Close Price]]-Table2[[#This Row],[200D EMA]])/Table2[[#This Row],[200D EMA]]</f>
        <v>0.509849029857531</v>
      </c>
      <c r="V4">
        <v>1.6956658002651801</v>
      </c>
      <c r="W4">
        <v>7522.25</v>
      </c>
      <c r="X4">
        <v>7647.45</v>
      </c>
      <c r="Y4">
        <v>7483.75</v>
      </c>
      <c r="Z4">
        <v>7833.95</v>
      </c>
      <c r="AA4">
        <v>7522.25</v>
      </c>
      <c r="AB4">
        <v>7647.45</v>
      </c>
      <c r="AC4" s="1">
        <f>(Table2[[#This Row],[Close Price]]/Table2[[#This Row],[Day Low]])-1</f>
        <v>1.2024327827445225E-2</v>
      </c>
      <c r="AD4" s="1">
        <f>(Table2[[#This Row],[Day High]]/Table2[[#This Row],[Close Price]])-1</f>
        <v>4.5647404994286767E-3</v>
      </c>
      <c r="AE4" s="1">
        <f>(Table2[[#This Row],[Close Price]]/Table2[[#This Row],[Current Week Low]])-1</f>
        <v>1.7230666443961873E-2</v>
      </c>
      <c r="AF4" s="1">
        <f>(Table2[[#This Row],[Current Week High]]/Table2[[#This Row],[Close Price]])-1</f>
        <v>2.9063275841685554E-2</v>
      </c>
      <c r="AG4" s="1">
        <f>(Table2[[#This Row],[Close Price]]/Table2[[#This Row],[Current Month Low]])-1</f>
        <v>1.2024327827445225E-2</v>
      </c>
      <c r="AH4" s="1">
        <f>(Table2[[#This Row],[Current Month High]]/Table2[[#This Row],[Close Price]])-1</f>
        <v>4.5647404994286767E-3</v>
      </c>
      <c r="AI4">
        <v>4.2980808385986604</v>
      </c>
      <c r="AJ4">
        <v>291.39845758354699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0.19</v>
      </c>
      <c r="AM4" t="s">
        <v>3215</v>
      </c>
      <c r="AN4">
        <v>5.25</v>
      </c>
      <c r="AO4" t="s">
        <v>3215</v>
      </c>
      <c r="AP4">
        <v>0.27560168039488198</v>
      </c>
      <c r="AQ4">
        <f>(Table2[[#This Row],[Sharpe Ratio]]-AVERAGE(Table2[Sharpe Ratio]))/_xlfn.STDEV.P(Table2[Sharpe Ratio])</f>
        <v>2.5035380112314702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8.7757591086930962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25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11.333333333333334</v>
      </c>
    </row>
    <row r="5" spans="1:48" x14ac:dyDescent="0.3">
      <c r="A5" t="s">
        <v>922</v>
      </c>
      <c r="B5" t="s">
        <v>923</v>
      </c>
      <c r="C5" t="s">
        <v>3176</v>
      </c>
      <c r="D5" t="s">
        <v>924</v>
      </c>
      <c r="E5">
        <v>16770.665421860002</v>
      </c>
      <c r="F5">
        <v>2464.9</v>
      </c>
      <c r="G5">
        <v>147.490465440821</v>
      </c>
      <c r="H5">
        <f>(Table2[[#This Row],[1Y Return vs Nifty]]-AVERAGE(Table2[1Y Return vs Nifty]))/_xlfn.STDEV.P(Table2[1Y Return vs Nifty])</f>
        <v>2.0463706391195524</v>
      </c>
      <c r="I5">
        <v>4.9931573984541302</v>
      </c>
      <c r="J5">
        <f>(Table2[[#This Row],[1M Return vs Nifty]]-AVERAGE(Table2[1M Return vs Nifty]))/_xlfn.STDEV.P(Table2[1M Return vs Nifty])</f>
        <v>0.55282944721310701</v>
      </c>
      <c r="K5">
        <v>119.12562024807799</v>
      </c>
      <c r="L5">
        <f>(Table2[[#This Row],[6M Return vs Nifty]]-AVERAGE(Table2[6M Return vs Nifty]))/_xlfn.STDEV.P(Table2[6M Return vs Nifty])</f>
        <v>3.4361504550966568</v>
      </c>
      <c r="M5">
        <v>-1.86565286089204</v>
      </c>
      <c r="N5">
        <f>(Table2[[#This Row],[1W Return vs Nifty]]-AVERAGE(Table2[1W Return vs Nifty]))/_xlfn.STDEV.P(Table2[1W Return vs Nifty])</f>
        <v>-0.47478268925685402</v>
      </c>
      <c r="O5">
        <v>2418.23</v>
      </c>
      <c r="P5">
        <v>2151.9456061732999</v>
      </c>
      <c r="Q5">
        <v>1484.2830458609999</v>
      </c>
      <c r="R5">
        <v>50.110471117895599</v>
      </c>
      <c r="S5" s="1">
        <f>(Table2[[#This Row],[Close Price]]-Table2[[#This Row],[20D EMA]])/Table2[[#This Row],[20D EMA]]</f>
        <v>1.929923952643052E-2</v>
      </c>
      <c r="T5" s="1">
        <f>(Table2[[#This Row],[Close Price]]-Table2[[#This Row],[50D EMA]])/Table2[[#This Row],[50D EMA]]</f>
        <v>0.14542858003888479</v>
      </c>
      <c r="U5" s="1">
        <f>(Table2[[#This Row],[Close Price]]-Table2[[#This Row],[200D EMA]])/Table2[[#This Row],[200D EMA]]</f>
        <v>0.66066708561652132</v>
      </c>
      <c r="V5">
        <v>0.58723923332805195</v>
      </c>
      <c r="W5">
        <v>2414</v>
      </c>
      <c r="X5">
        <v>2497.4</v>
      </c>
      <c r="Y5">
        <v>2414</v>
      </c>
      <c r="Z5">
        <v>2640</v>
      </c>
      <c r="AA5">
        <v>2414</v>
      </c>
      <c r="AB5">
        <v>2497.4</v>
      </c>
      <c r="AC5" s="1">
        <f>(Table2[[#This Row],[Close Price]]/Table2[[#This Row],[Day Low]])-1</f>
        <v>2.1085335542667893E-2</v>
      </c>
      <c r="AD5" s="1">
        <f>(Table2[[#This Row],[Day High]]/Table2[[#This Row],[Close Price]])-1</f>
        <v>1.3185119071767559E-2</v>
      </c>
      <c r="AE5" s="1">
        <f>(Table2[[#This Row],[Close Price]]/Table2[[#This Row],[Current Week Low]])-1</f>
        <v>2.1085335542667893E-2</v>
      </c>
      <c r="AF5" s="1">
        <f>(Table2[[#This Row],[Current Week High]]/Table2[[#This Row],[Close Price]])-1</f>
        <v>7.1037364598969477E-2</v>
      </c>
      <c r="AG5" s="1">
        <f>(Table2[[#This Row],[Close Price]]/Table2[[#This Row],[Current Month Low]])-1</f>
        <v>2.1085335542667893E-2</v>
      </c>
      <c r="AH5" s="1">
        <f>(Table2[[#This Row],[Current Month High]]/Table2[[#This Row],[Close Price]])-1</f>
        <v>1.3185119071767559E-2</v>
      </c>
      <c r="AI5">
        <v>9.5379122885309808</v>
      </c>
      <c r="AJ5">
        <v>237.65753424657501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0.69</v>
      </c>
      <c r="AM5" t="s">
        <v>3215</v>
      </c>
      <c r="AN5">
        <v>-3.65</v>
      </c>
      <c r="AO5" t="s">
        <v>3214</v>
      </c>
      <c r="AP5">
        <v>0.25097109311578197</v>
      </c>
      <c r="AQ5">
        <f>(Table2[[#This Row],[Sharpe Ratio]]-AVERAGE(Table2[Sharpe Ratio]))/_xlfn.STDEV.P(Table2[Sharpe Ratio])</f>
        <v>2.2159334802672448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7.7765013324397074</v>
      </c>
      <c r="AS5">
        <f>_xlfn.RANK.AVG(Table2[[#This Row],[1Y Return vs Nifty Z-Score]],Table2[1Y Return vs Nifty Z-Score])</f>
        <v>38</v>
      </c>
      <c r="AT5">
        <f>_xlfn.RANK.AVG(Table2[[#This Row],[6M Return vs Nifty Z-Score]],Table2[6M Return vs Nifty Z-Score])</f>
        <v>4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16.666666666666668</v>
      </c>
    </row>
    <row r="6" spans="1:48" x14ac:dyDescent="0.3">
      <c r="A6" t="s">
        <v>518</v>
      </c>
      <c r="B6" t="s">
        <v>519</v>
      </c>
      <c r="C6" t="s">
        <v>3181</v>
      </c>
      <c r="D6" t="s">
        <v>161</v>
      </c>
      <c r="E6">
        <v>43168.165568324999</v>
      </c>
      <c r="F6">
        <v>1685.95</v>
      </c>
      <c r="G6">
        <v>264.58865397290498</v>
      </c>
      <c r="H6">
        <f>(Table2[[#This Row],[1Y Return vs Nifty]]-AVERAGE(Table2[1Y Return vs Nifty]))/_xlfn.STDEV.P(Table2[1Y Return vs Nifty])</f>
        <v>4.0047531868857993</v>
      </c>
      <c r="I6">
        <v>-3.9169011008046399</v>
      </c>
      <c r="J6">
        <f>(Table2[[#This Row],[1M Return vs Nifty]]-AVERAGE(Table2[1M Return vs Nifty]))/_xlfn.STDEV.P(Table2[1M Return vs Nifty])</f>
        <v>-0.2492723378470019</v>
      </c>
      <c r="K6">
        <v>76.434064261458801</v>
      </c>
      <c r="L6">
        <f>(Table2[[#This Row],[6M Return vs Nifty]]-AVERAGE(Table2[6M Return vs Nifty]))/_xlfn.STDEV.P(Table2[6M Return vs Nifty])</f>
        <v>2.0863691040233219</v>
      </c>
      <c r="M6">
        <v>9.8884700199025506</v>
      </c>
      <c r="N6">
        <f>(Table2[[#This Row],[1W Return vs Nifty]]-AVERAGE(Table2[1W Return vs Nifty]))/_xlfn.STDEV.P(Table2[1W Return vs Nifty])</f>
        <v>1.9828168202899756</v>
      </c>
      <c r="O6">
        <v>1654.08</v>
      </c>
      <c r="P6">
        <v>1632.9519327671601</v>
      </c>
      <c r="Q6">
        <v>1242.91632331143</v>
      </c>
      <c r="R6">
        <v>58.131007631674798</v>
      </c>
      <c r="S6" s="1">
        <f>(Table2[[#This Row],[Close Price]]-Table2[[#This Row],[20D EMA]])/Table2[[#This Row],[20D EMA]]</f>
        <v>1.9267508222093322E-2</v>
      </c>
      <c r="T6" s="1">
        <f>(Table2[[#This Row],[Close Price]]-Table2[[#This Row],[50D EMA]])/Table2[[#This Row],[50D EMA]]</f>
        <v>3.2455374937479478E-2</v>
      </c>
      <c r="U6" s="1">
        <f>(Table2[[#This Row],[Close Price]]-Table2[[#This Row],[200D EMA]])/Table2[[#This Row],[200D EMA]]</f>
        <v>0.35644690505650539</v>
      </c>
      <c r="V6">
        <v>2.9517788707827002</v>
      </c>
      <c r="W6">
        <v>1636.4</v>
      </c>
      <c r="X6">
        <v>1699</v>
      </c>
      <c r="Y6">
        <v>1636.4</v>
      </c>
      <c r="Z6">
        <v>1733</v>
      </c>
      <c r="AA6">
        <v>1636.4</v>
      </c>
      <c r="AB6">
        <v>1699</v>
      </c>
      <c r="AC6" s="1">
        <f>(Table2[[#This Row],[Close Price]]/Table2[[#This Row],[Day Low]])-1</f>
        <v>3.0279882669274061E-2</v>
      </c>
      <c r="AD6" s="1">
        <f>(Table2[[#This Row],[Day High]]/Table2[[#This Row],[Close Price]])-1</f>
        <v>7.7404430736380814E-3</v>
      </c>
      <c r="AE6" s="1">
        <f>(Table2[[#This Row],[Close Price]]/Table2[[#This Row],[Current Week Low]])-1</f>
        <v>3.0279882669274061E-2</v>
      </c>
      <c r="AF6" s="1">
        <f>(Table2[[#This Row],[Current Week High]]/Table2[[#This Row],[Close Price]])-1</f>
        <v>2.7907114683116241E-2</v>
      </c>
      <c r="AG6" s="1">
        <f>(Table2[[#This Row],[Close Price]]/Table2[[#This Row],[Current Month Low]])-1</f>
        <v>3.0279882669274061E-2</v>
      </c>
      <c r="AH6" s="1">
        <f>(Table2[[#This Row],[Current Month High]]/Table2[[#This Row],[Close Price]])-1</f>
        <v>7.7404430736380814E-3</v>
      </c>
      <c r="AI6">
        <v>12.097037278685599</v>
      </c>
      <c r="AJ6">
        <v>383.08022922636098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-0.02</v>
      </c>
      <c r="AM6" t="s">
        <v>3214</v>
      </c>
      <c r="AN6">
        <v>-1.65</v>
      </c>
      <c r="AO6" t="s">
        <v>3214</v>
      </c>
      <c r="AP6">
        <v>0.233495761225569</v>
      </c>
      <c r="AQ6">
        <f>(Table2[[#This Row],[Sharpe Ratio]]-AVERAGE(Table2[Sharpe Ratio]))/_xlfn.STDEV.P(Table2[Sharpe Ratio])</f>
        <v>2.0118788804001264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9.8365456537522213</v>
      </c>
      <c r="AS6">
        <f>_xlfn.RANK.AVG(Table2[[#This Row],[1Y Return vs Nifty Z-Score]],Table2[1Y Return vs Nifty Z-Score])</f>
        <v>4</v>
      </c>
      <c r="AT6">
        <f>_xlfn.RANK.AVG(Table2[[#This Row],[6M Return vs Nifty Z-Score]],Table2[6M Return vs Nifty Z-Score])</f>
        <v>31</v>
      </c>
      <c r="AU6">
        <f>_xlfn.RANK.AVG(Table2[[#This Row],[Sharpe Ratio Z-Score]],Table2[Sharpe Ratio Z-Score])</f>
        <v>17</v>
      </c>
      <c r="AV6">
        <f>(Table2[[#This Row],[Rank 1Y]]+Table2[[#This Row],[Rank 6M]]+Table2[[#This Row],[Rank Sharpe]])/3</f>
        <v>17.333333333333332</v>
      </c>
    </row>
    <row r="7" spans="1:48" x14ac:dyDescent="0.3">
      <c r="A7" t="s">
        <v>631</v>
      </c>
      <c r="B7" t="s">
        <v>632</v>
      </c>
      <c r="C7" t="s">
        <v>3181</v>
      </c>
      <c r="D7" t="s">
        <v>161</v>
      </c>
      <c r="E7">
        <v>31195.878655167999</v>
      </c>
      <c r="F7">
        <v>239.27</v>
      </c>
      <c r="G7">
        <v>366.47080100311098</v>
      </c>
      <c r="H7">
        <f>(Table2[[#This Row],[1Y Return vs Nifty]]-AVERAGE(Table2[1Y Return vs Nifty]))/_xlfn.STDEV.P(Table2[1Y Return vs Nifty])</f>
        <v>5.7086584408790504</v>
      </c>
      <c r="I7">
        <v>5.4592446770384502</v>
      </c>
      <c r="J7">
        <f>(Table2[[#This Row],[1M Return vs Nifty]]-AVERAGE(Table2[1M Return vs Nifty]))/_xlfn.STDEV.P(Table2[1M Return vs Nifty])</f>
        <v>0.59478758230025508</v>
      </c>
      <c r="K7">
        <v>71.138378785635197</v>
      </c>
      <c r="L7">
        <f>(Table2[[#This Row],[6M Return vs Nifty]]-AVERAGE(Table2[6M Return vs Nifty]))/_xlfn.STDEV.P(Table2[6M Return vs Nifty])</f>
        <v>1.9189351154693084</v>
      </c>
      <c r="M7">
        <v>-4.3625615012563799</v>
      </c>
      <c r="N7">
        <f>(Table2[[#This Row],[1W Return vs Nifty]]-AVERAGE(Table2[1W Return vs Nifty]))/_xlfn.STDEV.P(Table2[1W Return vs Nifty])</f>
        <v>-0.99684643762629555</v>
      </c>
      <c r="O7">
        <v>238.53</v>
      </c>
      <c r="P7">
        <v>217.703536610675</v>
      </c>
      <c r="Q7">
        <v>159.132597380574</v>
      </c>
      <c r="R7">
        <v>45.580889190338198</v>
      </c>
      <c r="S7" s="1">
        <f>(Table2[[#This Row],[Close Price]]-Table2[[#This Row],[20D EMA]])/Table2[[#This Row],[20D EMA]]</f>
        <v>3.1023351360416262E-3</v>
      </c>
      <c r="T7" s="1">
        <f>(Table2[[#This Row],[Close Price]]-Table2[[#This Row],[50D EMA]])/Table2[[#This Row],[50D EMA]]</f>
        <v>9.906344988732492E-2</v>
      </c>
      <c r="U7" s="1">
        <f>(Table2[[#This Row],[Close Price]]-Table2[[#This Row],[200D EMA]])/Table2[[#This Row],[200D EMA]]</f>
        <v>0.50358885569983625</v>
      </c>
      <c r="V7">
        <v>0.68874561438245596</v>
      </c>
      <c r="W7">
        <v>235.01</v>
      </c>
      <c r="X7">
        <v>241.78</v>
      </c>
      <c r="Y7">
        <v>233.1</v>
      </c>
      <c r="Z7">
        <v>246.5</v>
      </c>
      <c r="AA7">
        <v>235.01</v>
      </c>
      <c r="AB7">
        <v>241.78</v>
      </c>
      <c r="AC7" s="1">
        <f>(Table2[[#This Row],[Close Price]]/Table2[[#This Row],[Day Low]])-1</f>
        <v>1.812688821752273E-2</v>
      </c>
      <c r="AD7" s="1">
        <f>(Table2[[#This Row],[Day High]]/Table2[[#This Row],[Close Price]])-1</f>
        <v>1.0490241150165058E-2</v>
      </c>
      <c r="AE7" s="1">
        <f>(Table2[[#This Row],[Close Price]]/Table2[[#This Row],[Current Week Low]])-1</f>
        <v>2.6469326469326537E-2</v>
      </c>
      <c r="AF7" s="1">
        <f>(Table2[[#This Row],[Current Week High]]/Table2[[#This Row],[Close Price]])-1</f>
        <v>3.0216909767208477E-2</v>
      </c>
      <c r="AG7" s="1">
        <f>(Table2[[#This Row],[Close Price]]/Table2[[#This Row],[Current Month Low]])-1</f>
        <v>1.812688821752273E-2</v>
      </c>
      <c r="AH7" s="1">
        <f>(Table2[[#This Row],[Current Month High]]/Table2[[#This Row],[Close Price]])-1</f>
        <v>1.0490241150165058E-2</v>
      </c>
      <c r="AI7">
        <v>9.4579345509257102</v>
      </c>
      <c r="AJ7">
        <v>406.39153439153398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0.35</v>
      </c>
      <c r="AM7" t="s">
        <v>3215</v>
      </c>
      <c r="AN7">
        <v>-4.67</v>
      </c>
      <c r="AO7" t="s">
        <v>3214</v>
      </c>
      <c r="AP7">
        <v>0.20580136503872101</v>
      </c>
      <c r="AQ7">
        <f>(Table2[[#This Row],[Sharpe Ratio]]-AVERAGE(Table2[Sharpe Ratio]))/_xlfn.STDEV.P(Table2[Sharpe Ratio])</f>
        <v>1.6884991032392913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8.9140338042616101</v>
      </c>
      <c r="AS7">
        <f>_xlfn.RANK.AVG(Table2[[#This Row],[1Y Return vs Nifty Z-Score]],Table2[1Y Return vs Nifty Z-Score])</f>
        <v>1</v>
      </c>
      <c r="AT7">
        <f>_xlfn.RANK.AVG(Table2[[#This Row],[6M Return vs Nifty Z-Score]],Table2[6M Return vs Nifty Z-Score])</f>
        <v>36</v>
      </c>
      <c r="AU7">
        <f>_xlfn.RANK.AVG(Table2[[#This Row],[Sharpe Ratio Z-Score]],Table2[Sharpe Ratio Z-Score])</f>
        <v>28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250</v>
      </c>
      <c r="B8" t="s">
        <v>251</v>
      </c>
      <c r="C8" t="s">
        <v>3172</v>
      </c>
      <c r="D8" t="s">
        <v>143</v>
      </c>
      <c r="E8">
        <v>109401.00464699999</v>
      </c>
      <c r="F8">
        <v>524.70000000000005</v>
      </c>
      <c r="G8">
        <v>172.81376476180401</v>
      </c>
      <c r="H8">
        <f>(Table2[[#This Row],[1Y Return vs Nifty]]-AVERAGE(Table2[1Y Return vs Nifty]))/_xlfn.STDEV.P(Table2[1Y Return vs Nifty])</f>
        <v>2.4698845129356788</v>
      </c>
      <c r="I8">
        <v>-16.2418682855482</v>
      </c>
      <c r="J8">
        <f>(Table2[[#This Row],[1M Return vs Nifty]]-AVERAGE(Table2[1M Return vs Nifty]))/_xlfn.STDEV.P(Table2[1M Return vs Nifty])</f>
        <v>-1.3587912237793986</v>
      </c>
      <c r="K8">
        <v>83.602466751377406</v>
      </c>
      <c r="L8">
        <f>(Table2[[#This Row],[6M Return vs Nifty]]-AVERAGE(Table2[6M Return vs Nifty]))/_xlfn.STDEV.P(Table2[6M Return vs Nifty])</f>
        <v>2.3130128928070448</v>
      </c>
      <c r="M8">
        <v>1.3601075877903599</v>
      </c>
      <c r="N8">
        <f>(Table2[[#This Row],[1W Return vs Nifty]]-AVERAGE(Table2[1W Return vs Nifty]))/_xlfn.STDEV.P(Table2[1W Return vs Nifty])</f>
        <v>0.1996723404375022</v>
      </c>
      <c r="O8">
        <v>540.91</v>
      </c>
      <c r="P8">
        <v>538.59655614027497</v>
      </c>
      <c r="Q8">
        <v>400.024874210429</v>
      </c>
      <c r="R8">
        <v>39.654007880891299</v>
      </c>
      <c r="S8" s="1">
        <f>(Table2[[#This Row],[Close Price]]-Table2[[#This Row],[20D EMA]])/Table2[[#This Row],[20D EMA]]</f>
        <v>-2.9968016860475722E-2</v>
      </c>
      <c r="T8" s="1">
        <f>(Table2[[#This Row],[Close Price]]-Table2[[#This Row],[50D EMA]])/Table2[[#This Row],[50D EMA]]</f>
        <v>-2.5801420343013911E-2</v>
      </c>
      <c r="U8" s="1">
        <f>(Table2[[#This Row],[Close Price]]-Table2[[#This Row],[200D EMA]])/Table2[[#This Row],[200D EMA]]</f>
        <v>0.31166843320844834</v>
      </c>
      <c r="V8">
        <v>0.23365882956876799</v>
      </c>
      <c r="W8">
        <v>523</v>
      </c>
      <c r="X8">
        <v>533.5</v>
      </c>
      <c r="Y8">
        <v>516.35</v>
      </c>
      <c r="Z8">
        <v>535</v>
      </c>
      <c r="AA8">
        <v>523</v>
      </c>
      <c r="AB8">
        <v>533.5</v>
      </c>
      <c r="AC8" s="1">
        <f>(Table2[[#This Row],[Close Price]]/Table2[[#This Row],[Day Low]])-1</f>
        <v>3.2504780114723797E-3</v>
      </c>
      <c r="AD8" s="1">
        <f>(Table2[[#This Row],[Day High]]/Table2[[#This Row],[Close Price]])-1</f>
        <v>1.6771488469601525E-2</v>
      </c>
      <c r="AE8" s="1">
        <f>(Table2[[#This Row],[Close Price]]/Table2[[#This Row],[Current Week Low]])-1</f>
        <v>1.6171201704270333E-2</v>
      </c>
      <c r="AF8" s="1">
        <f>(Table2[[#This Row],[Current Week High]]/Table2[[#This Row],[Close Price]])-1</f>
        <v>1.963026491328379E-2</v>
      </c>
      <c r="AG8" s="1">
        <f>(Table2[[#This Row],[Close Price]]/Table2[[#This Row],[Current Month Low]])-1</f>
        <v>3.2504780114723797E-3</v>
      </c>
      <c r="AH8" s="1">
        <f>(Table2[[#This Row],[Current Month High]]/Table2[[#This Row],[Close Price]])-1</f>
        <v>1.6771488469601525E-2</v>
      </c>
      <c r="AI8">
        <v>23.308557270821399</v>
      </c>
      <c r="AJ8">
        <v>269.11712979247199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-0.19</v>
      </c>
      <c r="AM8" t="s">
        <v>3214</v>
      </c>
      <c r="AN8">
        <v>-5.51</v>
      </c>
      <c r="AO8" t="s">
        <v>3214</v>
      </c>
      <c r="AP8">
        <v>0.215313650862271</v>
      </c>
      <c r="AQ8">
        <f>(Table2[[#This Row],[Sharpe Ratio]]-AVERAGE(Table2[Sharpe Ratio]))/_xlfn.STDEV.P(Table2[Sharpe Ratio])</f>
        <v>1.799571424482771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5.4233499468835973</v>
      </c>
      <c r="AS8">
        <f>_xlfn.RANK.AVG(Table2[[#This Row],[1Y Return vs Nifty Z-Score]],Table2[1Y Return vs Nifty Z-Score])</f>
        <v>23</v>
      </c>
      <c r="AT8">
        <f>_xlfn.RANK.AVG(Table2[[#This Row],[6M Return vs Nifty Z-Score]],Table2[6M Return vs Nifty Z-Score])</f>
        <v>23</v>
      </c>
      <c r="AU8">
        <f>_xlfn.RANK.AVG(Table2[[#This Row],[Sharpe Ratio Z-Score]],Table2[Sharpe Ratio Z-Score])</f>
        <v>22</v>
      </c>
      <c r="AV8">
        <f>(Table2[[#This Row],[Rank 1Y]]+Table2[[#This Row],[Rank 6M]]+Table2[[#This Row],[Rank Sharpe]])/3</f>
        <v>22.666666666666668</v>
      </c>
    </row>
    <row r="9" spans="1:48" x14ac:dyDescent="0.3">
      <c r="A9" t="s">
        <v>614</v>
      </c>
      <c r="B9" t="s">
        <v>615</v>
      </c>
      <c r="C9" t="s">
        <v>3183</v>
      </c>
      <c r="D9" t="s">
        <v>270</v>
      </c>
      <c r="E9">
        <v>32956.489514239998</v>
      </c>
      <c r="F9">
        <v>667.6</v>
      </c>
      <c r="G9">
        <v>131.68161688775001</v>
      </c>
      <c r="H9">
        <f>(Table2[[#This Row],[1Y Return vs Nifty]]-AVERAGE(Table2[1Y Return vs Nifty]))/_xlfn.STDEV.P(Table2[1Y Return vs Nifty])</f>
        <v>1.7819790759816552</v>
      </c>
      <c r="I9">
        <v>24.685065034950998</v>
      </c>
      <c r="J9">
        <f>(Table2[[#This Row],[1M Return vs Nifty]]-AVERAGE(Table2[1M Return vs Nifty]))/_xlfn.STDEV.P(Table2[1M Return vs Nifty])</f>
        <v>2.3255354589398438</v>
      </c>
      <c r="K9">
        <v>91.968513089489306</v>
      </c>
      <c r="L9">
        <f>(Table2[[#This Row],[6M Return vs Nifty]]-AVERAGE(Table2[6M Return vs Nifty]))/_xlfn.STDEV.P(Table2[6M Return vs Nifty])</f>
        <v>2.5775226551810877</v>
      </c>
      <c r="M9">
        <v>3.3795292436801598</v>
      </c>
      <c r="N9">
        <f>(Table2[[#This Row],[1W Return vs Nifty]]-AVERAGE(Table2[1W Return vs Nifty]))/_xlfn.STDEV.P(Table2[1W Return vs Nifty])</f>
        <v>0.62190118059979937</v>
      </c>
      <c r="O9">
        <v>615.35</v>
      </c>
      <c r="P9">
        <v>545.98448084453605</v>
      </c>
      <c r="Q9">
        <v>408.44093498995102</v>
      </c>
      <c r="R9">
        <v>80.542737896059506</v>
      </c>
      <c r="S9" s="1">
        <f>(Table2[[#This Row],[Close Price]]-Table2[[#This Row],[20D EMA]])/Table2[[#This Row],[20D EMA]]</f>
        <v>8.4911026245226284E-2</v>
      </c>
      <c r="T9" s="1">
        <f>(Table2[[#This Row],[Close Price]]-Table2[[#This Row],[50D EMA]])/Table2[[#This Row],[50D EMA]]</f>
        <v>0.22274537724469287</v>
      </c>
      <c r="U9" s="1">
        <f>(Table2[[#This Row],[Close Price]]-Table2[[#This Row],[200D EMA]])/Table2[[#This Row],[200D EMA]]</f>
        <v>0.63450805932668131</v>
      </c>
      <c r="V9">
        <v>1.76579968714099</v>
      </c>
      <c r="W9">
        <v>650.75</v>
      </c>
      <c r="X9">
        <v>674</v>
      </c>
      <c r="Y9">
        <v>640.70000000000005</v>
      </c>
      <c r="Z9">
        <v>674</v>
      </c>
      <c r="AA9">
        <v>650.75</v>
      </c>
      <c r="AB9">
        <v>674</v>
      </c>
      <c r="AC9" s="1">
        <f>(Table2[[#This Row],[Close Price]]/Table2[[#This Row],[Day Low]])-1</f>
        <v>2.5893200153668916E-2</v>
      </c>
      <c r="AD9" s="1">
        <f>(Table2[[#This Row],[Day High]]/Table2[[#This Row],[Close Price]])-1</f>
        <v>9.5865787896944887E-3</v>
      </c>
      <c r="AE9" s="1">
        <f>(Table2[[#This Row],[Close Price]]/Table2[[#This Row],[Current Week Low]])-1</f>
        <v>4.1985328546901846E-2</v>
      </c>
      <c r="AF9" s="1">
        <f>(Table2[[#This Row],[Current Week High]]/Table2[[#This Row],[Close Price]])-1</f>
        <v>9.5865787896944887E-3</v>
      </c>
      <c r="AG9" s="1">
        <f>(Table2[[#This Row],[Close Price]]/Table2[[#This Row],[Current Month Low]])-1</f>
        <v>2.5893200153668916E-2</v>
      </c>
      <c r="AH9" s="1">
        <f>(Table2[[#This Row],[Current Month High]]/Table2[[#This Row],[Close Price]])-1</f>
        <v>9.5865787896944887E-3</v>
      </c>
      <c r="AI9">
        <v>3.1605751947273801</v>
      </c>
      <c r="AJ9">
        <v>198.03571428571399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0.52</v>
      </c>
      <c r="AM9" t="s">
        <v>3215</v>
      </c>
      <c r="AN9">
        <v>16.350000000000001</v>
      </c>
      <c r="AO9" t="s">
        <v>3215</v>
      </c>
      <c r="AP9">
        <v>0.24596104258294399</v>
      </c>
      <c r="AQ9">
        <f>(Table2[[#This Row],[Sharpe Ratio]]-AVERAGE(Table2[Sharpe Ratio]))/_xlfn.STDEV.P(Table2[Sharpe Ratio])</f>
        <v>2.1574325108313026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9.4643708815336893</v>
      </c>
      <c r="AS9">
        <f>_xlfn.RANK.AVG(Table2[[#This Row],[1Y Return vs Nifty Z-Score]],Table2[1Y Return vs Nifty Z-Score])</f>
        <v>46</v>
      </c>
      <c r="AT9">
        <f>_xlfn.RANK.AVG(Table2[[#This Row],[6M Return vs Nifty Z-Score]],Table2[6M Return vs Nifty Z-Score])</f>
        <v>16</v>
      </c>
      <c r="AU9">
        <f>_xlfn.RANK.AVG(Table2[[#This Row],[Sharpe Ratio Z-Score]],Table2[Sharpe Ratio Z-Score])</f>
        <v>10</v>
      </c>
      <c r="AV9">
        <f>(Table2[[#This Row],[Rank 1Y]]+Table2[[#This Row],[Rank 6M]]+Table2[[#This Row],[Rank Sharpe]])/3</f>
        <v>24</v>
      </c>
    </row>
    <row r="10" spans="1:48" x14ac:dyDescent="0.3">
      <c r="A10" t="s">
        <v>339</v>
      </c>
      <c r="B10" t="s">
        <v>340</v>
      </c>
      <c r="C10" t="s">
        <v>3178</v>
      </c>
      <c r="D10" t="s">
        <v>83</v>
      </c>
      <c r="E10">
        <v>77357.890159335002</v>
      </c>
      <c r="F10">
        <v>750.15</v>
      </c>
      <c r="G10">
        <v>195.28910057528199</v>
      </c>
      <c r="H10">
        <f>(Table2[[#This Row],[1Y Return vs Nifty]]-AVERAGE(Table2[1Y Return vs Nifty]))/_xlfn.STDEV.P(Table2[1Y Return vs Nifty])</f>
        <v>2.8457682560069149</v>
      </c>
      <c r="I10">
        <v>19.268595204770701</v>
      </c>
      <c r="J10">
        <f>(Table2[[#This Row],[1M Return vs Nifty]]-AVERAGE(Table2[1M Return vs Nifty]))/_xlfn.STDEV.P(Table2[1M Return vs Nifty])</f>
        <v>1.8379337086400824</v>
      </c>
      <c r="K10">
        <v>60.176479315945699</v>
      </c>
      <c r="L10">
        <f>(Table2[[#This Row],[6M Return vs Nifty]]-AVERAGE(Table2[6M Return vs Nifty]))/_xlfn.STDEV.P(Table2[6M Return vs Nifty])</f>
        <v>1.5723521171554236</v>
      </c>
      <c r="M10">
        <v>-2.5657549836276798</v>
      </c>
      <c r="N10">
        <f>(Table2[[#This Row],[1W Return vs Nifty]]-AVERAGE(Table2[1W Return vs Nifty]))/_xlfn.STDEV.P(Table2[1W Return vs Nifty])</f>
        <v>-0.62116287014462523</v>
      </c>
      <c r="O10">
        <v>702.3</v>
      </c>
      <c r="P10">
        <v>635.98720387871799</v>
      </c>
      <c r="Q10">
        <v>475.81584939412397</v>
      </c>
      <c r="R10">
        <v>63.1314137298452</v>
      </c>
      <c r="S10" s="1">
        <f>(Table2[[#This Row],[Close Price]]-Table2[[#This Row],[20D EMA]])/Table2[[#This Row],[20D EMA]]</f>
        <v>6.8133276377616445E-2</v>
      </c>
      <c r="T10" s="1">
        <f>(Table2[[#This Row],[Close Price]]-Table2[[#This Row],[50D EMA]])/Table2[[#This Row],[50D EMA]]</f>
        <v>0.17950486334478624</v>
      </c>
      <c r="U10" s="1">
        <f>(Table2[[#This Row],[Close Price]]-Table2[[#This Row],[200D EMA]])/Table2[[#This Row],[200D EMA]]</f>
        <v>0.57655530171009861</v>
      </c>
      <c r="V10">
        <v>1.6319214704509299</v>
      </c>
      <c r="W10">
        <v>724.75</v>
      </c>
      <c r="X10">
        <v>757.9</v>
      </c>
      <c r="Y10">
        <v>705.7</v>
      </c>
      <c r="Z10">
        <v>757.9</v>
      </c>
      <c r="AA10">
        <v>724.75</v>
      </c>
      <c r="AB10">
        <v>757.9</v>
      </c>
      <c r="AC10" s="1">
        <f>(Table2[[#This Row],[Close Price]]/Table2[[#This Row],[Day Low]])-1</f>
        <v>3.5046567781993776E-2</v>
      </c>
      <c r="AD10" s="1">
        <f>(Table2[[#This Row],[Day High]]/Table2[[#This Row],[Close Price]])-1</f>
        <v>1.0331267079917383E-2</v>
      </c>
      <c r="AE10" s="1">
        <f>(Table2[[#This Row],[Close Price]]/Table2[[#This Row],[Current Week Low]])-1</f>
        <v>6.2987105002125343E-2</v>
      </c>
      <c r="AF10" s="1">
        <f>(Table2[[#This Row],[Current Week High]]/Table2[[#This Row],[Close Price]])-1</f>
        <v>1.0331267079917383E-2</v>
      </c>
      <c r="AG10" s="1">
        <f>(Table2[[#This Row],[Close Price]]/Table2[[#This Row],[Current Month Low]])-1</f>
        <v>3.5046567781993776E-2</v>
      </c>
      <c r="AH10" s="1">
        <f>(Table2[[#This Row],[Current Month High]]/Table2[[#This Row],[Close Price]])-1</f>
        <v>1.0331267079917383E-2</v>
      </c>
      <c r="AI10">
        <v>4.8123708591614998</v>
      </c>
      <c r="AJ10">
        <v>238.43898037446399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0.32</v>
      </c>
      <c r="AM10" t="s">
        <v>3215</v>
      </c>
      <c r="AN10">
        <v>4.76</v>
      </c>
      <c r="AO10" t="s">
        <v>3215</v>
      </c>
      <c r="AP10">
        <v>0.242315976510176</v>
      </c>
      <c r="AQ10">
        <f>(Table2[[#This Row],[Sharpe Ratio]]-AVERAGE(Table2[Sharpe Ratio]))/_xlfn.STDEV.P(Table2[Sharpe Ratio])</f>
        <v>2.1148700860578744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7.7497612977156702</v>
      </c>
      <c r="AS10">
        <f>_xlfn.RANK.AVG(Table2[[#This Row],[1Y Return vs Nifty Z-Score]],Table2[1Y Return vs Nifty Z-Score])</f>
        <v>13</v>
      </c>
      <c r="AT10">
        <f>_xlfn.RANK.AVG(Table2[[#This Row],[6M Return vs Nifty Z-Score]],Table2[6M Return vs Nifty Z-Score])</f>
        <v>53</v>
      </c>
      <c r="AU10">
        <f>_xlfn.RANK.AVG(Table2[[#This Row],[Sharpe Ratio Z-Score]],Table2[Sharpe Ratio Z-Score])</f>
        <v>12</v>
      </c>
      <c r="AV10">
        <f>(Table2[[#This Row],[Rank 1Y]]+Table2[[#This Row],[Rank 6M]]+Table2[[#This Row],[Rank Sharpe]])/3</f>
        <v>26</v>
      </c>
    </row>
    <row r="11" spans="1:48" x14ac:dyDescent="0.3">
      <c r="A11" t="s">
        <v>405</v>
      </c>
      <c r="B11" t="s">
        <v>406</v>
      </c>
      <c r="C11" t="s">
        <v>3181</v>
      </c>
      <c r="D11" t="s">
        <v>161</v>
      </c>
      <c r="E11">
        <v>60516.369915750001</v>
      </c>
      <c r="F11">
        <v>14278.9</v>
      </c>
      <c r="G11">
        <v>221.44048423877101</v>
      </c>
      <c r="H11">
        <f>(Table2[[#This Row],[1Y Return vs Nifty]]-AVERAGE(Table2[1Y Return vs Nifty]))/_xlfn.STDEV.P(Table2[1Y Return vs Nifty])</f>
        <v>3.2831312417928467</v>
      </c>
      <c r="I11">
        <v>15.697679404241301</v>
      </c>
      <c r="J11">
        <f>(Table2[[#This Row],[1M Return vs Nifty]]-AVERAGE(Table2[1M Return vs Nifty]))/_xlfn.STDEV.P(Table2[1M Return vs Nifty])</f>
        <v>1.5164725265230112</v>
      </c>
      <c r="K11">
        <v>93.274590216449496</v>
      </c>
      <c r="L11">
        <f>(Table2[[#This Row],[6M Return vs Nifty]]-AVERAGE(Table2[6M Return vs Nifty]))/_xlfn.STDEV.P(Table2[6M Return vs Nifty])</f>
        <v>2.6188169699066237</v>
      </c>
      <c r="M11">
        <v>12.133248987330299</v>
      </c>
      <c r="N11">
        <f>(Table2[[#This Row],[1W Return vs Nifty]]-AVERAGE(Table2[1W Return vs Nifty]))/_xlfn.STDEV.P(Table2[1W Return vs Nifty])</f>
        <v>2.4521642778025634</v>
      </c>
      <c r="O11">
        <v>13017.62</v>
      </c>
      <c r="P11">
        <v>12370.6970135704</v>
      </c>
      <c r="Q11">
        <v>9727.1257988947</v>
      </c>
      <c r="R11">
        <v>76.030095173473597</v>
      </c>
      <c r="S11" s="1">
        <f>(Table2[[#This Row],[Close Price]]-Table2[[#This Row],[20D EMA]])/Table2[[#This Row],[20D EMA]]</f>
        <v>9.6890214954807305E-2</v>
      </c>
      <c r="T11" s="1">
        <f>(Table2[[#This Row],[Close Price]]-Table2[[#This Row],[50D EMA]])/Table2[[#This Row],[50D EMA]]</f>
        <v>0.15425185697591176</v>
      </c>
      <c r="U11" s="1">
        <f>(Table2[[#This Row],[Close Price]]-Table2[[#This Row],[200D EMA]])/Table2[[#This Row],[200D EMA]]</f>
        <v>0.4679464720835132</v>
      </c>
      <c r="V11">
        <v>1.0396642558363201</v>
      </c>
      <c r="W11">
        <v>14155.5</v>
      </c>
      <c r="X11">
        <v>14849.95</v>
      </c>
      <c r="Y11">
        <v>13435.15</v>
      </c>
      <c r="Z11">
        <v>14849.95</v>
      </c>
      <c r="AA11">
        <v>14155.5</v>
      </c>
      <c r="AB11">
        <v>14849.95</v>
      </c>
      <c r="AC11" s="1">
        <f>(Table2[[#This Row],[Close Price]]/Table2[[#This Row],[Day Low]])-1</f>
        <v>8.7174596446610852E-3</v>
      </c>
      <c r="AD11" s="1">
        <f>(Table2[[#This Row],[Day High]]/Table2[[#This Row],[Close Price]])-1</f>
        <v>3.999257645897103E-2</v>
      </c>
      <c r="AE11" s="1">
        <f>(Table2[[#This Row],[Close Price]]/Table2[[#This Row],[Current Week Low]])-1</f>
        <v>6.2801680666014104E-2</v>
      </c>
      <c r="AF11" s="1">
        <f>(Table2[[#This Row],[Current Week High]]/Table2[[#This Row],[Close Price]])-1</f>
        <v>3.999257645897103E-2</v>
      </c>
      <c r="AG11" s="1">
        <f>(Table2[[#This Row],[Close Price]]/Table2[[#This Row],[Current Month Low]])-1</f>
        <v>8.7174596446610852E-3</v>
      </c>
      <c r="AH11" s="1">
        <f>(Table2[[#This Row],[Current Month High]]/Table2[[#This Row],[Close Price]])-1</f>
        <v>3.999257645897103E-2</v>
      </c>
      <c r="AI11">
        <v>3.9992576458970999</v>
      </c>
      <c r="AJ11">
        <v>266.510947406247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0.12</v>
      </c>
      <c r="AM11" t="s">
        <v>3215</v>
      </c>
      <c r="AN11">
        <v>11.36</v>
      </c>
      <c r="AO11" t="s">
        <v>3215</v>
      </c>
      <c r="AP11">
        <v>0.18098885475867199</v>
      </c>
      <c r="AQ11">
        <f>(Table2[[#This Row],[Sharpe Ratio]]-AVERAGE(Table2[Sharpe Ratio]))/_xlfn.STDEV.P(Table2[Sharpe Ratio])</f>
        <v>1.3987703078892164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11.269355323914262</v>
      </c>
      <c r="AS11">
        <f>_xlfn.RANK.AVG(Table2[[#This Row],[1Y Return vs Nifty Z-Score]],Table2[1Y Return vs Nifty Z-Score])</f>
        <v>8</v>
      </c>
      <c r="AT11">
        <f>_xlfn.RANK.AVG(Table2[[#This Row],[6M Return vs Nifty Z-Score]],Table2[6M Return vs Nifty Z-Score])</f>
        <v>14</v>
      </c>
      <c r="AU11">
        <f>_xlfn.RANK.AVG(Table2[[#This Row],[Sharpe Ratio Z-Score]],Table2[Sharpe Ratio Z-Score])</f>
        <v>60</v>
      </c>
      <c r="AV11">
        <f>(Table2[[#This Row],[Rank 1Y]]+Table2[[#This Row],[Rank 6M]]+Table2[[#This Row],[Rank Sharpe]])/3</f>
        <v>27.333333333333332</v>
      </c>
    </row>
    <row r="12" spans="1:48" x14ac:dyDescent="0.3">
      <c r="A12" t="s">
        <v>252</v>
      </c>
      <c r="B12" t="s">
        <v>253</v>
      </c>
      <c r="C12" t="s">
        <v>3181</v>
      </c>
      <c r="D12" t="s">
        <v>254</v>
      </c>
      <c r="E12">
        <v>108995.441711447</v>
      </c>
      <c r="F12">
        <v>79.739999999999995</v>
      </c>
      <c r="G12">
        <v>164.521113313873</v>
      </c>
      <c r="H12">
        <f>(Table2[[#This Row],[1Y Return vs Nifty]]-AVERAGE(Table2[1Y Return vs Nifty]))/_xlfn.STDEV.P(Table2[1Y Return vs Nifty])</f>
        <v>2.3311959125916442</v>
      </c>
      <c r="I12">
        <v>2.6980290817946999</v>
      </c>
      <c r="J12">
        <f>(Table2[[#This Row],[1M Return vs Nifty]]-AVERAGE(Table2[1M Return vs Nifty]))/_xlfn.STDEV.P(Table2[1M Return vs Nifty])</f>
        <v>0.34621727739540276</v>
      </c>
      <c r="K12">
        <v>72.776676949828897</v>
      </c>
      <c r="L12">
        <f>(Table2[[#This Row],[6M Return vs Nifty]]-AVERAGE(Table2[6M Return vs Nifty]))/_xlfn.STDEV.P(Table2[6M Return vs Nifty])</f>
        <v>1.9707332816036005</v>
      </c>
      <c r="M12">
        <v>-3.47858161523002</v>
      </c>
      <c r="N12">
        <f>(Table2[[#This Row],[1W Return vs Nifty]]-AVERAGE(Table2[1W Return vs Nifty]))/_xlfn.STDEV.P(Table2[1W Return vs Nifty])</f>
        <v>-0.81202035095186531</v>
      </c>
      <c r="O12">
        <v>80.290000000000006</v>
      </c>
      <c r="P12">
        <v>74.692815450238598</v>
      </c>
      <c r="Q12">
        <v>54.966716974205298</v>
      </c>
      <c r="R12">
        <v>41.399590099039699</v>
      </c>
      <c r="S12" s="1">
        <f>(Table2[[#This Row],[Close Price]]-Table2[[#This Row],[20D EMA]])/Table2[[#This Row],[20D EMA]]</f>
        <v>-6.8501681404908622E-3</v>
      </c>
      <c r="T12" s="1">
        <f>(Table2[[#This Row],[Close Price]]-Table2[[#This Row],[50D EMA]])/Table2[[#This Row],[50D EMA]]</f>
        <v>6.7572557271239855E-2</v>
      </c>
      <c r="U12" s="1">
        <f>(Table2[[#This Row],[Close Price]]-Table2[[#This Row],[200D EMA]])/Table2[[#This Row],[200D EMA]]</f>
        <v>0.45069606462798695</v>
      </c>
      <c r="V12">
        <v>0.52897036484245596</v>
      </c>
      <c r="W12">
        <v>79.5</v>
      </c>
      <c r="X12">
        <v>81.53</v>
      </c>
      <c r="Y12">
        <v>79.37</v>
      </c>
      <c r="Z12">
        <v>81.58</v>
      </c>
      <c r="AA12">
        <v>79.5</v>
      </c>
      <c r="AB12">
        <v>81.53</v>
      </c>
      <c r="AC12" s="1">
        <f>(Table2[[#This Row],[Close Price]]/Table2[[#This Row],[Day Low]])-1</f>
        <v>3.0188679245282124E-3</v>
      </c>
      <c r="AD12" s="1">
        <f>(Table2[[#This Row],[Day High]]/Table2[[#This Row],[Close Price]])-1</f>
        <v>2.2447955856533808E-2</v>
      </c>
      <c r="AE12" s="1">
        <f>(Table2[[#This Row],[Close Price]]/Table2[[#This Row],[Current Week Low]])-1</f>
        <v>4.6617109739195417E-3</v>
      </c>
      <c r="AF12" s="1">
        <f>(Table2[[#This Row],[Current Week High]]/Table2[[#This Row],[Close Price]])-1</f>
        <v>2.3074993729621296E-2</v>
      </c>
      <c r="AG12" s="1">
        <f>(Table2[[#This Row],[Close Price]]/Table2[[#This Row],[Current Month Low]])-1</f>
        <v>3.0188679245282124E-3</v>
      </c>
      <c r="AH12" s="1">
        <f>(Table2[[#This Row],[Current Month High]]/Table2[[#This Row],[Close Price]])-1</f>
        <v>2.2447955856533808E-2</v>
      </c>
      <c r="AI12">
        <v>7.9006772009029502</v>
      </c>
      <c r="AJ12">
        <v>209.66990291262101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0.42</v>
      </c>
      <c r="AM12" t="s">
        <v>3215</v>
      </c>
      <c r="AN12">
        <v>-4.05</v>
      </c>
      <c r="AO12" t="s">
        <v>3214</v>
      </c>
      <c r="AP12">
        <v>0.21322668319760199</v>
      </c>
      <c r="AQ12">
        <f>(Table2[[#This Row],[Sharpe Ratio]]-AVERAGE(Table2[Sharpe Ratio]))/_xlfn.STDEV.P(Table2[Sharpe Ratio])</f>
        <v>1.7752024823404959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5.6113286029792775</v>
      </c>
      <c r="AS12">
        <f>_xlfn.RANK.AVG(Table2[[#This Row],[1Y Return vs Nifty Z-Score]],Table2[1Y Return vs Nifty Z-Score])</f>
        <v>29</v>
      </c>
      <c r="AT12">
        <f>_xlfn.RANK.AVG(Table2[[#This Row],[6M Return vs Nifty Z-Score]],Table2[6M Return vs Nifty Z-Score])</f>
        <v>34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29</v>
      </c>
    </row>
    <row r="13" spans="1:48" x14ac:dyDescent="0.3">
      <c r="A13" t="s">
        <v>960</v>
      </c>
      <c r="B13" t="s">
        <v>961</v>
      </c>
      <c r="C13" t="s">
        <v>3173</v>
      </c>
      <c r="D13" t="s">
        <v>54</v>
      </c>
      <c r="E13">
        <v>16047.945908424999</v>
      </c>
      <c r="F13">
        <v>12508.25</v>
      </c>
      <c r="G13">
        <v>203.044802994241</v>
      </c>
      <c r="H13">
        <f>(Table2[[#This Row],[1Y Return vs Nifty]]-AVERAGE(Table2[1Y Return vs Nifty]))/_xlfn.STDEV.P(Table2[1Y Return vs Nifty])</f>
        <v>2.9754767720254716</v>
      </c>
      <c r="I13">
        <v>-2.5477506196702802</v>
      </c>
      <c r="J13">
        <f>(Table2[[#This Row],[1M Return vs Nifty]]-AVERAGE(Table2[1M Return vs Nifty]))/_xlfn.STDEV.P(Table2[1M Return vs Nifty])</f>
        <v>-0.12601859658086584</v>
      </c>
      <c r="K13">
        <v>78.415819138691603</v>
      </c>
      <c r="L13">
        <f>(Table2[[#This Row],[6M Return vs Nifty]]-AVERAGE(Table2[6M Return vs Nifty]))/_xlfn.STDEV.P(Table2[6M Return vs Nifty])</f>
        <v>2.14902636056665</v>
      </c>
      <c r="M13">
        <v>-4.3400553905254</v>
      </c>
      <c r="N13">
        <f>(Table2[[#This Row],[1W Return vs Nifty]]-AVERAGE(Table2[1W Return vs Nifty]))/_xlfn.STDEV.P(Table2[1W Return vs Nifty])</f>
        <v>-0.99214076904896287</v>
      </c>
      <c r="O13">
        <v>12488.2</v>
      </c>
      <c r="P13">
        <v>11511.7994519105</v>
      </c>
      <c r="Q13">
        <v>8293.6083271695297</v>
      </c>
      <c r="R13">
        <v>48.228575093295397</v>
      </c>
      <c r="S13" s="1">
        <f>(Table2[[#This Row],[Close Price]]-Table2[[#This Row],[20D EMA]])/Table2[[#This Row],[20D EMA]]</f>
        <v>1.6055156067326974E-3</v>
      </c>
      <c r="T13" s="1">
        <f>(Table2[[#This Row],[Close Price]]-Table2[[#This Row],[50D EMA]])/Table2[[#This Row],[50D EMA]]</f>
        <v>8.6559060749110725E-2</v>
      </c>
      <c r="U13" s="1">
        <f>(Table2[[#This Row],[Close Price]]-Table2[[#This Row],[200D EMA]])/Table2[[#This Row],[200D EMA]]</f>
        <v>0.50817949275750973</v>
      </c>
      <c r="V13">
        <v>0.80540200429723696</v>
      </c>
      <c r="W13">
        <v>12187.65</v>
      </c>
      <c r="X13">
        <v>12673.35</v>
      </c>
      <c r="Y13">
        <v>12157.55</v>
      </c>
      <c r="Z13">
        <v>12710</v>
      </c>
      <c r="AA13">
        <v>12187.65</v>
      </c>
      <c r="AB13">
        <v>12673.35</v>
      </c>
      <c r="AC13" s="1">
        <f>(Table2[[#This Row],[Close Price]]/Table2[[#This Row],[Day Low]])-1</f>
        <v>2.6305317267889983E-2</v>
      </c>
      <c r="AD13" s="1">
        <f>(Table2[[#This Row],[Day High]]/Table2[[#This Row],[Close Price]])-1</f>
        <v>1.319928846961016E-2</v>
      </c>
      <c r="AE13" s="1">
        <f>(Table2[[#This Row],[Close Price]]/Table2[[#This Row],[Current Week Low]])-1</f>
        <v>2.8846272480886448E-2</v>
      </c>
      <c r="AF13" s="1">
        <f>(Table2[[#This Row],[Current Week High]]/Table2[[#This Row],[Close Price]])-1</f>
        <v>1.612935462594689E-2</v>
      </c>
      <c r="AG13" s="1">
        <f>(Table2[[#This Row],[Close Price]]/Table2[[#This Row],[Current Month Low]])-1</f>
        <v>2.6305317267889983E-2</v>
      </c>
      <c r="AH13" s="1">
        <f>(Table2[[#This Row],[Current Month High]]/Table2[[#This Row],[Close Price]])-1</f>
        <v>1.319928846961016E-2</v>
      </c>
      <c r="AI13">
        <v>8.9680810664961097</v>
      </c>
      <c r="AJ13">
        <v>246.383373487303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0.37</v>
      </c>
      <c r="AM13" t="s">
        <v>3215</v>
      </c>
      <c r="AN13">
        <v>-7.0000000000000007E-2</v>
      </c>
      <c r="AO13" t="s">
        <v>3214</v>
      </c>
      <c r="AP13">
        <v>0.184598215462524</v>
      </c>
      <c r="AQ13">
        <f>(Table2[[#This Row],[Sharpe Ratio]]-AVERAGE(Table2[Sharpe Ratio]))/_xlfn.STDEV.P(Table2[Sharpe Ratio])</f>
        <v>1.4409158109805256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5.4472595779428188</v>
      </c>
      <c r="AS13">
        <f>_xlfn.RANK.AVG(Table2[[#This Row],[1Y Return vs Nifty Z-Score]],Table2[1Y Return vs Nifty Z-Score])</f>
        <v>11</v>
      </c>
      <c r="AT13">
        <f>_xlfn.RANK.AVG(Table2[[#This Row],[6M Return vs Nifty Z-Score]],Table2[6M Return vs Nifty Z-Score])</f>
        <v>28</v>
      </c>
      <c r="AU13">
        <f>_xlfn.RANK.AVG(Table2[[#This Row],[Sharpe Ratio Z-Score]],Table2[Sharpe Ratio Z-Score])</f>
        <v>53</v>
      </c>
      <c r="AV13">
        <f>(Table2[[#This Row],[Rank 1Y]]+Table2[[#This Row],[Rank 6M]]+Table2[[#This Row],[Rank Sharpe]])/3</f>
        <v>30.666666666666668</v>
      </c>
    </row>
    <row r="14" spans="1:48" x14ac:dyDescent="0.3">
      <c r="A14" t="s">
        <v>882</v>
      </c>
      <c r="B14" t="s">
        <v>883</v>
      </c>
      <c r="C14" t="s">
        <v>3172</v>
      </c>
      <c r="D14" t="s">
        <v>46</v>
      </c>
      <c r="E14">
        <v>18309.623432689899</v>
      </c>
      <c r="F14">
        <v>1574.35</v>
      </c>
      <c r="G14">
        <v>178.581775135985</v>
      </c>
      <c r="H14">
        <f>(Table2[[#This Row],[1Y Return vs Nifty]]-AVERAGE(Table2[1Y Return vs Nifty]))/_xlfn.STDEV.P(Table2[1Y Return vs Nifty])</f>
        <v>2.5663503164953618</v>
      </c>
      <c r="I14">
        <v>-6.0912533843082697</v>
      </c>
      <c r="J14">
        <f>(Table2[[#This Row],[1M Return vs Nifty]]-AVERAGE(Table2[1M Return vs Nifty]))/_xlfn.STDEV.P(Table2[1M Return vs Nifty])</f>
        <v>-0.44501200084616999</v>
      </c>
      <c r="K14">
        <v>79.541343611653602</v>
      </c>
      <c r="L14">
        <f>(Table2[[#This Row],[6M Return vs Nifty]]-AVERAGE(Table2[6M Return vs Nifty]))/_xlfn.STDEV.P(Table2[6M Return vs Nifty])</f>
        <v>2.1846121317729499</v>
      </c>
      <c r="M14">
        <v>0.70268225542496598</v>
      </c>
      <c r="N14">
        <f>(Table2[[#This Row],[1W Return vs Nifty]]-AVERAGE(Table2[1W Return vs Nifty]))/_xlfn.STDEV.P(Table2[1W Return vs Nifty])</f>
        <v>6.2215195334418896E-2</v>
      </c>
      <c r="O14">
        <v>1595.02</v>
      </c>
      <c r="P14">
        <v>1578.1985842594399</v>
      </c>
      <c r="Q14">
        <v>1223.59070510576</v>
      </c>
      <c r="R14">
        <v>44.7386602482364</v>
      </c>
      <c r="S14" s="1">
        <f>(Table2[[#This Row],[Close Price]]-Table2[[#This Row],[20D EMA]])/Table2[[#This Row],[20D EMA]]</f>
        <v>-1.2959085152537318E-2</v>
      </c>
      <c r="T14" s="1">
        <f>(Table2[[#This Row],[Close Price]]-Table2[[#This Row],[50D EMA]])/Table2[[#This Row],[50D EMA]]</f>
        <v>-2.438593151600092E-3</v>
      </c>
      <c r="U14" s="1">
        <f>(Table2[[#This Row],[Close Price]]-Table2[[#This Row],[200D EMA]])/Table2[[#This Row],[200D EMA]]</f>
        <v>0.28666390928813273</v>
      </c>
      <c r="V14">
        <v>1.49110067196465</v>
      </c>
      <c r="W14">
        <v>1570.1</v>
      </c>
      <c r="X14">
        <v>1624.75</v>
      </c>
      <c r="Y14">
        <v>1570.1</v>
      </c>
      <c r="Z14">
        <v>1639.9</v>
      </c>
      <c r="AA14">
        <v>1570.1</v>
      </c>
      <c r="AB14">
        <v>1624.75</v>
      </c>
      <c r="AC14" s="1">
        <f>(Table2[[#This Row],[Close Price]]/Table2[[#This Row],[Day Low]])-1</f>
        <v>2.7068339596203472E-3</v>
      </c>
      <c r="AD14" s="1">
        <f>(Table2[[#This Row],[Day High]]/Table2[[#This Row],[Close Price]])-1</f>
        <v>3.2013211801696029E-2</v>
      </c>
      <c r="AE14" s="1">
        <f>(Table2[[#This Row],[Close Price]]/Table2[[#This Row],[Current Week Low]])-1</f>
        <v>2.7068339596203472E-3</v>
      </c>
      <c r="AF14" s="1">
        <f>(Table2[[#This Row],[Current Week High]]/Table2[[#This Row],[Close Price]])-1</f>
        <v>4.1636230825420117E-2</v>
      </c>
      <c r="AG14" s="1">
        <f>(Table2[[#This Row],[Close Price]]/Table2[[#This Row],[Current Month Low]])-1</f>
        <v>2.7068339596203472E-3</v>
      </c>
      <c r="AH14" s="1">
        <f>(Table2[[#This Row],[Current Month High]]/Table2[[#This Row],[Close Price]])-1</f>
        <v>3.2013211801696029E-2</v>
      </c>
      <c r="AI14">
        <v>14.1232889764029</v>
      </c>
      <c r="AJ14">
        <v>227.989583333333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0.06</v>
      </c>
      <c r="AM14" t="s">
        <v>3215</v>
      </c>
      <c r="AN14">
        <v>-1.66</v>
      </c>
      <c r="AO14" t="s">
        <v>3214</v>
      </c>
      <c r="AP14">
        <v>0.18544343964702101</v>
      </c>
      <c r="AQ14">
        <f>(Table2[[#This Row],[Sharpe Ratio]]-AVERAGE(Table2[Sharpe Ratio]))/_xlfn.STDEV.P(Table2[Sharpe Ratio])</f>
        <v>1.4507852591746477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5.818950901931208</v>
      </c>
      <c r="AS14">
        <f>_xlfn.RANK.AVG(Table2[[#This Row],[1Y Return vs Nifty Z-Score]],Table2[1Y Return vs Nifty Z-Score])</f>
        <v>19</v>
      </c>
      <c r="AT14">
        <f>_xlfn.RANK.AVG(Table2[[#This Row],[6M Return vs Nifty Z-Score]],Table2[6M Return vs Nifty Z-Score])</f>
        <v>27</v>
      </c>
      <c r="AU14">
        <f>_xlfn.RANK.AVG(Table2[[#This Row],[Sharpe Ratio Z-Score]],Table2[Sharpe Ratio Z-Score])</f>
        <v>49</v>
      </c>
      <c r="AV14">
        <f>(Table2[[#This Row],[Rank 1Y]]+Table2[[#This Row],[Rank 6M]]+Table2[[#This Row],[Rank Sharpe]])/3</f>
        <v>31.666666666666668</v>
      </c>
    </row>
    <row r="15" spans="1:48" x14ac:dyDescent="0.3">
      <c r="A15" t="s">
        <v>958</v>
      </c>
      <c r="B15" t="s">
        <v>959</v>
      </c>
      <c r="C15" t="s">
        <v>3174</v>
      </c>
      <c r="D15" t="s">
        <v>124</v>
      </c>
      <c r="E15">
        <v>16059.73861384</v>
      </c>
      <c r="F15">
        <v>1106.8</v>
      </c>
      <c r="G15">
        <v>120.41419202769799</v>
      </c>
      <c r="H15">
        <f>(Table2[[#This Row],[1Y Return vs Nifty]]-AVERAGE(Table2[1Y Return vs Nifty]))/_xlfn.STDEV.P(Table2[1Y Return vs Nifty])</f>
        <v>1.5935395409144877</v>
      </c>
      <c r="I15">
        <v>13.617679783723499</v>
      </c>
      <c r="J15">
        <f>(Table2[[#This Row],[1M Return vs Nifty]]-AVERAGE(Table2[1M Return vs Nifty]))/_xlfn.STDEV.P(Table2[1M Return vs Nifty])</f>
        <v>1.3292266842335954</v>
      </c>
      <c r="K15">
        <v>106.02722456859701</v>
      </c>
      <c r="L15">
        <f>(Table2[[#This Row],[6M Return vs Nifty]]-AVERAGE(Table2[6M Return vs Nifty]))/_xlfn.STDEV.P(Table2[6M Return vs Nifty])</f>
        <v>3.0220177347365831</v>
      </c>
      <c r="M15">
        <v>-5.10252208937258</v>
      </c>
      <c r="N15">
        <f>(Table2[[#This Row],[1W Return vs Nifty]]-AVERAGE(Table2[1W Return vs Nifty]))/_xlfn.STDEV.P(Table2[1W Return vs Nifty])</f>
        <v>-1.151560387521247</v>
      </c>
      <c r="O15">
        <v>1119.17</v>
      </c>
      <c r="P15">
        <v>1005.3740702914901</v>
      </c>
      <c r="Q15">
        <v>715.58154463967401</v>
      </c>
      <c r="R15">
        <v>42.805040313844302</v>
      </c>
      <c r="S15" s="1">
        <f>(Table2[[#This Row],[Close Price]]-Table2[[#This Row],[20D EMA]])/Table2[[#This Row],[20D EMA]]</f>
        <v>-1.1052833796474277E-2</v>
      </c>
      <c r="T15" s="1">
        <f>(Table2[[#This Row],[Close Price]]-Table2[[#This Row],[50D EMA]])/Table2[[#This Row],[50D EMA]]</f>
        <v>0.10088377321995512</v>
      </c>
      <c r="U15" s="1">
        <f>(Table2[[#This Row],[Close Price]]-Table2[[#This Row],[200D EMA]])/Table2[[#This Row],[200D EMA]]</f>
        <v>0.54671400945271897</v>
      </c>
      <c r="V15">
        <v>2.1035554160779402</v>
      </c>
      <c r="W15">
        <v>1095.95</v>
      </c>
      <c r="X15">
        <v>1152.6500000000001</v>
      </c>
      <c r="Y15">
        <v>1095.95</v>
      </c>
      <c r="Z15">
        <v>1184.95</v>
      </c>
      <c r="AA15">
        <v>1095.95</v>
      </c>
      <c r="AB15">
        <v>1152.6500000000001</v>
      </c>
      <c r="AC15" s="1">
        <f>(Table2[[#This Row],[Close Price]]/Table2[[#This Row],[Day Low]])-1</f>
        <v>9.9000866827865242E-3</v>
      </c>
      <c r="AD15" s="1">
        <f>(Table2[[#This Row],[Day High]]/Table2[[#This Row],[Close Price]])-1</f>
        <v>4.1425731839537461E-2</v>
      </c>
      <c r="AE15" s="1">
        <f>(Table2[[#This Row],[Close Price]]/Table2[[#This Row],[Current Week Low]])-1</f>
        <v>9.9000866827865242E-3</v>
      </c>
      <c r="AF15" s="1">
        <f>(Table2[[#This Row],[Current Week High]]/Table2[[#This Row],[Close Price]])-1</f>
        <v>7.0608962775569273E-2</v>
      </c>
      <c r="AG15" s="1">
        <f>(Table2[[#This Row],[Close Price]]/Table2[[#This Row],[Current Month Low]])-1</f>
        <v>9.9000866827865242E-3</v>
      </c>
      <c r="AH15" s="1">
        <f>(Table2[[#This Row],[Current Month High]]/Table2[[#This Row],[Close Price]])-1</f>
        <v>4.1425731839537461E-2</v>
      </c>
      <c r="AI15">
        <v>21.774485001807001</v>
      </c>
      <c r="AJ15">
        <v>195.856722801389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0.41</v>
      </c>
      <c r="AM15" t="s">
        <v>3215</v>
      </c>
      <c r="AN15">
        <v>1.63</v>
      </c>
      <c r="AO15" t="s">
        <v>3215</v>
      </c>
      <c r="AP15">
        <v>0.20039936708395401</v>
      </c>
      <c r="AQ15">
        <f>(Table2[[#This Row],[Sharpe Ratio]]-AVERAGE(Table2[Sharpe Ratio]))/_xlfn.STDEV.P(Table2[Sharpe Ratio])</f>
        <v>1.6254214725500391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6.4186450449134576</v>
      </c>
      <c r="AS15">
        <f>_xlfn.RANK.AVG(Table2[[#This Row],[1Y Return vs Nifty Z-Score]],Table2[1Y Return vs Nifty Z-Score])</f>
        <v>56</v>
      </c>
      <c r="AT15">
        <f>_xlfn.RANK.AVG(Table2[[#This Row],[6M Return vs Nifty Z-Score]],Table2[6M Return vs Nifty Z-Score])</f>
        <v>6</v>
      </c>
      <c r="AU15">
        <f>_xlfn.RANK.AVG(Table2[[#This Row],[Sharpe Ratio Z-Score]],Table2[Sharpe Ratio Z-Score])</f>
        <v>35</v>
      </c>
      <c r="AV15">
        <f>(Table2[[#This Row],[Rank 1Y]]+Table2[[#This Row],[Rank 6M]]+Table2[[#This Row],[Rank Sharpe]])/3</f>
        <v>32.333333333333336</v>
      </c>
    </row>
    <row r="16" spans="1:48" x14ac:dyDescent="0.3">
      <c r="A16" t="s">
        <v>1259</v>
      </c>
      <c r="B16" t="s">
        <v>1260</v>
      </c>
      <c r="C16" t="s">
        <v>3188</v>
      </c>
      <c r="D16" t="s">
        <v>1261</v>
      </c>
      <c r="E16">
        <v>9564.8878263999995</v>
      </c>
      <c r="F16">
        <v>1538</v>
      </c>
      <c r="G16">
        <v>204.301135000735</v>
      </c>
      <c r="H16">
        <f>(Table2[[#This Row],[1Y Return vs Nifty]]-AVERAGE(Table2[1Y Return vs Nifty]))/_xlfn.STDEV.P(Table2[1Y Return vs Nifty])</f>
        <v>2.996488016576397</v>
      </c>
      <c r="I16">
        <v>17.8441141214753</v>
      </c>
      <c r="J16">
        <f>(Table2[[#This Row],[1M Return vs Nifty]]-AVERAGE(Table2[1M Return vs Nifty]))/_xlfn.STDEV.P(Table2[1M Return vs Nifty])</f>
        <v>1.7096989928084578</v>
      </c>
      <c r="K16">
        <v>80.4051470302567</v>
      </c>
      <c r="L16">
        <f>(Table2[[#This Row],[6M Return vs Nifty]]-AVERAGE(Table2[6M Return vs Nifty]))/_xlfn.STDEV.P(Table2[6M Return vs Nifty])</f>
        <v>2.2119230535343699</v>
      </c>
      <c r="M16">
        <v>4.8986574253975999</v>
      </c>
      <c r="N16">
        <f>(Table2[[#This Row],[1W Return vs Nifty]]-AVERAGE(Table2[1W Return vs Nifty]))/_xlfn.STDEV.P(Table2[1W Return vs Nifty])</f>
        <v>0.93952663952942106</v>
      </c>
      <c r="O16">
        <v>1432.79</v>
      </c>
      <c r="P16">
        <v>1354.09370089496</v>
      </c>
      <c r="Q16">
        <v>1045.3015133361801</v>
      </c>
      <c r="R16">
        <v>77.989380259424806</v>
      </c>
      <c r="S16" s="1">
        <f>(Table2[[#This Row],[Close Price]]-Table2[[#This Row],[20D EMA]])/Table2[[#This Row],[20D EMA]]</f>
        <v>7.343016073534854E-2</v>
      </c>
      <c r="T16" s="1">
        <f>(Table2[[#This Row],[Close Price]]-Table2[[#This Row],[50D EMA]])/Table2[[#This Row],[50D EMA]]</f>
        <v>0.13581504661272037</v>
      </c>
      <c r="U16" s="1">
        <f>(Table2[[#This Row],[Close Price]]-Table2[[#This Row],[200D EMA]])/Table2[[#This Row],[200D EMA]]</f>
        <v>0.47134580824562805</v>
      </c>
      <c r="V16">
        <v>0.98976157581752799</v>
      </c>
      <c r="W16">
        <v>1505.55</v>
      </c>
      <c r="X16">
        <v>1563.2</v>
      </c>
      <c r="Y16">
        <v>1499.2</v>
      </c>
      <c r="Z16">
        <v>1563.2</v>
      </c>
      <c r="AA16">
        <v>1505.55</v>
      </c>
      <c r="AB16">
        <v>1563.2</v>
      </c>
      <c r="AC16" s="1">
        <f>(Table2[[#This Row],[Close Price]]/Table2[[#This Row],[Day Low]])-1</f>
        <v>2.1553585068579517E-2</v>
      </c>
      <c r="AD16" s="1">
        <f>(Table2[[#This Row],[Day High]]/Table2[[#This Row],[Close Price]])-1</f>
        <v>1.6384915474642492E-2</v>
      </c>
      <c r="AE16" s="1">
        <f>(Table2[[#This Row],[Close Price]]/Table2[[#This Row],[Current Week Low]])-1</f>
        <v>2.5880469583777987E-2</v>
      </c>
      <c r="AF16" s="1">
        <f>(Table2[[#This Row],[Current Week High]]/Table2[[#This Row],[Close Price]])-1</f>
        <v>1.6384915474642492E-2</v>
      </c>
      <c r="AG16" s="1">
        <f>(Table2[[#This Row],[Close Price]]/Table2[[#This Row],[Current Month Low]])-1</f>
        <v>2.1553585068579517E-2</v>
      </c>
      <c r="AH16" s="1">
        <f>(Table2[[#This Row],[Current Month High]]/Table2[[#This Row],[Close Price]])-1</f>
        <v>1.6384915474642492E-2</v>
      </c>
      <c r="AI16">
        <v>1.6384915474642401</v>
      </c>
      <c r="AJ16">
        <v>253.19784131358301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9.6300000000000008</v>
      </c>
      <c r="AO16" t="s">
        <v>3215</v>
      </c>
      <c r="AP16">
        <v>0.17737319622381201</v>
      </c>
      <c r="AQ16">
        <f>(Table2[[#This Row],[Sharpe Ratio]]-AVERAGE(Table2[Sharpe Ratio]))/_xlfn.STDEV.P(Table2[Sharpe Ratio])</f>
        <v>1.3565512667733117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9.2141879692219568</v>
      </c>
      <c r="AS16">
        <f>_xlfn.RANK.AVG(Table2[[#This Row],[1Y Return vs Nifty Z-Score]],Table2[1Y Return vs Nifty Z-Score])</f>
        <v>10</v>
      </c>
      <c r="AT16">
        <f>_xlfn.RANK.AVG(Table2[[#This Row],[6M Return vs Nifty Z-Score]],Table2[6M Return vs Nifty Z-Score])</f>
        <v>26</v>
      </c>
      <c r="AU16">
        <f>_xlfn.RANK.AVG(Table2[[#This Row],[Sharpe Ratio Z-Score]],Table2[Sharpe Ratio Z-Score])</f>
        <v>64</v>
      </c>
      <c r="AV16">
        <f>(Table2[[#This Row],[Rank 1Y]]+Table2[[#This Row],[Rank 6M]]+Table2[[#This Row],[Rank Sharpe]])/3</f>
        <v>33.333333333333336</v>
      </c>
    </row>
    <row r="17" spans="1:48" x14ac:dyDescent="0.3">
      <c r="A17" t="s">
        <v>499</v>
      </c>
      <c r="B17" t="s">
        <v>500</v>
      </c>
      <c r="C17" t="s">
        <v>3181</v>
      </c>
      <c r="D17" t="s">
        <v>325</v>
      </c>
      <c r="E17">
        <v>44868.427028999999</v>
      </c>
      <c r="F17">
        <v>1705.5</v>
      </c>
      <c r="G17">
        <v>187.723107097184</v>
      </c>
      <c r="H17">
        <f>(Table2[[#This Row],[1Y Return vs Nifty]]-AVERAGE(Table2[1Y Return vs Nifty]))/_xlfn.STDEV.P(Table2[1Y Return vs Nifty])</f>
        <v>2.719232484875318</v>
      </c>
      <c r="I17">
        <v>-11.6494707085734</v>
      </c>
      <c r="J17">
        <f>(Table2[[#This Row],[1M Return vs Nifty]]-AVERAGE(Table2[1M Return vs Nifty]))/_xlfn.STDEV.P(Table2[1M Return vs Nifty])</f>
        <v>-0.94537415199433206</v>
      </c>
      <c r="K17">
        <v>58.2915669076394</v>
      </c>
      <c r="L17">
        <f>(Table2[[#This Row],[6M Return vs Nifty]]-AVERAGE(Table2[6M Return vs Nifty]))/_xlfn.STDEV.P(Table2[6M Return vs Nifty])</f>
        <v>1.512756734454076</v>
      </c>
      <c r="M17">
        <v>-3.6322020971495701</v>
      </c>
      <c r="N17">
        <f>(Table2[[#This Row],[1W Return vs Nifty]]-AVERAGE(Table2[1W Return vs Nifty]))/_xlfn.STDEV.P(Table2[1W Return vs Nifty])</f>
        <v>-0.84413994208177479</v>
      </c>
      <c r="O17">
        <v>1809.88</v>
      </c>
      <c r="P17">
        <v>1958.66770375178</v>
      </c>
      <c r="Q17">
        <v>1594.10940159489</v>
      </c>
      <c r="R17">
        <v>37.178695119096602</v>
      </c>
      <c r="S17" s="1">
        <f>(Table2[[#This Row],[Close Price]]-Table2[[#This Row],[20D EMA]])/Table2[[#This Row],[20D EMA]]</f>
        <v>-5.7672331867306179E-2</v>
      </c>
      <c r="T17" s="1">
        <f>(Table2[[#This Row],[Close Price]]-Table2[[#This Row],[50D EMA]])/Table2[[#This Row],[50D EMA]]</f>
        <v>-0.12925505600916554</v>
      </c>
      <c r="U17" s="1">
        <f>(Table2[[#This Row],[Close Price]]-Table2[[#This Row],[200D EMA]])/Table2[[#This Row],[200D EMA]]</f>
        <v>6.9876382570521756E-2</v>
      </c>
      <c r="V17">
        <v>0.594024123683637</v>
      </c>
      <c r="W17">
        <v>1697.1</v>
      </c>
      <c r="X17">
        <v>1735.5</v>
      </c>
      <c r="Y17">
        <v>1690</v>
      </c>
      <c r="Z17">
        <v>1750</v>
      </c>
      <c r="AA17">
        <v>1697.1</v>
      </c>
      <c r="AB17">
        <v>1735.5</v>
      </c>
      <c r="AC17" s="1">
        <f>(Table2[[#This Row],[Close Price]]/Table2[[#This Row],[Day Low]])-1</f>
        <v>4.9496199398975094E-3</v>
      </c>
      <c r="AD17" s="1">
        <f>(Table2[[#This Row],[Day High]]/Table2[[#This Row],[Close Price]])-1</f>
        <v>1.7590149516270914E-2</v>
      </c>
      <c r="AE17" s="1">
        <f>(Table2[[#This Row],[Close Price]]/Table2[[#This Row],[Current Week Low]])-1</f>
        <v>9.1715976331361304E-3</v>
      </c>
      <c r="AF17" s="1">
        <f>(Table2[[#This Row],[Current Week High]]/Table2[[#This Row],[Close Price]])-1</f>
        <v>2.6092055115801926E-2</v>
      </c>
      <c r="AG17" s="1">
        <f>(Table2[[#This Row],[Close Price]]/Table2[[#This Row],[Current Month Low]])-1</f>
        <v>4.9496199398975094E-3</v>
      </c>
      <c r="AH17" s="1">
        <f>(Table2[[#This Row],[Current Month High]]/Table2[[#This Row],[Close Price]])-1</f>
        <v>1.7590149516270914E-2</v>
      </c>
      <c r="AI17">
        <v>74.696569920844297</v>
      </c>
      <c r="AJ17">
        <v>291.52892561983401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-0.41</v>
      </c>
      <c r="AM17" t="s">
        <v>3214</v>
      </c>
      <c r="AN17">
        <v>-6.13</v>
      </c>
      <c r="AO17" t="s">
        <v>3214</v>
      </c>
      <c r="AP17">
        <v>0.20332619025479501</v>
      </c>
      <c r="AQ17">
        <f>(Table2[[#This Row],[Sharpe Ratio]]-AVERAGE(Table2[Sharpe Ratio]))/_xlfn.STDEV.P(Table2[Sharpe Ratio])</f>
        <v>1.6595971743198146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16</v>
      </c>
      <c r="AT17">
        <f>_xlfn.RANK.AVG(Table2[[#This Row],[6M Return vs Nifty Z-Score]],Table2[6M Return vs Nifty Z-Score])</f>
        <v>58</v>
      </c>
      <c r="AU17">
        <f>_xlfn.RANK.AVG(Table2[[#This Row],[Sharpe Ratio Z-Score]],Table2[Sharpe Ratio Z-Score])</f>
        <v>32</v>
      </c>
      <c r="AV17">
        <f>(Table2[[#This Row],[Rank 1Y]]+Table2[[#This Row],[Rank 6M]]+Table2[[#This Row],[Rank Sharpe]])/3</f>
        <v>35.333333333333336</v>
      </c>
    </row>
    <row r="18" spans="1:48" x14ac:dyDescent="0.3">
      <c r="A18" t="s">
        <v>582</v>
      </c>
      <c r="B18" t="s">
        <v>583</v>
      </c>
      <c r="C18" t="s">
        <v>3171</v>
      </c>
      <c r="D18" t="s">
        <v>40</v>
      </c>
      <c r="E18">
        <v>35311.985670599999</v>
      </c>
      <c r="F18">
        <v>6819.3</v>
      </c>
      <c r="G18">
        <v>186.09713955408699</v>
      </c>
      <c r="H18">
        <f>(Table2[[#This Row],[1Y Return vs Nifty]]-AVERAGE(Table2[1Y Return vs Nifty]))/_xlfn.STDEV.P(Table2[1Y Return vs Nifty])</f>
        <v>2.6920393532005003</v>
      </c>
      <c r="I18">
        <v>1.74160655274273</v>
      </c>
      <c r="J18">
        <f>(Table2[[#This Row],[1M Return vs Nifty]]-AVERAGE(Table2[1M Return vs Nifty]))/_xlfn.STDEV.P(Table2[1M Return vs Nifty])</f>
        <v>0.26011815493867496</v>
      </c>
      <c r="K18">
        <v>88.586815984709602</v>
      </c>
      <c r="L18">
        <f>(Table2[[#This Row],[6M Return vs Nifty]]-AVERAGE(Table2[6M Return vs Nifty]))/_xlfn.STDEV.P(Table2[6M Return vs Nifty])</f>
        <v>2.4706033456941952</v>
      </c>
      <c r="M18">
        <v>-6.1161215149331598</v>
      </c>
      <c r="N18">
        <f>(Table2[[#This Row],[1W Return vs Nifty]]-AVERAGE(Table2[1W Return vs Nifty]))/_xlfn.STDEV.P(Table2[1W Return vs Nifty])</f>
        <v>-1.3634878513054467</v>
      </c>
      <c r="O18">
        <v>6950.83</v>
      </c>
      <c r="P18">
        <v>6118.5451973846402</v>
      </c>
      <c r="Q18">
        <v>4242.5307388764304</v>
      </c>
      <c r="R18">
        <v>38.913950117676201</v>
      </c>
      <c r="S18" s="1">
        <f>(Table2[[#This Row],[Close Price]]-Table2[[#This Row],[20D EMA]])/Table2[[#This Row],[20D EMA]]</f>
        <v>-1.8922919996604684E-2</v>
      </c>
      <c r="T18" s="1">
        <f>(Table2[[#This Row],[Close Price]]-Table2[[#This Row],[50D EMA]])/Table2[[#This Row],[50D EMA]]</f>
        <v>0.11452964389556135</v>
      </c>
      <c r="U18" s="1">
        <f>(Table2[[#This Row],[Close Price]]-Table2[[#This Row],[200D EMA]])/Table2[[#This Row],[200D EMA]]</f>
        <v>0.60736607928643738</v>
      </c>
      <c r="V18">
        <v>0.69842910226808796</v>
      </c>
      <c r="W18">
        <v>6800</v>
      </c>
      <c r="X18">
        <v>6963.95</v>
      </c>
      <c r="Y18">
        <v>6800</v>
      </c>
      <c r="Z18">
        <v>7025</v>
      </c>
      <c r="AA18">
        <v>6800</v>
      </c>
      <c r="AB18">
        <v>6963.95</v>
      </c>
      <c r="AC18" s="1">
        <f>(Table2[[#This Row],[Close Price]]/Table2[[#This Row],[Day Low]])-1</f>
        <v>2.8382352941176414E-3</v>
      </c>
      <c r="AD18" s="1">
        <f>(Table2[[#This Row],[Day High]]/Table2[[#This Row],[Close Price]])-1</f>
        <v>2.1211854589180623E-2</v>
      </c>
      <c r="AE18" s="1">
        <f>(Table2[[#This Row],[Close Price]]/Table2[[#This Row],[Current Week Low]])-1</f>
        <v>2.8382352941176414E-3</v>
      </c>
      <c r="AF18" s="1">
        <f>(Table2[[#This Row],[Current Week High]]/Table2[[#This Row],[Close Price]])-1</f>
        <v>3.0164386373968011E-2</v>
      </c>
      <c r="AG18" s="1">
        <f>(Table2[[#This Row],[Close Price]]/Table2[[#This Row],[Current Month Low]])-1</f>
        <v>2.8382352941176414E-3</v>
      </c>
      <c r="AH18" s="1">
        <f>(Table2[[#This Row],[Current Month High]]/Table2[[#This Row],[Close Price]])-1</f>
        <v>2.1211854589180623E-2</v>
      </c>
      <c r="AI18">
        <v>24.3529394512633</v>
      </c>
      <c r="AJ18">
        <v>242.31715275337501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0.53</v>
      </c>
      <c r="AM18" t="s">
        <v>3215</v>
      </c>
      <c r="AN18">
        <v>-6.8</v>
      </c>
      <c r="AO18" t="s">
        <v>3214</v>
      </c>
      <c r="AP18">
        <v>0.17192857400039899</v>
      </c>
      <c r="AQ18">
        <f>(Table2[[#This Row],[Sharpe Ratio]]-AVERAGE(Table2[Sharpe Ratio]))/_xlfn.STDEV.P(Table2[Sharpe Ratio])</f>
        <v>1.2929759243302663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5.3522489268581896</v>
      </c>
      <c r="AS18">
        <f>_xlfn.RANK.AVG(Table2[[#This Row],[1Y Return vs Nifty Z-Score]],Table2[1Y Return vs Nifty Z-Score])</f>
        <v>17</v>
      </c>
      <c r="AT18">
        <f>_xlfn.RANK.AVG(Table2[[#This Row],[6M Return vs Nifty Z-Score]],Table2[6M Return vs Nifty Z-Score])</f>
        <v>19</v>
      </c>
      <c r="AU18">
        <f>_xlfn.RANK.AVG(Table2[[#This Row],[Sharpe Ratio Z-Score]],Table2[Sharpe Ratio Z-Score])</f>
        <v>74</v>
      </c>
      <c r="AV18">
        <f>(Table2[[#This Row],[Rank 1Y]]+Table2[[#This Row],[Rank 6M]]+Table2[[#This Row],[Rank Sharpe]])/3</f>
        <v>36.666666666666664</v>
      </c>
    </row>
    <row r="19" spans="1:48" x14ac:dyDescent="0.3">
      <c r="A19" t="s">
        <v>1038</v>
      </c>
      <c r="B19" t="s">
        <v>1039</v>
      </c>
      <c r="C19" t="s">
        <v>3171</v>
      </c>
      <c r="D19" t="s">
        <v>400</v>
      </c>
      <c r="E19">
        <v>13858.864995039999</v>
      </c>
      <c r="F19">
        <v>399.1</v>
      </c>
      <c r="G19">
        <v>107.19334843081801</v>
      </c>
      <c r="H19">
        <f>(Table2[[#This Row],[1Y Return vs Nifty]]-AVERAGE(Table2[1Y Return vs Nifty]))/_xlfn.STDEV.P(Table2[1Y Return vs Nifty])</f>
        <v>1.3724304896862287</v>
      </c>
      <c r="I19">
        <v>2.06231744838666</v>
      </c>
      <c r="J19">
        <f>(Table2[[#This Row],[1M Return vs Nifty]]-AVERAGE(Table2[1M Return vs Nifty]))/_xlfn.STDEV.P(Table2[1M Return vs Nifty])</f>
        <v>0.28898920914169984</v>
      </c>
      <c r="K19">
        <v>84.106288116329495</v>
      </c>
      <c r="L19">
        <f>(Table2[[#This Row],[6M Return vs Nifty]]-AVERAGE(Table2[6M Return vs Nifty]))/_xlfn.STDEV.P(Table2[6M Return vs Nifty])</f>
        <v>2.3289422415264442</v>
      </c>
      <c r="M19">
        <v>-7.7629126751572501</v>
      </c>
      <c r="N19">
        <f>(Table2[[#This Row],[1W Return vs Nifty]]-AVERAGE(Table2[1W Return vs Nifty]))/_xlfn.STDEV.P(Table2[1W Return vs Nifty])</f>
        <v>-1.7078056016588605</v>
      </c>
      <c r="O19">
        <v>404.46</v>
      </c>
      <c r="P19">
        <v>368.08096544049198</v>
      </c>
      <c r="Q19">
        <v>271.50352702304099</v>
      </c>
      <c r="R19">
        <v>40.038270831615598</v>
      </c>
      <c r="S19" s="1">
        <f>(Table2[[#This Row],[Close Price]]-Table2[[#This Row],[20D EMA]])/Table2[[#This Row],[20D EMA]]</f>
        <v>-1.3252237551302866E-2</v>
      </c>
      <c r="T19" s="1">
        <f>(Table2[[#This Row],[Close Price]]-Table2[[#This Row],[50D EMA]])/Table2[[#This Row],[50D EMA]]</f>
        <v>8.4272313626396755E-2</v>
      </c>
      <c r="U19" s="1">
        <f>(Table2[[#This Row],[Close Price]]-Table2[[#This Row],[200D EMA]])/Table2[[#This Row],[200D EMA]]</f>
        <v>0.46996248769221566</v>
      </c>
      <c r="V19">
        <v>1.0114775188823899</v>
      </c>
      <c r="W19">
        <v>397.2</v>
      </c>
      <c r="X19">
        <v>405.35</v>
      </c>
      <c r="Y19">
        <v>396</v>
      </c>
      <c r="Z19">
        <v>412.35</v>
      </c>
      <c r="AA19">
        <v>397.2</v>
      </c>
      <c r="AB19">
        <v>405.35</v>
      </c>
      <c r="AC19" s="1">
        <f>(Table2[[#This Row],[Close Price]]/Table2[[#This Row],[Day Low]])-1</f>
        <v>4.783484390735282E-3</v>
      </c>
      <c r="AD19" s="1">
        <f>(Table2[[#This Row],[Day High]]/Table2[[#This Row],[Close Price]])-1</f>
        <v>1.5660235529942446E-2</v>
      </c>
      <c r="AE19" s="1">
        <f>(Table2[[#This Row],[Close Price]]/Table2[[#This Row],[Current Week Low]])-1</f>
        <v>7.828282828282962E-3</v>
      </c>
      <c r="AF19" s="1">
        <f>(Table2[[#This Row],[Current Week High]]/Table2[[#This Row],[Close Price]])-1</f>
        <v>3.3199699323477772E-2</v>
      </c>
      <c r="AG19" s="1">
        <f>(Table2[[#This Row],[Close Price]]/Table2[[#This Row],[Current Month Low]])-1</f>
        <v>4.783484390735282E-3</v>
      </c>
      <c r="AH19" s="1">
        <f>(Table2[[#This Row],[Current Month High]]/Table2[[#This Row],[Close Price]])-1</f>
        <v>1.5660235529942446E-2</v>
      </c>
      <c r="AI19">
        <v>12.2400400902029</v>
      </c>
      <c r="AJ19">
        <v>165.44728965746501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0.27</v>
      </c>
      <c r="AM19" t="s">
        <v>3215</v>
      </c>
      <c r="AN19">
        <v>-2.09</v>
      </c>
      <c r="AO19" t="s">
        <v>3214</v>
      </c>
      <c r="AP19">
        <v>0.19161696702666201</v>
      </c>
      <c r="AQ19">
        <f>(Table2[[#This Row],[Sharpe Ratio]]-AVERAGE(Table2[Sharpe Ratio]))/_xlfn.STDEV.P(Table2[Sharpe Ratio])</f>
        <v>1.5228718248053039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3.805428163500816</v>
      </c>
      <c r="AS19">
        <f>_xlfn.RANK.AVG(Table2[[#This Row],[1Y Return vs Nifty Z-Score]],Table2[1Y Return vs Nifty Z-Score])</f>
        <v>65</v>
      </c>
      <c r="AT19">
        <f>_xlfn.RANK.AVG(Table2[[#This Row],[6M Return vs Nifty Z-Score]],Table2[6M Return vs Nifty Z-Score])</f>
        <v>21</v>
      </c>
      <c r="AU19">
        <f>_xlfn.RANK.AVG(Table2[[#This Row],[Sharpe Ratio Z-Score]],Table2[Sharpe Ratio Z-Score])</f>
        <v>44</v>
      </c>
      <c r="AV19">
        <f>(Table2[[#This Row],[Rank 1Y]]+Table2[[#This Row],[Rank 6M]]+Table2[[#This Row],[Rank Sharpe]])/3</f>
        <v>43.333333333333336</v>
      </c>
    </row>
    <row r="20" spans="1:48" x14ac:dyDescent="0.3">
      <c r="A20" t="s">
        <v>786</v>
      </c>
      <c r="B20" t="s">
        <v>787</v>
      </c>
      <c r="C20" t="s">
        <v>3183</v>
      </c>
      <c r="D20" t="s">
        <v>270</v>
      </c>
      <c r="E20">
        <v>21560.663940479899</v>
      </c>
      <c r="F20">
        <v>571.20000000000005</v>
      </c>
      <c r="G20">
        <v>185.88506138230801</v>
      </c>
      <c r="H20">
        <f>(Table2[[#This Row],[1Y Return vs Nifty]]-AVERAGE(Table2[1Y Return vs Nifty]))/_xlfn.STDEV.P(Table2[1Y Return vs Nifty])</f>
        <v>2.6884924990981394</v>
      </c>
      <c r="I20">
        <v>14.3841010802045</v>
      </c>
      <c r="J20">
        <f>(Table2[[#This Row],[1M Return vs Nifty]]-AVERAGE(Table2[1M Return vs Nifty]))/_xlfn.STDEV.P(Table2[1M Return vs Nifty])</f>
        <v>1.3982215050943827</v>
      </c>
      <c r="K20">
        <v>90.473061269192996</v>
      </c>
      <c r="L20">
        <f>(Table2[[#This Row],[6M Return vs Nifty]]-AVERAGE(Table2[6M Return vs Nifty]))/_xlfn.STDEV.P(Table2[6M Return vs Nifty])</f>
        <v>2.5302408700173591</v>
      </c>
      <c r="M20">
        <v>8.4591135188857791</v>
      </c>
      <c r="N20">
        <f>(Table2[[#This Row],[1W Return vs Nifty]]-AVERAGE(Table2[1W Return vs Nifty]))/_xlfn.STDEV.P(Table2[1W Return vs Nifty])</f>
        <v>1.6839611871226523</v>
      </c>
      <c r="O20">
        <v>519.5</v>
      </c>
      <c r="P20">
        <v>455.72559658394101</v>
      </c>
      <c r="Q20">
        <v>329.64979387292999</v>
      </c>
      <c r="R20">
        <v>77.005674853085907</v>
      </c>
      <c r="S20" s="1">
        <f>(Table2[[#This Row],[Close Price]]-Table2[[#This Row],[20D EMA]])/Table2[[#This Row],[20D EMA]]</f>
        <v>9.9518768046198358E-2</v>
      </c>
      <c r="T20" s="1">
        <f>(Table2[[#This Row],[Close Price]]-Table2[[#This Row],[50D EMA]])/Table2[[#This Row],[50D EMA]]</f>
        <v>0.25338581875066912</v>
      </c>
      <c r="U20" s="1">
        <f>(Table2[[#This Row],[Close Price]]-Table2[[#This Row],[200D EMA]])/Table2[[#This Row],[200D EMA]]</f>
        <v>0.73274793619370604</v>
      </c>
      <c r="V20">
        <v>0.64315431973593995</v>
      </c>
      <c r="W20">
        <v>566.5</v>
      </c>
      <c r="X20">
        <v>577.54999999999995</v>
      </c>
      <c r="Y20">
        <v>553.20000000000005</v>
      </c>
      <c r="Z20">
        <v>584.4</v>
      </c>
      <c r="AA20">
        <v>566.5</v>
      </c>
      <c r="AB20">
        <v>577.54999999999995</v>
      </c>
      <c r="AC20" s="1">
        <f>(Table2[[#This Row],[Close Price]]/Table2[[#This Row],[Day Low]])-1</f>
        <v>8.2965578111209304E-3</v>
      </c>
      <c r="AD20" s="1">
        <f>(Table2[[#This Row],[Day High]]/Table2[[#This Row],[Close Price]])-1</f>
        <v>1.1116946778711334E-2</v>
      </c>
      <c r="AE20" s="1">
        <f>(Table2[[#This Row],[Close Price]]/Table2[[#This Row],[Current Week Low]])-1</f>
        <v>3.2537960954446943E-2</v>
      </c>
      <c r="AF20" s="1">
        <f>(Table2[[#This Row],[Current Week High]]/Table2[[#This Row],[Close Price]])-1</f>
        <v>2.3109243697478909E-2</v>
      </c>
      <c r="AG20" s="1">
        <f>(Table2[[#This Row],[Close Price]]/Table2[[#This Row],[Current Month Low]])-1</f>
        <v>8.2965578111209304E-3</v>
      </c>
      <c r="AH20" s="1">
        <f>(Table2[[#This Row],[Current Month High]]/Table2[[#This Row],[Close Price]])-1</f>
        <v>1.1116946778711334E-2</v>
      </c>
      <c r="AI20">
        <v>2.3109243697478901</v>
      </c>
      <c r="AJ20">
        <v>243.063063063063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0.99</v>
      </c>
      <c r="AM20" t="s">
        <v>3215</v>
      </c>
      <c r="AN20">
        <v>18.47</v>
      </c>
      <c r="AO20" t="s">
        <v>3215</v>
      </c>
      <c r="AP20">
        <v>0.15832614600050701</v>
      </c>
      <c r="AQ20">
        <f>(Table2[[#This Row],[Sharpe Ratio]]-AVERAGE(Table2[Sharpe Ratio]))/_xlfn.STDEV.P(Table2[Sharpe Ratio])</f>
        <v>1.134144148191369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9.4350602095239022</v>
      </c>
      <c r="AS20">
        <f>_xlfn.RANK.AVG(Table2[[#This Row],[1Y Return vs Nifty Z-Score]],Table2[1Y Return vs Nifty Z-Score])</f>
        <v>18</v>
      </c>
      <c r="AT20">
        <f>_xlfn.RANK.AVG(Table2[[#This Row],[6M Return vs Nifty Z-Score]],Table2[6M Return vs Nifty Z-Score])</f>
        <v>17</v>
      </c>
      <c r="AU20">
        <f>_xlfn.RANK.AVG(Table2[[#This Row],[Sharpe Ratio Z-Score]],Table2[Sharpe Ratio Z-Score])</f>
        <v>96</v>
      </c>
      <c r="AV20">
        <f>(Table2[[#This Row],[Rank 1Y]]+Table2[[#This Row],[Rank 6M]]+Table2[[#This Row],[Rank Sharpe]])/3</f>
        <v>43.666666666666664</v>
      </c>
    </row>
    <row r="21" spans="1:48" x14ac:dyDescent="0.3">
      <c r="A21" t="s">
        <v>1184</v>
      </c>
      <c r="B21" t="s">
        <v>1185</v>
      </c>
      <c r="C21" t="s">
        <v>3169</v>
      </c>
      <c r="D21" t="s">
        <v>228</v>
      </c>
      <c r="E21">
        <v>10668.0280598429</v>
      </c>
      <c r="F21">
        <v>2571.9499999999998</v>
      </c>
      <c r="G21">
        <v>103.660640314296</v>
      </c>
      <c r="H21">
        <f>(Table2[[#This Row],[1Y Return vs Nifty]]-AVERAGE(Table2[1Y Return vs Nifty]))/_xlfn.STDEV.P(Table2[1Y Return vs Nifty])</f>
        <v>1.3133485003875363</v>
      </c>
      <c r="I21">
        <v>3.1826033840900498</v>
      </c>
      <c r="J21">
        <f>(Table2[[#This Row],[1M Return vs Nifty]]-AVERAGE(Table2[1M Return vs Nifty]))/_xlfn.STDEV.P(Table2[1M Return vs Nifty])</f>
        <v>0.38983965236608237</v>
      </c>
      <c r="K21">
        <v>89.057694253884605</v>
      </c>
      <c r="L21">
        <f>(Table2[[#This Row],[6M Return vs Nifty]]-AVERAGE(Table2[6M Return vs Nifty]))/_xlfn.STDEV.P(Table2[6M Return vs Nifty])</f>
        <v>2.4854911306828082</v>
      </c>
      <c r="M21">
        <v>6.04961233480432</v>
      </c>
      <c r="N21">
        <f>(Table2[[#This Row],[1W Return vs Nifty]]-AVERAGE(Table2[1W Return vs Nifty]))/_xlfn.STDEV.P(Table2[1W Return vs Nifty])</f>
        <v>1.1801729429205641</v>
      </c>
      <c r="O21">
        <v>2442.02</v>
      </c>
      <c r="P21">
        <v>2326.63793079162</v>
      </c>
      <c r="Q21">
        <v>1830.2234739589201</v>
      </c>
      <c r="R21">
        <v>64.328244105415607</v>
      </c>
      <c r="S21" s="1">
        <f>(Table2[[#This Row],[Close Price]]-Table2[[#This Row],[20D EMA]])/Table2[[#This Row],[20D EMA]]</f>
        <v>5.3205952449201822E-2</v>
      </c>
      <c r="T21" s="1">
        <f>(Table2[[#This Row],[Close Price]]-Table2[[#This Row],[50D EMA]])/Table2[[#This Row],[50D EMA]]</f>
        <v>0.10543628897381312</v>
      </c>
      <c r="U21" s="1">
        <f>(Table2[[#This Row],[Close Price]]-Table2[[#This Row],[200D EMA]])/Table2[[#This Row],[200D EMA]]</f>
        <v>0.40526555177257445</v>
      </c>
      <c r="V21">
        <v>0.57521643317676596</v>
      </c>
      <c r="W21">
        <v>2550</v>
      </c>
      <c r="X21">
        <v>2623.9</v>
      </c>
      <c r="Y21">
        <v>2542</v>
      </c>
      <c r="Z21">
        <v>2639</v>
      </c>
      <c r="AA21">
        <v>2550</v>
      </c>
      <c r="AB21">
        <v>2623.9</v>
      </c>
      <c r="AC21" s="1">
        <f>(Table2[[#This Row],[Close Price]]/Table2[[#This Row],[Day Low]])-1</f>
        <v>8.6078431372549336E-3</v>
      </c>
      <c r="AD21" s="1">
        <f>(Table2[[#This Row],[Day High]]/Table2[[#This Row],[Close Price]])-1</f>
        <v>2.0198681933941254E-2</v>
      </c>
      <c r="AE21" s="1">
        <f>(Table2[[#This Row],[Close Price]]/Table2[[#This Row],[Current Week Low]])-1</f>
        <v>1.1782061369000729E-2</v>
      </c>
      <c r="AF21" s="1">
        <f>(Table2[[#This Row],[Current Week High]]/Table2[[#This Row],[Close Price]])-1</f>
        <v>2.6069713641400538E-2</v>
      </c>
      <c r="AG21" s="1">
        <f>(Table2[[#This Row],[Close Price]]/Table2[[#This Row],[Current Month Low]])-1</f>
        <v>8.6078431372549336E-3</v>
      </c>
      <c r="AH21" s="1">
        <f>(Table2[[#This Row],[Current Month High]]/Table2[[#This Row],[Close Price]])-1</f>
        <v>2.0198681933941254E-2</v>
      </c>
      <c r="AI21">
        <v>10.6961643888878</v>
      </c>
      <c r="AJ21">
        <v>139.11770174786099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0.25</v>
      </c>
      <c r="AM21" t="s">
        <v>3215</v>
      </c>
      <c r="AN21">
        <v>6.72</v>
      </c>
      <c r="AO21" t="s">
        <v>3215</v>
      </c>
      <c r="AP21">
        <v>0.176851021800083</v>
      </c>
      <c r="AQ21">
        <f>(Table2[[#This Row],[Sharpe Ratio]]-AVERAGE(Table2[Sharpe Ratio]))/_xlfn.STDEV.P(Table2[Sharpe Ratio])</f>
        <v>1.3504539809669951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6.7193062073239851</v>
      </c>
      <c r="AS21">
        <f>_xlfn.RANK.AVG(Table2[[#This Row],[1Y Return vs Nifty Z-Score]],Table2[1Y Return vs Nifty Z-Score])</f>
        <v>67</v>
      </c>
      <c r="AT21">
        <f>_xlfn.RANK.AVG(Table2[[#This Row],[6M Return vs Nifty Z-Score]],Table2[6M Return vs Nifty Z-Score])</f>
        <v>18</v>
      </c>
      <c r="AU21">
        <f>_xlfn.RANK.AVG(Table2[[#This Row],[Sharpe Ratio Z-Score]],Table2[Sharpe Ratio Z-Score])</f>
        <v>66</v>
      </c>
      <c r="AV21">
        <f>(Table2[[#This Row],[Rank 1Y]]+Table2[[#This Row],[Rank 6M]]+Table2[[#This Row],[Rank Sharpe]])/3</f>
        <v>50.333333333333336</v>
      </c>
    </row>
    <row r="22" spans="1:48" x14ac:dyDescent="0.3">
      <c r="A22" t="s">
        <v>1128</v>
      </c>
      <c r="B22" t="s">
        <v>1129</v>
      </c>
      <c r="C22" t="s">
        <v>3169</v>
      </c>
      <c r="D22" t="s">
        <v>387</v>
      </c>
      <c r="E22">
        <v>11703.410943375</v>
      </c>
      <c r="F22">
        <v>378.75</v>
      </c>
      <c r="G22">
        <v>298.30519488338501</v>
      </c>
      <c r="H22">
        <f>(Table2[[#This Row],[1Y Return vs Nifty]]-AVERAGE(Table2[1Y Return vs Nifty]))/_xlfn.STDEV.P(Table2[1Y Return vs Nifty])</f>
        <v>4.5686379584426122</v>
      </c>
      <c r="I22">
        <v>35.379156286727998</v>
      </c>
      <c r="J22">
        <f>(Table2[[#This Row],[1M Return vs Nifty]]-AVERAGE(Table2[1M Return vs Nifty]))/_xlfn.STDEV.P(Table2[1M Return vs Nifty])</f>
        <v>3.2882395403282665</v>
      </c>
      <c r="K22">
        <v>172.19369319929899</v>
      </c>
      <c r="L22">
        <f>(Table2[[#This Row],[6M Return vs Nifty]]-AVERAGE(Table2[6M Return vs Nifty]))/_xlfn.STDEV.P(Table2[6M Return vs Nifty])</f>
        <v>5.1140067325630589</v>
      </c>
      <c r="M22">
        <v>16.3788792346718</v>
      </c>
      <c r="N22">
        <f>(Table2[[#This Row],[1W Return vs Nifty]]-AVERAGE(Table2[1W Return vs Nifty]))/_xlfn.STDEV.P(Table2[1W Return vs Nifty])</f>
        <v>3.3398578062267195</v>
      </c>
      <c r="O22">
        <v>320.67</v>
      </c>
      <c r="P22">
        <v>281.14349580067102</v>
      </c>
      <c r="Q22">
        <v>199.66708815687099</v>
      </c>
      <c r="R22">
        <v>83.930558163016897</v>
      </c>
      <c r="S22" s="1">
        <f>(Table2[[#This Row],[Close Price]]-Table2[[#This Row],[20D EMA]])/Table2[[#This Row],[20D EMA]]</f>
        <v>0.18112077837028714</v>
      </c>
      <c r="T22" s="1">
        <f>(Table2[[#This Row],[Close Price]]-Table2[[#This Row],[50D EMA]])/Table2[[#This Row],[50D EMA]]</f>
        <v>0.34717681773627579</v>
      </c>
      <c r="U22" s="1">
        <f>(Table2[[#This Row],[Close Price]]-Table2[[#This Row],[200D EMA]])/Table2[[#This Row],[200D EMA]]</f>
        <v>0.89690751488512843</v>
      </c>
      <c r="V22">
        <v>1.0200794874510899</v>
      </c>
      <c r="W22">
        <v>347.1</v>
      </c>
      <c r="X22">
        <v>379.55</v>
      </c>
      <c r="Y22">
        <v>341</v>
      </c>
      <c r="Z22">
        <v>379.55</v>
      </c>
      <c r="AA22">
        <v>347.1</v>
      </c>
      <c r="AB22">
        <v>379.55</v>
      </c>
      <c r="AC22" s="1">
        <f>(Table2[[#This Row],[Close Price]]/Table2[[#This Row],[Day Low]])-1</f>
        <v>9.1184096802074288E-2</v>
      </c>
      <c r="AD22" s="1">
        <f>(Table2[[#This Row],[Day High]]/Table2[[#This Row],[Close Price]])-1</f>
        <v>2.1122112211220401E-3</v>
      </c>
      <c r="AE22" s="1">
        <f>(Table2[[#This Row],[Close Price]]/Table2[[#This Row],[Current Week Low]])-1</f>
        <v>0.11070381231671544</v>
      </c>
      <c r="AF22" s="1">
        <f>(Table2[[#This Row],[Current Week High]]/Table2[[#This Row],[Close Price]])-1</f>
        <v>2.1122112211220401E-3</v>
      </c>
      <c r="AG22" s="1">
        <f>(Table2[[#This Row],[Close Price]]/Table2[[#This Row],[Current Month Low]])-1</f>
        <v>9.1184096802074288E-2</v>
      </c>
      <c r="AH22" s="1">
        <f>(Table2[[#This Row],[Current Month High]]/Table2[[#This Row],[Close Price]])-1</f>
        <v>2.1122112211220401E-3</v>
      </c>
      <c r="AI22">
        <v>0.21122112211220401</v>
      </c>
      <c r="AJ22">
        <v>341.69096209912499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0.93</v>
      </c>
      <c r="AM22" t="s">
        <v>3215</v>
      </c>
      <c r="AN22">
        <v>19.93</v>
      </c>
      <c r="AO22" t="s">
        <v>3215</v>
      </c>
      <c r="AP22">
        <v>0.13050790305410001</v>
      </c>
      <c r="AQ22">
        <f>(Table2[[#This Row],[Sharpe Ratio]]-AVERAGE(Table2[Sharpe Ratio]))/_xlfn.STDEV.P(Table2[Sharpe Ratio])</f>
        <v>0.80931824679521647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17.120060284355873</v>
      </c>
      <c r="AS22">
        <f>_xlfn.RANK.AVG(Table2[[#This Row],[1Y Return vs Nifty Z-Score]],Table2[1Y Return vs Nifty Z-Score])</f>
        <v>2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149</v>
      </c>
      <c r="AV22">
        <f>(Table2[[#This Row],[Rank 1Y]]+Table2[[#This Row],[Rank 6M]]+Table2[[#This Row],[Rank Sharpe]])/3</f>
        <v>51</v>
      </c>
    </row>
    <row r="23" spans="1:48" x14ac:dyDescent="0.3">
      <c r="A23" t="s">
        <v>1046</v>
      </c>
      <c r="B23" t="s">
        <v>1047</v>
      </c>
      <c r="C23" t="s">
        <v>3173</v>
      </c>
      <c r="D23" t="s">
        <v>54</v>
      </c>
      <c r="E23">
        <v>13601.709836189901</v>
      </c>
      <c r="F23">
        <v>300.14999999999998</v>
      </c>
      <c r="G23">
        <v>142.62433369002801</v>
      </c>
      <c r="H23">
        <f>(Table2[[#This Row],[1Y Return vs Nifty]]-AVERAGE(Table2[1Y Return vs Nifty]))/_xlfn.STDEV.P(Table2[1Y Return vs Nifty])</f>
        <v>1.9649881035282943</v>
      </c>
      <c r="I23">
        <v>21.4736589146707</v>
      </c>
      <c r="J23">
        <f>(Table2[[#This Row],[1M Return vs Nifty]]-AVERAGE(Table2[1M Return vs Nifty]))/_xlfn.STDEV.P(Table2[1M Return vs Nifty])</f>
        <v>2.0364380773857187</v>
      </c>
      <c r="K23">
        <v>71.581718966635606</v>
      </c>
      <c r="L23">
        <f>(Table2[[#This Row],[6M Return vs Nifty]]-AVERAGE(Table2[6M Return vs Nifty]))/_xlfn.STDEV.P(Table2[6M Return vs Nifty])</f>
        <v>1.9329522271595778</v>
      </c>
      <c r="M23">
        <v>-3.1893526139775701</v>
      </c>
      <c r="N23">
        <f>(Table2[[#This Row],[1W Return vs Nifty]]-AVERAGE(Table2[1W Return vs Nifty]))/_xlfn.STDEV.P(Table2[1W Return vs Nifty])</f>
        <v>-0.7515471826148088</v>
      </c>
      <c r="O23">
        <v>285.95</v>
      </c>
      <c r="P23">
        <v>251.681430860896</v>
      </c>
      <c r="Q23">
        <v>188.670764013428</v>
      </c>
      <c r="R23">
        <v>55.5983215933068</v>
      </c>
      <c r="S23" s="1">
        <f>(Table2[[#This Row],[Close Price]]-Table2[[#This Row],[20D EMA]])/Table2[[#This Row],[20D EMA]]</f>
        <v>4.965903129917814E-2</v>
      </c>
      <c r="T23" s="1">
        <f>(Table2[[#This Row],[Close Price]]-Table2[[#This Row],[50D EMA]])/Table2[[#This Row],[50D EMA]]</f>
        <v>0.19257904317101762</v>
      </c>
      <c r="U23" s="1">
        <f>(Table2[[#This Row],[Close Price]]-Table2[[#This Row],[200D EMA]])/Table2[[#This Row],[200D EMA]]</f>
        <v>0.59086651060912554</v>
      </c>
      <c r="V23">
        <v>1.52239531295678</v>
      </c>
      <c r="W23">
        <v>294.39999999999998</v>
      </c>
      <c r="X23">
        <v>305.7</v>
      </c>
      <c r="Y23">
        <v>290.39999999999998</v>
      </c>
      <c r="Z23">
        <v>305.7</v>
      </c>
      <c r="AA23">
        <v>294.39999999999998</v>
      </c>
      <c r="AB23">
        <v>305.7</v>
      </c>
      <c r="AC23" s="1">
        <f>(Table2[[#This Row],[Close Price]]/Table2[[#This Row],[Day Low]])-1</f>
        <v>1.953125E-2</v>
      </c>
      <c r="AD23" s="1">
        <f>(Table2[[#This Row],[Day High]]/Table2[[#This Row],[Close Price]])-1</f>
        <v>1.8490754622688677E-2</v>
      </c>
      <c r="AE23" s="1">
        <f>(Table2[[#This Row],[Close Price]]/Table2[[#This Row],[Current Week Low]])-1</f>
        <v>3.3574380165289242E-2</v>
      </c>
      <c r="AF23" s="1">
        <f>(Table2[[#This Row],[Current Week High]]/Table2[[#This Row],[Close Price]])-1</f>
        <v>1.8490754622688677E-2</v>
      </c>
      <c r="AG23" s="1">
        <f>(Table2[[#This Row],[Close Price]]/Table2[[#This Row],[Current Month Low]])-1</f>
        <v>1.953125E-2</v>
      </c>
      <c r="AH23" s="1">
        <f>(Table2[[#This Row],[Current Month High]]/Table2[[#This Row],[Close Price]])-1</f>
        <v>1.8490754622688677E-2</v>
      </c>
      <c r="AI23">
        <v>9.5452273863068502</v>
      </c>
      <c r="AJ23">
        <v>208.00410466906101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0.4</v>
      </c>
      <c r="AM23" t="s">
        <v>3215</v>
      </c>
      <c r="AN23">
        <v>8.11</v>
      </c>
      <c r="AO23" t="s">
        <v>3215</v>
      </c>
      <c r="AP23">
        <v>0.16627338900254801</v>
      </c>
      <c r="AQ23">
        <f>(Table2[[#This Row],[Sharpe Ratio]]-AVERAGE(Table2[Sharpe Ratio]))/_xlfn.STDEV.P(Table2[Sharpe Ratio])</f>
        <v>1.2269418988158618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6.4097731242746434</v>
      </c>
      <c r="AS23">
        <f>_xlfn.RANK.AVG(Table2[[#This Row],[1Y Return vs Nifty Z-Score]],Table2[1Y Return vs Nifty Z-Score])</f>
        <v>40</v>
      </c>
      <c r="AT23">
        <f>_xlfn.RANK.AVG(Table2[[#This Row],[6M Return vs Nifty Z-Score]],Table2[6M Return vs Nifty Z-Score])</f>
        <v>35</v>
      </c>
      <c r="AU23">
        <f>_xlfn.RANK.AVG(Table2[[#This Row],[Sharpe Ratio Z-Score]],Table2[Sharpe Ratio Z-Score])</f>
        <v>82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1289</v>
      </c>
      <c r="B24" t="s">
        <v>1290</v>
      </c>
      <c r="C24" t="s">
        <v>3181</v>
      </c>
      <c r="D24" t="s">
        <v>270</v>
      </c>
      <c r="E24">
        <v>9171.4521793799995</v>
      </c>
      <c r="F24">
        <v>3947.7</v>
      </c>
      <c r="G24">
        <v>136.79866705643599</v>
      </c>
      <c r="H24">
        <f>(Table2[[#This Row],[1Y Return vs Nifty]]-AVERAGE(Table2[1Y Return vs Nifty]))/_xlfn.STDEV.P(Table2[1Y Return vs Nifty])</f>
        <v>1.867558040712209</v>
      </c>
      <c r="I24">
        <v>16.497654905647</v>
      </c>
      <c r="J24">
        <f>(Table2[[#This Row],[1M Return vs Nifty]]-AVERAGE(Table2[1M Return vs Nifty]))/_xlfn.STDEV.P(Table2[1M Return vs Nifty])</f>
        <v>1.5884879658981004</v>
      </c>
      <c r="K24">
        <v>106.554678622442</v>
      </c>
      <c r="L24">
        <f>(Table2[[#This Row],[6M Return vs Nifty]]-AVERAGE(Table2[6M Return vs Nifty]))/_xlfn.STDEV.P(Table2[6M Return vs Nifty])</f>
        <v>3.0386942795233591</v>
      </c>
      <c r="M24">
        <v>17.5012892771678</v>
      </c>
      <c r="N24">
        <f>(Table2[[#This Row],[1W Return vs Nifty]]-AVERAGE(Table2[1W Return vs Nifty]))/_xlfn.STDEV.P(Table2[1W Return vs Nifty])</f>
        <v>3.5745358334962569</v>
      </c>
      <c r="O24">
        <v>3401.13</v>
      </c>
      <c r="P24">
        <v>3105.0526761543902</v>
      </c>
      <c r="Q24">
        <v>2277.2313772355801</v>
      </c>
      <c r="R24">
        <v>84.592172229429906</v>
      </c>
      <c r="S24" s="1">
        <f>(Table2[[#This Row],[Close Price]]-Table2[[#This Row],[20D EMA]])/Table2[[#This Row],[20D EMA]]</f>
        <v>0.1607024724135801</v>
      </c>
      <c r="T24" s="1">
        <f>(Table2[[#This Row],[Close Price]]-Table2[[#This Row],[50D EMA]])/Table2[[#This Row],[50D EMA]]</f>
        <v>0.27137939730195781</v>
      </c>
      <c r="U24" s="1">
        <f>(Table2[[#This Row],[Close Price]]-Table2[[#This Row],[200D EMA]])/Table2[[#This Row],[200D EMA]]</f>
        <v>0.73355243541052317</v>
      </c>
      <c r="V24">
        <v>0.92784867118663905</v>
      </c>
      <c r="W24">
        <v>3726.6</v>
      </c>
      <c r="X24">
        <v>3988.8</v>
      </c>
      <c r="Y24">
        <v>3423.05</v>
      </c>
      <c r="Z24">
        <v>3994.95</v>
      </c>
      <c r="AA24">
        <v>3726.6</v>
      </c>
      <c r="AB24">
        <v>3988.8</v>
      </c>
      <c r="AC24" s="1">
        <f>(Table2[[#This Row],[Close Price]]/Table2[[#This Row],[Day Low]])-1</f>
        <v>5.9330220576396586E-2</v>
      </c>
      <c r="AD24" s="1">
        <f>(Table2[[#This Row],[Day High]]/Table2[[#This Row],[Close Price]])-1</f>
        <v>1.041112546546108E-2</v>
      </c>
      <c r="AE24" s="1">
        <f>(Table2[[#This Row],[Close Price]]/Table2[[#This Row],[Current Week Low]])-1</f>
        <v>0.15326974481821765</v>
      </c>
      <c r="AF24" s="1">
        <f>(Table2[[#This Row],[Current Week High]]/Table2[[#This Row],[Close Price]])-1</f>
        <v>1.196899460445322E-2</v>
      </c>
      <c r="AG24" s="1">
        <f>(Table2[[#This Row],[Close Price]]/Table2[[#This Row],[Current Month Low]])-1</f>
        <v>5.9330220576396586E-2</v>
      </c>
      <c r="AH24" s="1">
        <f>(Table2[[#This Row],[Current Month High]]/Table2[[#This Row],[Close Price]])-1</f>
        <v>1.041112546546108E-2</v>
      </c>
      <c r="AI24">
        <v>1.19689946044532</v>
      </c>
      <c r="AJ24">
        <v>210.84251968503901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0.54</v>
      </c>
      <c r="AM24" t="s">
        <v>3215</v>
      </c>
      <c r="AN24">
        <v>21.04</v>
      </c>
      <c r="AO24" t="s">
        <v>3215</v>
      </c>
      <c r="AP24">
        <v>0.14812259952991799</v>
      </c>
      <c r="AQ24">
        <f>(Table2[[#This Row],[Sharpe Ratio]]-AVERAGE(Table2[Sharpe Ratio]))/_xlfn.STDEV.P(Table2[Sharpe Ratio])</f>
        <v>1.0150001682451195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11.084276287875046</v>
      </c>
      <c r="AS24">
        <f>_xlfn.RANK.AVG(Table2[[#This Row],[1Y Return vs Nifty Z-Score]],Table2[1Y Return vs Nifty Z-Score])</f>
        <v>43</v>
      </c>
      <c r="AT24">
        <f>_xlfn.RANK.AVG(Table2[[#This Row],[6M Return vs Nifty Z-Score]],Table2[6M Return vs Nifty Z-Score])</f>
        <v>5</v>
      </c>
      <c r="AU24">
        <f>_xlfn.RANK.AVG(Table2[[#This Row],[Sharpe Ratio Z-Score]],Table2[Sharpe Ratio Z-Score])</f>
        <v>110</v>
      </c>
      <c r="AV24">
        <f>(Table2[[#This Row],[Rank 1Y]]+Table2[[#This Row],[Rank 6M]]+Table2[[#This Row],[Rank Sharpe]])/3</f>
        <v>52.666666666666664</v>
      </c>
    </row>
    <row r="25" spans="1:48" x14ac:dyDescent="0.3">
      <c r="A25" t="s">
        <v>1264</v>
      </c>
      <c r="B25" t="s">
        <v>1265</v>
      </c>
      <c r="C25" t="s">
        <v>3169</v>
      </c>
      <c r="D25" t="s">
        <v>570</v>
      </c>
      <c r="E25">
        <v>9541.2820449999999</v>
      </c>
      <c r="F25">
        <v>478.55</v>
      </c>
      <c r="G25">
        <v>95.548339153129106</v>
      </c>
      <c r="H25">
        <f>(Table2[[#This Row],[1Y Return vs Nifty]]-AVERAGE(Table2[1Y Return vs Nifty]))/_xlfn.STDEV.P(Table2[1Y Return vs Nifty])</f>
        <v>1.1776761282064738</v>
      </c>
      <c r="I25">
        <v>3.2890478866615802</v>
      </c>
      <c r="J25">
        <f>(Table2[[#This Row],[1M Return vs Nifty]]-AVERAGE(Table2[1M Return vs Nifty]))/_xlfn.STDEV.P(Table2[1M Return vs Nifty])</f>
        <v>0.39942200533599415</v>
      </c>
      <c r="K25">
        <v>50.341273185285502</v>
      </c>
      <c r="L25">
        <f>(Table2[[#This Row],[6M Return vs Nifty]]-AVERAGE(Table2[6M Return vs Nifty]))/_xlfn.STDEV.P(Table2[6M Return vs Nifty])</f>
        <v>1.2613918461526947</v>
      </c>
      <c r="M25">
        <v>2.1130383599191598</v>
      </c>
      <c r="N25">
        <f>(Table2[[#This Row],[1W Return vs Nifty]]-AVERAGE(Table2[1W Return vs Nifty]))/_xlfn.STDEV.P(Table2[1W Return vs Nifty])</f>
        <v>0.35709814881746066</v>
      </c>
      <c r="O25">
        <v>459.03</v>
      </c>
      <c r="P25">
        <v>434.33521975993301</v>
      </c>
      <c r="Q25">
        <v>348.63922256269302</v>
      </c>
      <c r="R25">
        <v>76.562827452652101</v>
      </c>
      <c r="S25" s="1">
        <f>(Table2[[#This Row],[Close Price]]-Table2[[#This Row],[20D EMA]])/Table2[[#This Row],[20D EMA]]</f>
        <v>4.2524453739407095E-2</v>
      </c>
      <c r="T25" s="1">
        <f>(Table2[[#This Row],[Close Price]]-Table2[[#This Row],[50D EMA]])/Table2[[#This Row],[50D EMA]]</f>
        <v>0.10179874490607858</v>
      </c>
      <c r="U25" s="1">
        <f>(Table2[[#This Row],[Close Price]]-Table2[[#This Row],[200D EMA]])/Table2[[#This Row],[200D EMA]]</f>
        <v>0.37262238161957284</v>
      </c>
      <c r="V25">
        <v>0.92418934384537099</v>
      </c>
      <c r="W25">
        <v>467.1</v>
      </c>
      <c r="X25">
        <v>482.85</v>
      </c>
      <c r="Y25">
        <v>461.05</v>
      </c>
      <c r="Z25">
        <v>482.85</v>
      </c>
      <c r="AA25">
        <v>467.1</v>
      </c>
      <c r="AB25">
        <v>482.85</v>
      </c>
      <c r="AC25" s="1">
        <f>(Table2[[#This Row],[Close Price]]/Table2[[#This Row],[Day Low]])-1</f>
        <v>2.4512952258616938E-2</v>
      </c>
      <c r="AD25" s="1">
        <f>(Table2[[#This Row],[Day High]]/Table2[[#This Row],[Close Price]])-1</f>
        <v>8.9854769616550811E-3</v>
      </c>
      <c r="AE25" s="1">
        <f>(Table2[[#This Row],[Close Price]]/Table2[[#This Row],[Current Week Low]])-1</f>
        <v>3.7956837653182918E-2</v>
      </c>
      <c r="AF25" s="1">
        <f>(Table2[[#This Row],[Current Week High]]/Table2[[#This Row],[Close Price]])-1</f>
        <v>8.9854769616550811E-3</v>
      </c>
      <c r="AG25" s="1">
        <f>(Table2[[#This Row],[Close Price]]/Table2[[#This Row],[Current Month Low]])-1</f>
        <v>2.4512952258616938E-2</v>
      </c>
      <c r="AH25" s="1">
        <f>(Table2[[#This Row],[Current Month High]]/Table2[[#This Row],[Close Price]])-1</f>
        <v>8.9854769616550811E-3</v>
      </c>
      <c r="AI25">
        <v>0.898547696165508</v>
      </c>
      <c r="AJ25">
        <v>147.312661498708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0.19</v>
      </c>
      <c r="AM25" t="s">
        <v>3215</v>
      </c>
      <c r="AN25">
        <v>4.6100000000000003</v>
      </c>
      <c r="AO25" t="s">
        <v>3215</v>
      </c>
      <c r="AP25">
        <v>0.33989588030205597</v>
      </c>
      <c r="AQ25">
        <f>(Table2[[#This Row],[Sharpe Ratio]]-AVERAGE(Table2[Sharpe Ratio]))/_xlfn.STDEV.P(Table2[Sharpe Ratio])</f>
        <v>3.2542835374542056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6.4498716659668283</v>
      </c>
      <c r="AS25">
        <f>_xlfn.RANK.AVG(Table2[[#This Row],[1Y Return vs Nifty Z-Score]],Table2[1Y Return vs Nifty Z-Score])</f>
        <v>81</v>
      </c>
      <c r="AT25">
        <f>_xlfn.RANK.AVG(Table2[[#This Row],[6M Return vs Nifty Z-Score]],Table2[6M Return vs Nifty Z-Score])</f>
        <v>77</v>
      </c>
      <c r="AU25">
        <f>_xlfn.RANK.AVG(Table2[[#This Row],[Sharpe Ratio Z-Score]],Table2[Sharpe Ratio Z-Score])</f>
        <v>1</v>
      </c>
      <c r="AV25">
        <f>(Table2[[#This Row],[Rank 1Y]]+Table2[[#This Row],[Rank 6M]]+Table2[[#This Row],[Rank Sharpe]])/3</f>
        <v>53</v>
      </c>
    </row>
    <row r="26" spans="1:48" x14ac:dyDescent="0.3">
      <c r="A26" t="s">
        <v>989</v>
      </c>
      <c r="B26" t="s">
        <v>990</v>
      </c>
      <c r="C26" t="s">
        <v>3181</v>
      </c>
      <c r="D26" t="s">
        <v>140</v>
      </c>
      <c r="E26">
        <v>15345.476901919999</v>
      </c>
      <c r="F26">
        <v>1707.7</v>
      </c>
      <c r="G26">
        <v>96.561106306247098</v>
      </c>
      <c r="H26">
        <f>(Table2[[#This Row],[1Y Return vs Nifty]]-AVERAGE(Table2[1Y Return vs Nifty]))/_xlfn.STDEV.P(Table2[1Y Return vs Nifty])</f>
        <v>1.194613926668435</v>
      </c>
      <c r="I26">
        <v>-2.9381398288540002</v>
      </c>
      <c r="J26">
        <f>(Table2[[#This Row],[1M Return vs Nifty]]-AVERAGE(Table2[1M Return vs Nifty]))/_xlfn.STDEV.P(Table2[1M Return vs Nifty])</f>
        <v>-0.16116223582638994</v>
      </c>
      <c r="K26">
        <v>57.152946097766097</v>
      </c>
      <c r="L26">
        <f>(Table2[[#This Row],[6M Return vs Nifty]]-AVERAGE(Table2[6M Return vs Nifty]))/_xlfn.STDEV.P(Table2[6M Return vs Nifty])</f>
        <v>1.4767568956196071</v>
      </c>
      <c r="M26">
        <v>0.42160836645882699</v>
      </c>
      <c r="N26">
        <f>(Table2[[#This Row],[1W Return vs Nifty]]-AVERAGE(Table2[1W Return vs Nifty]))/_xlfn.STDEV.P(Table2[1W Return vs Nifty])</f>
        <v>3.4471308284515496E-3</v>
      </c>
      <c r="O26">
        <v>1689.4</v>
      </c>
      <c r="P26">
        <v>1618.20147581983</v>
      </c>
      <c r="Q26">
        <v>1218.7857829153299</v>
      </c>
      <c r="R26">
        <v>55.638187336030597</v>
      </c>
      <c r="S26" s="1">
        <f>(Table2[[#This Row],[Close Price]]-Table2[[#This Row],[20D EMA]])/Table2[[#This Row],[20D EMA]]</f>
        <v>1.0832248135432671E-2</v>
      </c>
      <c r="T26" s="1">
        <f>(Table2[[#This Row],[Close Price]]-Table2[[#This Row],[50D EMA]])/Table2[[#This Row],[50D EMA]]</f>
        <v>5.5307404867386743E-2</v>
      </c>
      <c r="U26" s="1">
        <f>(Table2[[#This Row],[Close Price]]-Table2[[#This Row],[200D EMA]])/Table2[[#This Row],[200D EMA]]</f>
        <v>0.401148605389201</v>
      </c>
      <c r="V26">
        <v>0.64533327423402198</v>
      </c>
      <c r="W26">
        <v>1700</v>
      </c>
      <c r="X26">
        <v>1731</v>
      </c>
      <c r="Y26">
        <v>1680</v>
      </c>
      <c r="Z26">
        <v>1735</v>
      </c>
      <c r="AA26">
        <v>1700</v>
      </c>
      <c r="AB26">
        <v>1731</v>
      </c>
      <c r="AC26" s="1">
        <f>(Table2[[#This Row],[Close Price]]/Table2[[#This Row],[Day Low]])-1</f>
        <v>4.5294117647058929E-3</v>
      </c>
      <c r="AD26" s="1">
        <f>(Table2[[#This Row],[Day High]]/Table2[[#This Row],[Close Price]])-1</f>
        <v>1.3644082684312275E-2</v>
      </c>
      <c r="AE26" s="1">
        <f>(Table2[[#This Row],[Close Price]]/Table2[[#This Row],[Current Week Low]])-1</f>
        <v>1.6488095238095246E-2</v>
      </c>
      <c r="AF26" s="1">
        <f>(Table2[[#This Row],[Current Week High]]/Table2[[#This Row],[Close Price]])-1</f>
        <v>1.5986414475610333E-2</v>
      </c>
      <c r="AG26" s="1">
        <f>(Table2[[#This Row],[Close Price]]/Table2[[#This Row],[Current Month Low]])-1</f>
        <v>4.5294117647058929E-3</v>
      </c>
      <c r="AH26" s="1">
        <f>(Table2[[#This Row],[Current Month High]]/Table2[[#This Row],[Close Price]])-1</f>
        <v>1.3644082684312275E-2</v>
      </c>
      <c r="AI26">
        <v>15.359840721438101</v>
      </c>
      <c r="AJ26">
        <v>162.72307692307601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0.21</v>
      </c>
      <c r="AM26" t="s">
        <v>3215</v>
      </c>
      <c r="AN26">
        <v>2.4</v>
      </c>
      <c r="AO26" t="s">
        <v>3215</v>
      </c>
      <c r="AP26">
        <v>0.203846081452632</v>
      </c>
      <c r="AQ26">
        <f>(Table2[[#This Row],[Sharpe Ratio]]-AVERAGE(Table2[Sharpe Ratio]))/_xlfn.STDEV.P(Table2[Sharpe Ratio])</f>
        <v>1.6656677995311437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4.1793235168212473</v>
      </c>
      <c r="AS26">
        <f>_xlfn.RANK.AVG(Table2[[#This Row],[1Y Return vs Nifty Z-Score]],Table2[1Y Return vs Nifty Z-Score])</f>
        <v>79</v>
      </c>
      <c r="AT26">
        <f>_xlfn.RANK.AVG(Table2[[#This Row],[6M Return vs Nifty Z-Score]],Table2[6M Return vs Nifty Z-Score])</f>
        <v>61</v>
      </c>
      <c r="AU26">
        <f>_xlfn.RANK.AVG(Table2[[#This Row],[Sharpe Ratio Z-Score]],Table2[Sharpe Ratio Z-Score])</f>
        <v>30</v>
      </c>
      <c r="AV26">
        <f>(Table2[[#This Row],[Rank 1Y]]+Table2[[#This Row],[Rank 6M]]+Table2[[#This Row],[Rank Sharpe]])/3</f>
        <v>56.666666666666664</v>
      </c>
    </row>
    <row r="27" spans="1:48" x14ac:dyDescent="0.3">
      <c r="A27" t="s">
        <v>323</v>
      </c>
      <c r="B27" t="s">
        <v>324</v>
      </c>
      <c r="C27" t="s">
        <v>3181</v>
      </c>
      <c r="D27" t="s">
        <v>325</v>
      </c>
      <c r="E27">
        <v>84694.673250000007</v>
      </c>
      <c r="F27">
        <v>4199.25</v>
      </c>
      <c r="G27">
        <v>60.557312471050899</v>
      </c>
      <c r="H27">
        <f>(Table2[[#This Row],[1Y Return vs Nifty]]-AVERAGE(Table2[1Y Return vs Nifty]))/_xlfn.STDEV.P(Table2[1Y Return vs Nifty])</f>
        <v>0.5924765035015237</v>
      </c>
      <c r="I27">
        <v>-3.4171411968430498</v>
      </c>
      <c r="J27">
        <f>(Table2[[#This Row],[1M Return vs Nifty]]-AVERAGE(Table2[1M Return vs Nifty]))/_xlfn.STDEV.P(Table2[1M Return vs Nifty])</f>
        <v>-0.20428292379294069</v>
      </c>
      <c r="K27">
        <v>95.5838558640896</v>
      </c>
      <c r="L27">
        <f>(Table2[[#This Row],[6M Return vs Nifty]]-AVERAGE(Table2[6M Return vs Nifty]))/_xlfn.STDEV.P(Table2[6M Return vs Nifty])</f>
        <v>2.6918291530848584</v>
      </c>
      <c r="M27">
        <v>-0.783697811150735</v>
      </c>
      <c r="N27">
        <f>(Table2[[#This Row],[1W Return vs Nifty]]-AVERAGE(Table2[1W Return vs Nifty]))/_xlfn.STDEV.P(Table2[1W Return vs Nifty])</f>
        <v>-0.24856315534840848</v>
      </c>
      <c r="O27">
        <v>4296.41</v>
      </c>
      <c r="P27">
        <v>4374.3117479905104</v>
      </c>
      <c r="Q27">
        <v>3453.2979701947302</v>
      </c>
      <c r="R27">
        <v>43.006409452609297</v>
      </c>
      <c r="S27" s="1">
        <f>(Table2[[#This Row],[Close Price]]-Table2[[#This Row],[20D EMA]])/Table2[[#This Row],[20D EMA]]</f>
        <v>-2.261422908893701E-2</v>
      </c>
      <c r="T27" s="1">
        <f>(Table2[[#This Row],[Close Price]]-Table2[[#This Row],[50D EMA]])/Table2[[#This Row],[50D EMA]]</f>
        <v>-4.0020409626938688E-2</v>
      </c>
      <c r="U27" s="1">
        <f>(Table2[[#This Row],[Close Price]]-Table2[[#This Row],[200D EMA]])/Table2[[#This Row],[200D EMA]]</f>
        <v>0.21601148706064477</v>
      </c>
      <c r="V27">
        <v>0.50248458050758604</v>
      </c>
      <c r="W27">
        <v>4185.8</v>
      </c>
      <c r="X27">
        <v>4246.8</v>
      </c>
      <c r="Y27">
        <v>4125</v>
      </c>
      <c r="Z27">
        <v>4265</v>
      </c>
      <c r="AA27">
        <v>4185.8</v>
      </c>
      <c r="AB27">
        <v>4246.8</v>
      </c>
      <c r="AC27" s="1">
        <f>(Table2[[#This Row],[Close Price]]/Table2[[#This Row],[Day Low]])-1</f>
        <v>3.2132447799704256E-3</v>
      </c>
      <c r="AD27" s="1">
        <f>(Table2[[#This Row],[Day High]]/Table2[[#This Row],[Close Price]])-1</f>
        <v>1.1323450616181452E-2</v>
      </c>
      <c r="AE27" s="1">
        <f>(Table2[[#This Row],[Close Price]]/Table2[[#This Row],[Current Week Low]])-1</f>
        <v>1.8000000000000016E-2</v>
      </c>
      <c r="AF27" s="1">
        <f>(Table2[[#This Row],[Current Week High]]/Table2[[#This Row],[Close Price]])-1</f>
        <v>1.5657557897243546E-2</v>
      </c>
      <c r="AG27" s="1">
        <f>(Table2[[#This Row],[Close Price]]/Table2[[#This Row],[Current Month Low]])-1</f>
        <v>3.2132447799704256E-3</v>
      </c>
      <c r="AH27" s="1">
        <f>(Table2[[#This Row],[Current Month High]]/Table2[[#This Row],[Close Price]])-1</f>
        <v>1.1323450616181452E-2</v>
      </c>
      <c r="AI27">
        <v>39.5487289396916</v>
      </c>
      <c r="AJ27">
        <v>141.05912743972399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-0.27</v>
      </c>
      <c r="AM27" t="s">
        <v>3214</v>
      </c>
      <c r="AN27">
        <v>-2.63</v>
      </c>
      <c r="AO27" t="s">
        <v>3214</v>
      </c>
      <c r="AP27">
        <v>0.24963097628224601</v>
      </c>
      <c r="AQ27">
        <f>(Table2[[#This Row],[Sharpe Ratio]]-AVERAGE(Table2[Sharpe Ratio]))/_xlfn.STDEV.P(Table2[Sharpe Ratio])</f>
        <v>2.2002853079772797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154</v>
      </c>
      <c r="AT27">
        <f>_xlfn.RANK.AVG(Table2[[#This Row],[6M Return vs Nifty Z-Score]],Table2[6M Return vs Nifty Z-Score])</f>
        <v>11</v>
      </c>
      <c r="AU27">
        <f>_xlfn.RANK.AVG(Table2[[#This Row],[Sharpe Ratio Z-Score]],Table2[Sharpe Ratio Z-Score])</f>
        <v>9</v>
      </c>
      <c r="AV27">
        <f>(Table2[[#This Row],[Rank 1Y]]+Table2[[#This Row],[Rank 6M]]+Table2[[#This Row],[Rank Sharpe]])/3</f>
        <v>58</v>
      </c>
    </row>
    <row r="28" spans="1:48" x14ac:dyDescent="0.3">
      <c r="A28" t="s">
        <v>1438</v>
      </c>
      <c r="B28" t="s">
        <v>1439</v>
      </c>
      <c r="C28" t="s">
        <v>3182</v>
      </c>
      <c r="D28" t="s">
        <v>130</v>
      </c>
      <c r="E28">
        <v>7685.784045075</v>
      </c>
      <c r="F28">
        <v>260.45</v>
      </c>
      <c r="G28">
        <v>151.89161898314299</v>
      </c>
      <c r="H28">
        <f>(Table2[[#This Row],[1Y Return vs Nifty]]-AVERAGE(Table2[1Y Return vs Nifty]))/_xlfn.STDEV.P(Table2[1Y Return vs Nifty])</f>
        <v>2.1199767503273397</v>
      </c>
      <c r="I28">
        <v>8.5643344833094606</v>
      </c>
      <c r="J28">
        <f>(Table2[[#This Row],[1M Return vs Nifty]]-AVERAGE(Table2[1M Return vs Nifty]))/_xlfn.STDEV.P(Table2[1M Return vs Nifty])</f>
        <v>0.87431415068239515</v>
      </c>
      <c r="K28">
        <v>57.237719721744398</v>
      </c>
      <c r="L28">
        <f>(Table2[[#This Row],[6M Return vs Nifty]]-AVERAGE(Table2[6M Return vs Nifty]))/_xlfn.STDEV.P(Table2[6M Return vs Nifty])</f>
        <v>1.4794371881051909</v>
      </c>
      <c r="M28">
        <v>5.9985352908320397</v>
      </c>
      <c r="N28">
        <f>(Table2[[#This Row],[1W Return vs Nifty]]-AVERAGE(Table2[1W Return vs Nifty]))/_xlfn.STDEV.P(Table2[1W Return vs Nifty])</f>
        <v>1.1694935481678956</v>
      </c>
      <c r="O28">
        <v>242.49</v>
      </c>
      <c r="P28">
        <v>228.46655949473899</v>
      </c>
      <c r="Q28">
        <v>180.99604814142401</v>
      </c>
      <c r="R28">
        <v>72.302348649379596</v>
      </c>
      <c r="S28" s="1">
        <f>(Table2[[#This Row],[Close Price]]-Table2[[#This Row],[20D EMA]])/Table2[[#This Row],[20D EMA]]</f>
        <v>7.406490989319138E-2</v>
      </c>
      <c r="T28" s="1">
        <f>(Table2[[#This Row],[Close Price]]-Table2[[#This Row],[50D EMA]])/Table2[[#This Row],[50D EMA]]</f>
        <v>0.13999178074897872</v>
      </c>
      <c r="U28" s="1">
        <f>(Table2[[#This Row],[Close Price]]-Table2[[#This Row],[200D EMA]])/Table2[[#This Row],[200D EMA]]</f>
        <v>0.43898169421076766</v>
      </c>
      <c r="V28">
        <v>0.57416346954061503</v>
      </c>
      <c r="W28">
        <v>249.8</v>
      </c>
      <c r="X28">
        <v>263</v>
      </c>
      <c r="Y28">
        <v>242</v>
      </c>
      <c r="Z28">
        <v>263</v>
      </c>
      <c r="AA28">
        <v>249.8</v>
      </c>
      <c r="AB28">
        <v>263</v>
      </c>
      <c r="AC28" s="1">
        <f>(Table2[[#This Row],[Close Price]]/Table2[[#This Row],[Day Low]])-1</f>
        <v>4.2634107285828504E-2</v>
      </c>
      <c r="AD28" s="1">
        <f>(Table2[[#This Row],[Day High]]/Table2[[#This Row],[Close Price]])-1</f>
        <v>9.7907467844116081E-3</v>
      </c>
      <c r="AE28" s="1">
        <f>(Table2[[#This Row],[Close Price]]/Table2[[#This Row],[Current Week Low]])-1</f>
        <v>7.6239669421487521E-2</v>
      </c>
      <c r="AF28" s="1">
        <f>(Table2[[#This Row],[Current Week High]]/Table2[[#This Row],[Close Price]])-1</f>
        <v>9.7907467844116081E-3</v>
      </c>
      <c r="AG28" s="1">
        <f>(Table2[[#This Row],[Close Price]]/Table2[[#This Row],[Current Month Low]])-1</f>
        <v>4.2634107285828504E-2</v>
      </c>
      <c r="AH28" s="1">
        <f>(Table2[[#This Row],[Current Month High]]/Table2[[#This Row],[Close Price]])-1</f>
        <v>9.7907467844116081E-3</v>
      </c>
      <c r="AI28">
        <v>0.97907467844116003</v>
      </c>
      <c r="AJ28">
        <v>209.50683303624399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0.23</v>
      </c>
      <c r="AM28" t="s">
        <v>3215</v>
      </c>
      <c r="AN28">
        <v>6.52</v>
      </c>
      <c r="AO28" t="s">
        <v>3215</v>
      </c>
      <c r="AP28">
        <v>0.16536678701590299</v>
      </c>
      <c r="AQ28">
        <f>(Table2[[#This Row],[Sharpe Ratio]]-AVERAGE(Table2[Sharpe Ratio]))/_xlfn.STDEV.P(Table2[Sharpe Ratio])</f>
        <v>1.2163557590626481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6.85957739634547</v>
      </c>
      <c r="AS28">
        <f>_xlfn.RANK.AVG(Table2[[#This Row],[1Y Return vs Nifty Z-Score]],Table2[1Y Return vs Nifty Z-Score])</f>
        <v>34</v>
      </c>
      <c r="AT28">
        <f>_xlfn.RANK.AVG(Table2[[#This Row],[6M Return vs Nifty Z-Score]],Table2[6M Return vs Nifty Z-Score])</f>
        <v>60</v>
      </c>
      <c r="AU28">
        <f>_xlfn.RANK.AVG(Table2[[#This Row],[Sharpe Ratio Z-Score]],Table2[Sharpe Ratio Z-Score])</f>
        <v>83</v>
      </c>
      <c r="AV28">
        <f>(Table2[[#This Row],[Rank 1Y]]+Table2[[#This Row],[Rank 6M]]+Table2[[#This Row],[Rank Sharpe]])/3</f>
        <v>59</v>
      </c>
    </row>
    <row r="29" spans="1:48" x14ac:dyDescent="0.3">
      <c r="A29" t="s">
        <v>1285</v>
      </c>
      <c r="B29" t="s">
        <v>1286</v>
      </c>
      <c r="C29" t="s">
        <v>3172</v>
      </c>
      <c r="D29" t="s">
        <v>46</v>
      </c>
      <c r="E29">
        <v>9238.7362675200002</v>
      </c>
      <c r="F29">
        <v>537.79999999999995</v>
      </c>
      <c r="G29">
        <v>108.30117079140901</v>
      </c>
      <c r="H29">
        <f>(Table2[[#This Row],[1Y Return vs Nifty]]-AVERAGE(Table2[1Y Return vs Nifty]))/_xlfn.STDEV.P(Table2[1Y Return vs Nifty])</f>
        <v>1.3909580177735841</v>
      </c>
      <c r="I29">
        <v>-5.81717968494603</v>
      </c>
      <c r="J29">
        <f>(Table2[[#This Row],[1M Return vs Nifty]]-AVERAGE(Table2[1M Return vs Nifty]))/_xlfn.STDEV.P(Table2[1M Return vs Nifty])</f>
        <v>-0.42033932293785231</v>
      </c>
      <c r="K29">
        <v>42.611791953230401</v>
      </c>
      <c r="L29">
        <f>(Table2[[#This Row],[6M Return vs Nifty]]-AVERAGE(Table2[6M Return vs Nifty]))/_xlfn.STDEV.P(Table2[6M Return vs Nifty])</f>
        <v>1.0170083989021574</v>
      </c>
      <c r="M29">
        <v>-3.9567520205408</v>
      </c>
      <c r="N29">
        <f>(Table2[[#This Row],[1W Return vs Nifty]]-AVERAGE(Table2[1W Return vs Nifty]))/_xlfn.STDEV.P(Table2[1W Return vs Nifty])</f>
        <v>-0.91199815154910902</v>
      </c>
      <c r="O29">
        <v>528</v>
      </c>
      <c r="P29">
        <v>517.56866787824595</v>
      </c>
      <c r="Q29">
        <v>420.17265370443999</v>
      </c>
      <c r="R29">
        <v>54.4654345318189</v>
      </c>
      <c r="S29" s="1">
        <f>(Table2[[#This Row],[Close Price]]-Table2[[#This Row],[20D EMA]])/Table2[[#This Row],[20D EMA]]</f>
        <v>1.8560606060605975E-2</v>
      </c>
      <c r="T29" s="1">
        <f>(Table2[[#This Row],[Close Price]]-Table2[[#This Row],[50D EMA]])/Table2[[#This Row],[50D EMA]]</f>
        <v>3.908917478465538E-2</v>
      </c>
      <c r="U29" s="1">
        <f>(Table2[[#This Row],[Close Price]]-Table2[[#This Row],[200D EMA]])/Table2[[#This Row],[200D EMA]]</f>
        <v>0.27995002830027582</v>
      </c>
      <c r="V29">
        <v>1.54052267018543</v>
      </c>
      <c r="W29">
        <v>524.04999999999995</v>
      </c>
      <c r="X29">
        <v>543.5</v>
      </c>
      <c r="Y29">
        <v>524.04999999999995</v>
      </c>
      <c r="Z29">
        <v>555</v>
      </c>
      <c r="AA29">
        <v>524.04999999999995</v>
      </c>
      <c r="AB29">
        <v>543.5</v>
      </c>
      <c r="AC29" s="1">
        <f>(Table2[[#This Row],[Close Price]]/Table2[[#This Row],[Day Low]])-1</f>
        <v>2.6237954393664831E-2</v>
      </c>
      <c r="AD29" s="1">
        <f>(Table2[[#This Row],[Day High]]/Table2[[#This Row],[Close Price]])-1</f>
        <v>1.0598735589438579E-2</v>
      </c>
      <c r="AE29" s="1">
        <f>(Table2[[#This Row],[Close Price]]/Table2[[#This Row],[Current Week Low]])-1</f>
        <v>2.6237954393664831E-2</v>
      </c>
      <c r="AF29" s="1">
        <f>(Table2[[#This Row],[Current Week High]]/Table2[[#This Row],[Close Price]])-1</f>
        <v>3.1982149497954637E-2</v>
      </c>
      <c r="AG29" s="1">
        <f>(Table2[[#This Row],[Close Price]]/Table2[[#This Row],[Current Month Low]])-1</f>
        <v>2.6237954393664831E-2</v>
      </c>
      <c r="AH29" s="1">
        <f>(Table2[[#This Row],[Current Month High]]/Table2[[#This Row],[Close Price]])-1</f>
        <v>1.0598735589438579E-2</v>
      </c>
      <c r="AI29">
        <v>14.3547787281517</v>
      </c>
      <c r="AJ29">
        <v>186.063829787234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0.12</v>
      </c>
      <c r="AM29" t="s">
        <v>3215</v>
      </c>
      <c r="AN29">
        <v>11.88</v>
      </c>
      <c r="AO29" t="s">
        <v>3215</v>
      </c>
      <c r="AP29">
        <v>0.207493548142822</v>
      </c>
      <c r="AQ29">
        <f>(Table2[[#This Row],[Sharpe Ratio]]-AVERAGE(Table2[Sharpe Ratio]))/_xlfn.STDEV.P(Table2[Sharpe Ratio])</f>
        <v>1.7082582556478711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2.7838871978366519</v>
      </c>
      <c r="AS29">
        <f>_xlfn.RANK.AVG(Table2[[#This Row],[1Y Return vs Nifty Z-Score]],Table2[1Y Return vs Nifty Z-Score])</f>
        <v>64</v>
      </c>
      <c r="AT29">
        <f>_xlfn.RANK.AVG(Table2[[#This Row],[6M Return vs Nifty Z-Score]],Table2[6M Return vs Nifty Z-Score])</f>
        <v>95</v>
      </c>
      <c r="AU29">
        <f>_xlfn.RANK.AVG(Table2[[#This Row],[Sharpe Ratio Z-Score]],Table2[Sharpe Ratio Z-Score])</f>
        <v>27</v>
      </c>
      <c r="AV29">
        <f>(Table2[[#This Row],[Rank 1Y]]+Table2[[#This Row],[Rank 6M]]+Table2[[#This Row],[Rank Sharpe]])/3</f>
        <v>62</v>
      </c>
    </row>
    <row r="30" spans="1:48" x14ac:dyDescent="0.3">
      <c r="A30" t="s">
        <v>964</v>
      </c>
      <c r="B30" t="s">
        <v>965</v>
      </c>
      <c r="C30" t="s">
        <v>3176</v>
      </c>
      <c r="D30" t="s">
        <v>124</v>
      </c>
      <c r="E30">
        <v>15901.204808750001</v>
      </c>
      <c r="F30">
        <v>451.25</v>
      </c>
      <c r="G30">
        <v>71.859847214835696</v>
      </c>
      <c r="H30">
        <f>(Table2[[#This Row],[1Y Return vs Nifty]]-AVERAGE(Table2[1Y Return vs Nifty]))/_xlfn.STDEV.P(Table2[1Y Return vs Nifty])</f>
        <v>0.78150322599164201</v>
      </c>
      <c r="I30">
        <v>25.6098376400174</v>
      </c>
      <c r="J30">
        <f>(Table2[[#This Row],[1M Return vs Nifty]]-AVERAGE(Table2[1M Return vs Nifty]))/_xlfn.STDEV.P(Table2[1M Return vs Nifty])</f>
        <v>2.4087853901675853</v>
      </c>
      <c r="K30">
        <v>103.411914164424</v>
      </c>
      <c r="L30">
        <f>(Table2[[#This Row],[6M Return vs Nifty]]-AVERAGE(Table2[6M Return vs Nifty]))/_xlfn.STDEV.P(Table2[6M Return vs Nifty])</f>
        <v>2.9393293171036632</v>
      </c>
      <c r="M30">
        <v>-0.24918298688703699</v>
      </c>
      <c r="N30">
        <f>(Table2[[#This Row],[1W Return vs Nifty]]-AVERAGE(Table2[1W Return vs Nifty]))/_xlfn.STDEV.P(Table2[1W Return vs Nifty])</f>
        <v>-0.13680463595243195</v>
      </c>
      <c r="O30">
        <v>408.98</v>
      </c>
      <c r="P30">
        <v>359.57630196763603</v>
      </c>
      <c r="Q30">
        <v>275.97520142638302</v>
      </c>
      <c r="R30">
        <v>77.609091273001695</v>
      </c>
      <c r="S30" s="1">
        <f>(Table2[[#This Row],[Close Price]]-Table2[[#This Row],[20D EMA]])/Table2[[#This Row],[20D EMA]]</f>
        <v>0.10335468727077114</v>
      </c>
      <c r="T30" s="1">
        <f>(Table2[[#This Row],[Close Price]]-Table2[[#This Row],[50D EMA]])/Table2[[#This Row],[50D EMA]]</f>
        <v>0.25494922087667266</v>
      </c>
      <c r="U30" s="1">
        <f>(Table2[[#This Row],[Close Price]]-Table2[[#This Row],[200D EMA]])/Table2[[#This Row],[200D EMA]]</f>
        <v>0.63511068265447723</v>
      </c>
      <c r="V30">
        <v>0.69542538440260404</v>
      </c>
      <c r="W30">
        <v>433.2</v>
      </c>
      <c r="X30">
        <v>456.5</v>
      </c>
      <c r="Y30">
        <v>433.2</v>
      </c>
      <c r="Z30">
        <v>456.5</v>
      </c>
      <c r="AA30">
        <v>433.2</v>
      </c>
      <c r="AB30">
        <v>456.5</v>
      </c>
      <c r="AC30" s="1">
        <f>(Table2[[#This Row],[Close Price]]/Table2[[#This Row],[Day Low]])-1</f>
        <v>4.1666666666666741E-2</v>
      </c>
      <c r="AD30" s="1">
        <f>(Table2[[#This Row],[Day High]]/Table2[[#This Row],[Close Price]])-1</f>
        <v>1.1634349030470892E-2</v>
      </c>
      <c r="AE30" s="1">
        <f>(Table2[[#This Row],[Close Price]]/Table2[[#This Row],[Current Week Low]])-1</f>
        <v>4.1666666666666741E-2</v>
      </c>
      <c r="AF30" s="1">
        <f>(Table2[[#This Row],[Current Week High]]/Table2[[#This Row],[Close Price]])-1</f>
        <v>1.1634349030470892E-2</v>
      </c>
      <c r="AG30" s="1">
        <f>(Table2[[#This Row],[Close Price]]/Table2[[#This Row],[Current Month Low]])-1</f>
        <v>4.1666666666666741E-2</v>
      </c>
      <c r="AH30" s="1">
        <f>(Table2[[#This Row],[Current Month High]]/Table2[[#This Row],[Close Price]])-1</f>
        <v>1.1634349030470892E-2</v>
      </c>
      <c r="AI30">
        <v>3.4127423822714702</v>
      </c>
      <c r="AJ30">
        <v>150.34674063800199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0.56000000000000005</v>
      </c>
      <c r="AM30" t="s">
        <v>3215</v>
      </c>
      <c r="AN30">
        <v>17.940000000000001</v>
      </c>
      <c r="AO30" t="s">
        <v>3215</v>
      </c>
      <c r="AP30">
        <v>0.18320440682233999</v>
      </c>
      <c r="AQ30">
        <f>(Table2[[#This Row],[Sharpe Ratio]]-AVERAGE(Table2[Sharpe Ratio]))/_xlfn.STDEV.P(Table2[Sharpe Ratio])</f>
        <v>1.4246406943675263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7.4174539916779851</v>
      </c>
      <c r="AS30">
        <f>_xlfn.RANK.AVG(Table2[[#This Row],[1Y Return vs Nifty Z-Score]],Table2[1Y Return vs Nifty Z-Score])</f>
        <v>121</v>
      </c>
      <c r="AT30">
        <f>_xlfn.RANK.AVG(Table2[[#This Row],[6M Return vs Nifty Z-Score]],Table2[6M Return vs Nifty Z-Score])</f>
        <v>9</v>
      </c>
      <c r="AU30">
        <f>_xlfn.RANK.AVG(Table2[[#This Row],[Sharpe Ratio Z-Score]],Table2[Sharpe Ratio Z-Score])</f>
        <v>57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845</v>
      </c>
      <c r="B31" t="s">
        <v>846</v>
      </c>
      <c r="C31" t="s">
        <v>3181</v>
      </c>
      <c r="D31" t="s">
        <v>325</v>
      </c>
      <c r="E31">
        <v>19566.627120000001</v>
      </c>
      <c r="F31">
        <v>1708.1</v>
      </c>
      <c r="G31">
        <v>74.435032441217402</v>
      </c>
      <c r="H31">
        <f>(Table2[[#This Row],[1Y Return vs Nifty]]-AVERAGE(Table2[1Y Return vs Nifty]))/_xlfn.STDEV.P(Table2[1Y Return vs Nifty])</f>
        <v>0.82457133718816666</v>
      </c>
      <c r="I31">
        <v>-8.2784629953897806</v>
      </c>
      <c r="J31">
        <f>(Table2[[#This Row],[1M Return vs Nifty]]-AVERAGE(Table2[1M Return vs Nifty]))/_xlfn.STDEV.P(Table2[1M Return vs Nifty])</f>
        <v>-0.64190910690838632</v>
      </c>
      <c r="K31">
        <v>92.183024515217198</v>
      </c>
      <c r="L31">
        <f>(Table2[[#This Row],[6M Return vs Nifty]]-AVERAGE(Table2[6M Return vs Nifty]))/_xlfn.STDEV.P(Table2[6M Return vs Nifty])</f>
        <v>2.5843048751154094</v>
      </c>
      <c r="M31">
        <v>-2.6129983565660901</v>
      </c>
      <c r="N31">
        <f>(Table2[[#This Row],[1W Return vs Nifty]]-AVERAGE(Table2[1W Return vs Nifty]))/_xlfn.STDEV.P(Table2[1W Return vs Nifty])</f>
        <v>-0.63104070546592206</v>
      </c>
      <c r="O31">
        <v>1770.21</v>
      </c>
      <c r="P31">
        <v>1846.75919853404</v>
      </c>
      <c r="Q31">
        <v>1480.4486537738401</v>
      </c>
      <c r="R31">
        <v>40.505244775718303</v>
      </c>
      <c r="S31" s="1">
        <f>(Table2[[#This Row],[Close Price]]-Table2[[#This Row],[20D EMA]])/Table2[[#This Row],[20D EMA]]</f>
        <v>-3.5086232706854063E-2</v>
      </c>
      <c r="T31" s="1">
        <f>(Table2[[#This Row],[Close Price]]-Table2[[#This Row],[50D EMA]])/Table2[[#This Row],[50D EMA]]</f>
        <v>-7.5082446398051228E-2</v>
      </c>
      <c r="U31" s="1">
        <f>(Table2[[#This Row],[Close Price]]-Table2[[#This Row],[200D EMA]])/Table2[[#This Row],[200D EMA]]</f>
        <v>0.15377186209454102</v>
      </c>
      <c r="V31">
        <v>0.62244900182524898</v>
      </c>
      <c r="W31">
        <v>1701.1</v>
      </c>
      <c r="X31">
        <v>1733.1</v>
      </c>
      <c r="Y31">
        <v>1671.1</v>
      </c>
      <c r="Z31">
        <v>1733.1</v>
      </c>
      <c r="AA31">
        <v>1701.1</v>
      </c>
      <c r="AB31">
        <v>1733.1</v>
      </c>
      <c r="AC31" s="1">
        <f>(Table2[[#This Row],[Close Price]]/Table2[[#This Row],[Day Low]])-1</f>
        <v>4.1149844218446585E-3</v>
      </c>
      <c r="AD31" s="1">
        <f>(Table2[[#This Row],[Day High]]/Table2[[#This Row],[Close Price]])-1</f>
        <v>1.4636145424741009E-2</v>
      </c>
      <c r="AE31" s="1">
        <f>(Table2[[#This Row],[Close Price]]/Table2[[#This Row],[Current Week Low]])-1</f>
        <v>2.2141104661600242E-2</v>
      </c>
      <c r="AF31" s="1">
        <f>(Table2[[#This Row],[Current Week High]]/Table2[[#This Row],[Close Price]])-1</f>
        <v>1.4636145424741009E-2</v>
      </c>
      <c r="AG31" s="1">
        <f>(Table2[[#This Row],[Close Price]]/Table2[[#This Row],[Current Month Low]])-1</f>
        <v>4.1149844218446585E-3</v>
      </c>
      <c r="AH31" s="1">
        <f>(Table2[[#This Row],[Current Month High]]/Table2[[#This Row],[Close Price]])-1</f>
        <v>1.4636145424741009E-2</v>
      </c>
      <c r="AI31">
        <v>65.903635618523495</v>
      </c>
      <c r="AJ31">
        <v>163.47370044732301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-0.36</v>
      </c>
      <c r="AM31" t="s">
        <v>3214</v>
      </c>
      <c r="AN31">
        <v>-4</v>
      </c>
      <c r="AO31" t="s">
        <v>3214</v>
      </c>
      <c r="AP31">
        <v>0.18253607365338001</v>
      </c>
      <c r="AQ31">
        <f>(Table2[[#This Row],[Sharpe Ratio]]-AVERAGE(Table2[Sharpe Ratio]))/_xlfn.STDEV.P(Table2[Sharpe Ratio])</f>
        <v>1.4168367534623221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115</v>
      </c>
      <c r="AT31">
        <f>_xlfn.RANK.AVG(Table2[[#This Row],[6M Return vs Nifty Z-Score]],Table2[6M Return vs Nifty Z-Score])</f>
        <v>15</v>
      </c>
      <c r="AU31">
        <f>_xlfn.RANK.AVG(Table2[[#This Row],[Sharpe Ratio Z-Score]],Table2[Sharpe Ratio Z-Score])</f>
        <v>58</v>
      </c>
      <c r="AV31">
        <f>(Table2[[#This Row],[Rank 1Y]]+Table2[[#This Row],[Rank 6M]]+Table2[[#This Row],[Rank Sharpe]])/3</f>
        <v>62.666666666666664</v>
      </c>
    </row>
    <row r="32" spans="1:48" x14ac:dyDescent="0.3">
      <c r="A32" t="s">
        <v>878</v>
      </c>
      <c r="B32" t="s">
        <v>879</v>
      </c>
      <c r="C32" t="s">
        <v>3168</v>
      </c>
      <c r="D32" t="s">
        <v>289</v>
      </c>
      <c r="E32">
        <v>18444.9521569299</v>
      </c>
      <c r="F32">
        <v>1318.7</v>
      </c>
      <c r="G32">
        <v>167.88532740902701</v>
      </c>
      <c r="H32">
        <f>(Table2[[#This Row],[1Y Return vs Nifty]]-AVERAGE(Table2[1Y Return vs Nifty]))/_xlfn.STDEV.P(Table2[1Y Return vs Nifty])</f>
        <v>2.3874599611946987</v>
      </c>
      <c r="I32">
        <v>15.639066989608899</v>
      </c>
      <c r="J32">
        <f>(Table2[[#This Row],[1M Return vs Nifty]]-AVERAGE(Table2[1M Return vs Nifty]))/_xlfn.STDEV.P(Table2[1M Return vs Nifty])</f>
        <v>1.5111961164514902</v>
      </c>
      <c r="K32">
        <v>51.100419922132701</v>
      </c>
      <c r="L32">
        <f>(Table2[[#This Row],[6M Return vs Nifty]]-AVERAGE(Table2[6M Return vs Nifty]))/_xlfn.STDEV.P(Table2[6M Return vs Nifty])</f>
        <v>1.2853938316611568</v>
      </c>
      <c r="M32">
        <v>0.88797013107120304</v>
      </c>
      <c r="N32">
        <f>(Table2[[#This Row],[1W Return vs Nifty]]-AVERAGE(Table2[1W Return vs Nifty]))/_xlfn.STDEV.P(Table2[1W Return vs Nifty])</f>
        <v>0.10095593311053981</v>
      </c>
      <c r="O32">
        <v>1243.29</v>
      </c>
      <c r="P32">
        <v>1142.5807713813199</v>
      </c>
      <c r="Q32">
        <v>919.53208594392595</v>
      </c>
      <c r="R32">
        <v>58.246066561324803</v>
      </c>
      <c r="S32" s="1">
        <f>(Table2[[#This Row],[Close Price]]-Table2[[#This Row],[20D EMA]])/Table2[[#This Row],[20D EMA]]</f>
        <v>6.0653588462868745E-2</v>
      </c>
      <c r="T32" s="1">
        <f>(Table2[[#This Row],[Close Price]]-Table2[[#This Row],[50D EMA]])/Table2[[#This Row],[50D EMA]]</f>
        <v>0.1541416003402204</v>
      </c>
      <c r="U32" s="1">
        <f>(Table2[[#This Row],[Close Price]]-Table2[[#This Row],[200D EMA]])/Table2[[#This Row],[200D EMA]]</f>
        <v>0.43409895114896052</v>
      </c>
      <c r="V32">
        <v>2.27648693433584</v>
      </c>
      <c r="W32">
        <v>1307.05</v>
      </c>
      <c r="X32">
        <v>1366.6</v>
      </c>
      <c r="Y32">
        <v>1307.05</v>
      </c>
      <c r="Z32">
        <v>1440.95</v>
      </c>
      <c r="AA32">
        <v>1307.05</v>
      </c>
      <c r="AB32">
        <v>1366.6</v>
      </c>
      <c r="AC32" s="1">
        <f>(Table2[[#This Row],[Close Price]]/Table2[[#This Row],[Day Low]])-1</f>
        <v>8.9132014842585594E-3</v>
      </c>
      <c r="AD32" s="1">
        <f>(Table2[[#This Row],[Day High]]/Table2[[#This Row],[Close Price]])-1</f>
        <v>3.6323652081595492E-2</v>
      </c>
      <c r="AE32" s="1">
        <f>(Table2[[#This Row],[Close Price]]/Table2[[#This Row],[Current Week Low]])-1</f>
        <v>8.9132014842585594E-3</v>
      </c>
      <c r="AF32" s="1">
        <f>(Table2[[#This Row],[Current Week High]]/Table2[[#This Row],[Close Price]])-1</f>
        <v>9.2704936680063632E-2</v>
      </c>
      <c r="AG32" s="1">
        <f>(Table2[[#This Row],[Close Price]]/Table2[[#This Row],[Current Month Low]])-1</f>
        <v>8.9132014842585594E-3</v>
      </c>
      <c r="AH32" s="1">
        <f>(Table2[[#This Row],[Current Month High]]/Table2[[#This Row],[Close Price]])-1</f>
        <v>3.6323652081595492E-2</v>
      </c>
      <c r="AI32">
        <v>17.388336998559101</v>
      </c>
      <c r="AJ32">
        <v>203.11458453051301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0.19</v>
      </c>
      <c r="AM32" t="s">
        <v>3215</v>
      </c>
      <c r="AN32">
        <v>10.68</v>
      </c>
      <c r="AO32" t="s">
        <v>3215</v>
      </c>
      <c r="AP32">
        <v>0.16062314490200799</v>
      </c>
      <c r="AQ32">
        <f>(Table2[[#This Row],[Sharpe Ratio]]-AVERAGE(Table2[Sharpe Ratio]))/_xlfn.STDEV.P(Table2[Sharpe Ratio])</f>
        <v>1.1609655667879162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6.4459714092058018</v>
      </c>
      <c r="AS32">
        <f>_xlfn.RANK.AVG(Table2[[#This Row],[1Y Return vs Nifty Z-Score]],Table2[1Y Return vs Nifty Z-Score])</f>
        <v>25</v>
      </c>
      <c r="AT32">
        <f>_xlfn.RANK.AVG(Table2[[#This Row],[6M Return vs Nifty Z-Score]],Table2[6M Return vs Nifty Z-Score])</f>
        <v>74</v>
      </c>
      <c r="AU32">
        <f>_xlfn.RANK.AVG(Table2[[#This Row],[Sharpe Ratio Z-Score]],Table2[Sharpe Ratio Z-Score])</f>
        <v>91</v>
      </c>
      <c r="AV32">
        <f>(Table2[[#This Row],[Rank 1Y]]+Table2[[#This Row],[Rank 6M]]+Table2[[#This Row],[Rank Sharpe]])/3</f>
        <v>63.333333333333336</v>
      </c>
    </row>
    <row r="33" spans="1:48" x14ac:dyDescent="0.3">
      <c r="A33" t="s">
        <v>520</v>
      </c>
      <c r="B33" t="s">
        <v>521</v>
      </c>
      <c r="C33" t="s">
        <v>3178</v>
      </c>
      <c r="D33" t="s">
        <v>322</v>
      </c>
      <c r="E33">
        <v>43093.77534298</v>
      </c>
      <c r="F33">
        <v>2095.85</v>
      </c>
      <c r="G33">
        <v>105.352072183652</v>
      </c>
      <c r="H33">
        <f>(Table2[[#This Row],[1Y Return vs Nifty]]-AVERAGE(Table2[1Y Return vs Nifty]))/_xlfn.STDEV.P(Table2[1Y Return vs Nifty])</f>
        <v>1.3416364755919932</v>
      </c>
      <c r="I33">
        <v>20.902931097143199</v>
      </c>
      <c r="J33">
        <f>(Table2[[#This Row],[1M Return vs Nifty]]-AVERAGE(Table2[1M Return vs Nifty]))/_xlfn.STDEV.P(Table2[1M Return vs Nifty])</f>
        <v>1.9850599858434073</v>
      </c>
      <c r="K33">
        <v>45.044053854817399</v>
      </c>
      <c r="L33">
        <f>(Table2[[#This Row],[6M Return vs Nifty]]-AVERAGE(Table2[6M Return vs Nifty]))/_xlfn.STDEV.P(Table2[6M Return vs Nifty])</f>
        <v>1.093909361629243</v>
      </c>
      <c r="M33">
        <v>3.2909362593166001</v>
      </c>
      <c r="N33">
        <f>(Table2[[#This Row],[1W Return vs Nifty]]-AVERAGE(Table2[1W Return vs Nifty]))/_xlfn.STDEV.P(Table2[1W Return vs Nifty])</f>
        <v>0.60337780143069741</v>
      </c>
      <c r="O33">
        <v>1943.22</v>
      </c>
      <c r="P33">
        <v>1818.3168877882999</v>
      </c>
      <c r="Q33">
        <v>1496.3009977693901</v>
      </c>
      <c r="R33">
        <v>70.870224958945997</v>
      </c>
      <c r="S33" s="1">
        <f>(Table2[[#This Row],[Close Price]]-Table2[[#This Row],[20D EMA]])/Table2[[#This Row],[20D EMA]]</f>
        <v>7.8544889410360058E-2</v>
      </c>
      <c r="T33" s="1">
        <f>(Table2[[#This Row],[Close Price]]-Table2[[#This Row],[50D EMA]])/Table2[[#This Row],[50D EMA]]</f>
        <v>0.15263187295657574</v>
      </c>
      <c r="U33" s="1">
        <f>(Table2[[#This Row],[Close Price]]-Table2[[#This Row],[200D EMA]])/Table2[[#This Row],[200D EMA]]</f>
        <v>0.40068743062016748</v>
      </c>
      <c r="V33">
        <v>1.1992458311004</v>
      </c>
      <c r="W33">
        <v>2030</v>
      </c>
      <c r="X33">
        <v>2139.8000000000002</v>
      </c>
      <c r="Y33">
        <v>2030</v>
      </c>
      <c r="Z33">
        <v>2199.5500000000002</v>
      </c>
      <c r="AA33">
        <v>2030</v>
      </c>
      <c r="AB33">
        <v>2139.8000000000002</v>
      </c>
      <c r="AC33" s="1">
        <f>(Table2[[#This Row],[Close Price]]/Table2[[#This Row],[Day Low]])-1</f>
        <v>3.2438423645320125E-2</v>
      </c>
      <c r="AD33" s="1">
        <f>(Table2[[#This Row],[Day High]]/Table2[[#This Row],[Close Price]])-1</f>
        <v>2.0970012166901419E-2</v>
      </c>
      <c r="AE33" s="1">
        <f>(Table2[[#This Row],[Close Price]]/Table2[[#This Row],[Current Week Low]])-1</f>
        <v>3.2438423645320125E-2</v>
      </c>
      <c r="AF33" s="1">
        <f>(Table2[[#This Row],[Current Week High]]/Table2[[#This Row],[Close Price]])-1</f>
        <v>4.9478731779469154E-2</v>
      </c>
      <c r="AG33" s="1">
        <f>(Table2[[#This Row],[Close Price]]/Table2[[#This Row],[Current Month Low]])-1</f>
        <v>3.2438423645320125E-2</v>
      </c>
      <c r="AH33" s="1">
        <f>(Table2[[#This Row],[Current Month High]]/Table2[[#This Row],[Close Price]])-1</f>
        <v>2.0970012166901419E-2</v>
      </c>
      <c r="AI33">
        <v>4.9478731779469101</v>
      </c>
      <c r="AJ33">
        <v>157.47542997542899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0.09</v>
      </c>
      <c r="AM33" t="s">
        <v>3215</v>
      </c>
      <c r="AN33">
        <v>11.01</v>
      </c>
      <c r="AO33" t="s">
        <v>3215</v>
      </c>
      <c r="AP33">
        <v>0.197627464568117</v>
      </c>
      <c r="AQ33">
        <f>(Table2[[#This Row],[Sharpe Ratio]]-AVERAGE(Table2[Sharpe Ratio]))/_xlfn.STDEV.P(Table2[Sharpe Ratio])</f>
        <v>1.5930547362675336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6.6170383607628747</v>
      </c>
      <c r="AS33">
        <f>_xlfn.RANK.AVG(Table2[[#This Row],[1Y Return vs Nifty Z-Score]],Table2[1Y Return vs Nifty Z-Score])</f>
        <v>66</v>
      </c>
      <c r="AT33">
        <f>_xlfn.RANK.AVG(Table2[[#This Row],[6M Return vs Nifty Z-Score]],Table2[6M Return vs Nifty Z-Score])</f>
        <v>90</v>
      </c>
      <c r="AU33">
        <f>_xlfn.RANK.AVG(Table2[[#This Row],[Sharpe Ratio Z-Score]],Table2[Sharpe Ratio Z-Score])</f>
        <v>38</v>
      </c>
      <c r="AV33">
        <f>(Table2[[#This Row],[Rank 1Y]]+Table2[[#This Row],[Rank 6M]]+Table2[[#This Row],[Rank Sharpe]])/3</f>
        <v>64.666666666666671</v>
      </c>
    </row>
    <row r="34" spans="1:48" x14ac:dyDescent="0.3">
      <c r="A34" t="s">
        <v>1426</v>
      </c>
      <c r="B34" t="s">
        <v>1427</v>
      </c>
      <c r="C34" t="s">
        <v>3172</v>
      </c>
      <c r="D34" t="s">
        <v>46</v>
      </c>
      <c r="E34">
        <v>7760.8100985000001</v>
      </c>
      <c r="F34">
        <v>568.5</v>
      </c>
      <c r="G34">
        <v>67.729328167283995</v>
      </c>
      <c r="H34">
        <f>(Table2[[#This Row],[1Y Return vs Nifty]]-AVERAGE(Table2[1Y Return vs Nifty]))/_xlfn.STDEV.P(Table2[1Y Return vs Nifty])</f>
        <v>0.71242328105530384</v>
      </c>
      <c r="I34">
        <v>-6.0626717229912703</v>
      </c>
      <c r="J34">
        <f>(Table2[[#This Row],[1M Return vs Nifty]]-AVERAGE(Table2[1M Return vs Nifty]))/_xlfn.STDEV.P(Table2[1M Return vs Nifty])</f>
        <v>-0.44243902093091403</v>
      </c>
      <c r="K34">
        <v>66.985867832322995</v>
      </c>
      <c r="L34">
        <f>(Table2[[#This Row],[6M Return vs Nifty]]-AVERAGE(Table2[6M Return vs Nifty]))/_xlfn.STDEV.P(Table2[6M Return vs Nifty])</f>
        <v>1.7876449407409538</v>
      </c>
      <c r="M34">
        <v>-1.70761860404539</v>
      </c>
      <c r="N34">
        <f>(Table2[[#This Row],[1W Return vs Nifty]]-AVERAGE(Table2[1W Return vs Nifty]))/_xlfn.STDEV.P(Table2[1W Return vs Nifty])</f>
        <v>-0.44174024822941516</v>
      </c>
      <c r="O34">
        <v>571.29</v>
      </c>
      <c r="P34">
        <v>553.57530651458706</v>
      </c>
      <c r="Q34">
        <v>439.96245355645198</v>
      </c>
      <c r="R34">
        <v>47.721350127879496</v>
      </c>
      <c r="S34" s="1">
        <f>(Table2[[#This Row],[Close Price]]-Table2[[#This Row],[20D EMA]])/Table2[[#This Row],[20D EMA]]</f>
        <v>-4.8836842934410962E-3</v>
      </c>
      <c r="T34" s="1">
        <f>(Table2[[#This Row],[Close Price]]-Table2[[#This Row],[50D EMA]])/Table2[[#This Row],[50D EMA]]</f>
        <v>2.6960547751635793E-2</v>
      </c>
      <c r="U34" s="1">
        <f>(Table2[[#This Row],[Close Price]]-Table2[[#This Row],[200D EMA]])/Table2[[#This Row],[200D EMA]]</f>
        <v>0.29215571784480754</v>
      </c>
      <c r="V34">
        <v>0.68962616636867402</v>
      </c>
      <c r="W34">
        <v>559.5</v>
      </c>
      <c r="X34">
        <v>573</v>
      </c>
      <c r="Y34">
        <v>551.20000000000005</v>
      </c>
      <c r="Z34">
        <v>590</v>
      </c>
      <c r="AA34">
        <v>559.5</v>
      </c>
      <c r="AB34">
        <v>573</v>
      </c>
      <c r="AC34" s="1">
        <f>(Table2[[#This Row],[Close Price]]/Table2[[#This Row],[Day Low]])-1</f>
        <v>1.6085790884718509E-2</v>
      </c>
      <c r="AD34" s="1">
        <f>(Table2[[#This Row],[Day High]]/Table2[[#This Row],[Close Price]])-1</f>
        <v>7.9155672823219003E-3</v>
      </c>
      <c r="AE34" s="1">
        <f>(Table2[[#This Row],[Close Price]]/Table2[[#This Row],[Current Week Low]])-1</f>
        <v>3.1386066763425147E-2</v>
      </c>
      <c r="AF34" s="1">
        <f>(Table2[[#This Row],[Current Week High]]/Table2[[#This Row],[Close Price]])-1</f>
        <v>3.7818821459982388E-2</v>
      </c>
      <c r="AG34" s="1">
        <f>(Table2[[#This Row],[Close Price]]/Table2[[#This Row],[Current Month Low]])-1</f>
        <v>1.6085790884718509E-2</v>
      </c>
      <c r="AH34" s="1">
        <f>(Table2[[#This Row],[Current Month High]]/Table2[[#This Row],[Close Price]])-1</f>
        <v>7.9155672823219003E-3</v>
      </c>
      <c r="AI34">
        <v>8.8830255057167999</v>
      </c>
      <c r="AJ34">
        <v>135.647668393782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0.14000000000000001</v>
      </c>
      <c r="AM34" t="s">
        <v>3215</v>
      </c>
      <c r="AN34">
        <v>-2.97</v>
      </c>
      <c r="AO34" t="s">
        <v>3214</v>
      </c>
      <c r="AP34">
        <v>0.19489369692026401</v>
      </c>
      <c r="AQ34">
        <f>(Table2[[#This Row],[Sharpe Ratio]]-AVERAGE(Table2[Sharpe Ratio]))/_xlfn.STDEV.P(Table2[Sharpe Ratio])</f>
        <v>1.5611332902534107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3.1770222428893393</v>
      </c>
      <c r="AS34">
        <f>_xlfn.RANK.AVG(Table2[[#This Row],[1Y Return vs Nifty Z-Score]],Table2[1Y Return vs Nifty Z-Score])</f>
        <v>132</v>
      </c>
      <c r="AT34">
        <f>_xlfn.RANK.AVG(Table2[[#This Row],[6M Return vs Nifty Z-Score]],Table2[6M Return vs Nifty Z-Score])</f>
        <v>41</v>
      </c>
      <c r="AU34">
        <f>_xlfn.RANK.AVG(Table2[[#This Row],[Sharpe Ratio Z-Score]],Table2[Sharpe Ratio Z-Score])</f>
        <v>39</v>
      </c>
      <c r="AV34">
        <f>(Table2[[#This Row],[Rank 1Y]]+Table2[[#This Row],[Rank 6M]]+Table2[[#This Row],[Rank Sharpe]])/3</f>
        <v>70.666666666666671</v>
      </c>
    </row>
    <row r="35" spans="1:48" x14ac:dyDescent="0.3">
      <c r="A35" t="s">
        <v>1677</v>
      </c>
      <c r="B35" t="s">
        <v>1678</v>
      </c>
      <c r="C35" t="s">
        <v>3181</v>
      </c>
      <c r="D35" t="s">
        <v>161</v>
      </c>
      <c r="E35">
        <v>5270.5318248000003</v>
      </c>
      <c r="F35">
        <v>4662.8999999999996</v>
      </c>
      <c r="G35">
        <v>123.899948339327</v>
      </c>
      <c r="H35">
        <f>(Table2[[#This Row],[1Y Return vs Nifty]]-AVERAGE(Table2[1Y Return vs Nifty]))/_xlfn.STDEV.P(Table2[1Y Return vs Nifty])</f>
        <v>1.6518362952198704</v>
      </c>
      <c r="I35">
        <v>-15.3906213151473</v>
      </c>
      <c r="J35">
        <f>(Table2[[#This Row],[1M Return vs Nifty]]-AVERAGE(Table2[1M Return vs Nifty]))/_xlfn.STDEV.P(Table2[1M Return vs Nifty])</f>
        <v>-1.2821602213519316</v>
      </c>
      <c r="K35">
        <v>30.887900224354301</v>
      </c>
      <c r="L35">
        <f>(Table2[[#This Row],[6M Return vs Nifty]]-AVERAGE(Table2[6M Return vs Nifty]))/_xlfn.STDEV.P(Table2[6M Return vs Nifty])</f>
        <v>0.64633344803834225</v>
      </c>
      <c r="M35">
        <v>0.486753098697013</v>
      </c>
      <c r="N35">
        <f>(Table2[[#This Row],[1W Return vs Nifty]]-AVERAGE(Table2[1W Return vs Nifty]))/_xlfn.STDEV.P(Table2[1W Return vs Nifty])</f>
        <v>1.7067854690350003E-2</v>
      </c>
      <c r="O35">
        <v>4789.07</v>
      </c>
      <c r="P35">
        <v>4810.3249117496398</v>
      </c>
      <c r="Q35">
        <v>3910.11854229044</v>
      </c>
      <c r="R35">
        <v>42.813299232367498</v>
      </c>
      <c r="S35" s="1">
        <f>(Table2[[#This Row],[Close Price]]-Table2[[#This Row],[20D EMA]])/Table2[[#This Row],[20D EMA]]</f>
        <v>-2.6345407354663865E-2</v>
      </c>
      <c r="T35" s="1">
        <f>(Table2[[#This Row],[Close Price]]-Table2[[#This Row],[50D EMA]])/Table2[[#This Row],[50D EMA]]</f>
        <v>-3.064759958096425E-2</v>
      </c>
      <c r="U35" s="1">
        <f>(Table2[[#This Row],[Close Price]]-Table2[[#This Row],[200D EMA]])/Table2[[#This Row],[200D EMA]]</f>
        <v>0.19252139022583212</v>
      </c>
      <c r="V35">
        <v>0.447803648077297</v>
      </c>
      <c r="W35">
        <v>4644.05</v>
      </c>
      <c r="X35">
        <v>4778</v>
      </c>
      <c r="Y35">
        <v>4644.05</v>
      </c>
      <c r="Z35">
        <v>4838.5</v>
      </c>
      <c r="AA35">
        <v>4644.05</v>
      </c>
      <c r="AB35">
        <v>4778</v>
      </c>
      <c r="AC35" s="1">
        <f>(Table2[[#This Row],[Close Price]]/Table2[[#This Row],[Day Low]])-1</f>
        <v>4.0589571602371866E-3</v>
      </c>
      <c r="AD35" s="1">
        <f>(Table2[[#This Row],[Day High]]/Table2[[#This Row],[Close Price]])-1</f>
        <v>2.4684209397585199E-2</v>
      </c>
      <c r="AE35" s="1">
        <f>(Table2[[#This Row],[Close Price]]/Table2[[#This Row],[Current Week Low]])-1</f>
        <v>4.0589571602371866E-3</v>
      </c>
      <c r="AF35" s="1">
        <f>(Table2[[#This Row],[Current Week High]]/Table2[[#This Row],[Close Price]])-1</f>
        <v>3.7658967595273429E-2</v>
      </c>
      <c r="AG35" s="1">
        <f>(Table2[[#This Row],[Close Price]]/Table2[[#This Row],[Current Month Low]])-1</f>
        <v>4.0589571602371866E-3</v>
      </c>
      <c r="AH35" s="1">
        <f>(Table2[[#This Row],[Current Month High]]/Table2[[#This Row],[Close Price]])-1</f>
        <v>2.4684209397585199E-2</v>
      </c>
      <c r="AI35">
        <v>22.019558643762402</v>
      </c>
      <c r="AJ35">
        <v>172.286131386861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-0.13</v>
      </c>
      <c r="AM35" t="s">
        <v>3214</v>
      </c>
      <c r="AN35">
        <v>-5.34</v>
      </c>
      <c r="AO35" t="s">
        <v>3214</v>
      </c>
      <c r="AP35">
        <v>0.204675199925718</v>
      </c>
      <c r="AQ35">
        <f>(Table2[[#This Row],[Sharpe Ratio]]-AVERAGE(Table2[Sharpe Ratio]))/_xlfn.STDEV.P(Table2[Sharpe Ratio])</f>
        <v>1.6753491858035696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55</v>
      </c>
      <c r="AT35">
        <f>_xlfn.RANK.AVG(Table2[[#This Row],[6M Return vs Nifty Z-Score]],Table2[6M Return vs Nifty Z-Score])</f>
        <v>143</v>
      </c>
      <c r="AU35">
        <f>_xlfn.RANK.AVG(Table2[[#This Row],[Sharpe Ratio Z-Score]],Table2[Sharpe Ratio Z-Score])</f>
        <v>29</v>
      </c>
      <c r="AV35">
        <f>(Table2[[#This Row],[Rank 1Y]]+Table2[[#This Row],[Rank 6M]]+Table2[[#This Row],[Rank Sharpe]])/3</f>
        <v>75.666666666666671</v>
      </c>
    </row>
    <row r="36" spans="1:48" x14ac:dyDescent="0.3">
      <c r="A36" t="s">
        <v>501</v>
      </c>
      <c r="B36" t="s">
        <v>502</v>
      </c>
      <c r="C36" t="s">
        <v>3169</v>
      </c>
      <c r="D36" t="s">
        <v>387</v>
      </c>
      <c r="E36">
        <v>44462.097221279997</v>
      </c>
      <c r="F36">
        <v>742.8</v>
      </c>
      <c r="G36">
        <v>192.564626861416</v>
      </c>
      <c r="H36">
        <f>(Table2[[#This Row],[1Y Return vs Nifty]]-AVERAGE(Table2[1Y Return vs Nifty]))/_xlfn.STDEV.P(Table2[1Y Return vs Nifty])</f>
        <v>2.8002034027844314</v>
      </c>
      <c r="I36">
        <v>-0.46959889224999501</v>
      </c>
      <c r="J36">
        <f>(Table2[[#This Row],[1M Return vs Nifty]]-AVERAGE(Table2[1M Return vs Nifty]))/_xlfn.STDEV.P(Table2[1M Return vs Nifty])</f>
        <v>6.1060894572669062E-2</v>
      </c>
      <c r="K36">
        <v>51.220833310637801</v>
      </c>
      <c r="L36">
        <f>(Table2[[#This Row],[6M Return vs Nifty]]-AVERAGE(Table2[6M Return vs Nifty]))/_xlfn.STDEV.P(Table2[6M Return vs Nifty])</f>
        <v>1.2892009486065938</v>
      </c>
      <c r="M36">
        <v>-3.3536652423448601</v>
      </c>
      <c r="N36">
        <f>(Table2[[#This Row],[1W Return vs Nifty]]-AVERAGE(Table2[1W Return vs Nifty]))/_xlfn.STDEV.P(Table2[1W Return vs Nifty])</f>
        <v>-0.78590233093026551</v>
      </c>
      <c r="O36">
        <v>751.81</v>
      </c>
      <c r="P36">
        <v>706.864117754571</v>
      </c>
      <c r="Q36">
        <v>551.55957166159806</v>
      </c>
      <c r="R36">
        <v>40.035530053794297</v>
      </c>
      <c r="S36" s="1">
        <f>(Table2[[#This Row],[Close Price]]-Table2[[#This Row],[20D EMA]])/Table2[[#This Row],[20D EMA]]</f>
        <v>-1.1984410954895507E-2</v>
      </c>
      <c r="T36" s="1">
        <f>(Table2[[#This Row],[Close Price]]-Table2[[#This Row],[50D EMA]])/Table2[[#This Row],[50D EMA]]</f>
        <v>5.0838458683662012E-2</v>
      </c>
      <c r="U36" s="1">
        <f>(Table2[[#This Row],[Close Price]]-Table2[[#This Row],[200D EMA]])/Table2[[#This Row],[200D EMA]]</f>
        <v>0.34672669674153511</v>
      </c>
      <c r="V36">
        <v>1.1240635862518</v>
      </c>
      <c r="W36">
        <v>730</v>
      </c>
      <c r="X36">
        <v>756.45</v>
      </c>
      <c r="Y36">
        <v>730</v>
      </c>
      <c r="Z36">
        <v>769</v>
      </c>
      <c r="AA36">
        <v>730</v>
      </c>
      <c r="AB36">
        <v>756.45</v>
      </c>
      <c r="AC36" s="1">
        <f>(Table2[[#This Row],[Close Price]]/Table2[[#This Row],[Day Low]])-1</f>
        <v>1.7534246575342305E-2</v>
      </c>
      <c r="AD36" s="1">
        <f>(Table2[[#This Row],[Day High]]/Table2[[#This Row],[Close Price]])-1</f>
        <v>1.8376413570274863E-2</v>
      </c>
      <c r="AE36" s="1">
        <f>(Table2[[#This Row],[Close Price]]/Table2[[#This Row],[Current Week Low]])-1</f>
        <v>1.7534246575342305E-2</v>
      </c>
      <c r="AF36" s="1">
        <f>(Table2[[#This Row],[Current Week High]]/Table2[[#This Row],[Close Price]])-1</f>
        <v>3.5271943995692112E-2</v>
      </c>
      <c r="AG36" s="1">
        <f>(Table2[[#This Row],[Close Price]]/Table2[[#This Row],[Current Month Low]])-1</f>
        <v>1.7534246575342305E-2</v>
      </c>
      <c r="AH36" s="1">
        <f>(Table2[[#This Row],[Current Month High]]/Table2[[#This Row],[Close Price]])-1</f>
        <v>1.8376413570274863E-2</v>
      </c>
      <c r="AI36">
        <v>11.584544964997299</v>
      </c>
      <c r="AJ36">
        <v>243.41192787794699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0.35</v>
      </c>
      <c r="AM36" t="s">
        <v>3215</v>
      </c>
      <c r="AN36">
        <v>-1.84</v>
      </c>
      <c r="AO36" t="s">
        <v>3214</v>
      </c>
      <c r="AP36">
        <v>0.13206129866588201</v>
      </c>
      <c r="AQ36">
        <f>(Table2[[#This Row],[Sharpe Ratio]]-AVERAGE(Table2[Sharpe Ratio]))/_xlfn.STDEV.P(Table2[Sharpe Ratio])</f>
        <v>0.82745681617912814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4.1920197312125564</v>
      </c>
      <c r="AS36">
        <f>_xlfn.RANK.AVG(Table2[[#This Row],[1Y Return vs Nifty Z-Score]],Table2[1Y Return vs Nifty Z-Score])</f>
        <v>15</v>
      </c>
      <c r="AT36">
        <f>_xlfn.RANK.AVG(Table2[[#This Row],[6M Return vs Nifty Z-Score]],Table2[6M Return vs Nifty Z-Score])</f>
        <v>73</v>
      </c>
      <c r="AU36">
        <f>_xlfn.RANK.AVG(Table2[[#This Row],[Sharpe Ratio Z-Score]],Table2[Sharpe Ratio Z-Score])</f>
        <v>144</v>
      </c>
      <c r="AV36">
        <f>(Table2[[#This Row],[Rank 1Y]]+Table2[[#This Row],[Rank 6M]]+Table2[[#This Row],[Rank Sharpe]])/3</f>
        <v>77.333333333333329</v>
      </c>
    </row>
    <row r="37" spans="1:48" x14ac:dyDescent="0.3">
      <c r="A37" t="s">
        <v>63</v>
      </c>
      <c r="B37" t="s">
        <v>64</v>
      </c>
      <c r="C37" t="s">
        <v>3175</v>
      </c>
      <c r="D37" t="s">
        <v>60</v>
      </c>
      <c r="E37">
        <v>379299.18989039998</v>
      </c>
      <c r="F37">
        <v>3165.5</v>
      </c>
      <c r="G37">
        <v>74.5394224221115</v>
      </c>
      <c r="H37">
        <f>(Table2[[#This Row],[1Y Return vs Nifty]]-AVERAGE(Table2[1Y Return vs Nifty]))/_xlfn.STDEV.P(Table2[1Y Return vs Nifty])</f>
        <v>0.82631718415051014</v>
      </c>
      <c r="I37">
        <v>9.5807415051375209</v>
      </c>
      <c r="J37">
        <f>(Table2[[#This Row],[1M Return vs Nifty]]-AVERAGE(Table2[1M Return vs Nifty]))/_xlfn.STDEV.P(Table2[1M Return vs Nifty])</f>
        <v>0.96581320050611275</v>
      </c>
      <c r="K37">
        <v>45.679530052833897</v>
      </c>
      <c r="L37">
        <f>(Table2[[#This Row],[6M Return vs Nifty]]-AVERAGE(Table2[6M Return vs Nifty]))/_xlfn.STDEV.P(Table2[6M Return vs Nifty])</f>
        <v>1.1140012486853743</v>
      </c>
      <c r="M37">
        <v>4.2737632545292499</v>
      </c>
      <c r="N37">
        <f>(Table2[[#This Row],[1W Return vs Nifty]]-AVERAGE(Table2[1W Return vs Nifty]))/_xlfn.STDEV.P(Table2[1W Return vs Nifty])</f>
        <v>0.80887124112840381</v>
      </c>
      <c r="O37">
        <v>2952.17</v>
      </c>
      <c r="P37">
        <v>2841.4485753269801</v>
      </c>
      <c r="Q37">
        <v>2400.20959380468</v>
      </c>
      <c r="R37">
        <v>74.223076337323704</v>
      </c>
      <c r="S37" s="1">
        <f>(Table2[[#This Row],[Close Price]]-Table2[[#This Row],[20D EMA]])/Table2[[#This Row],[20D EMA]]</f>
        <v>7.2262098727376781E-2</v>
      </c>
      <c r="T37" s="1">
        <f>(Table2[[#This Row],[Close Price]]-Table2[[#This Row],[50D EMA]])/Table2[[#This Row],[50D EMA]]</f>
        <v>0.11404444461421571</v>
      </c>
      <c r="U37" s="1">
        <f>(Table2[[#This Row],[Close Price]]-Table2[[#This Row],[200D EMA]])/Table2[[#This Row],[200D EMA]]</f>
        <v>0.31884315776866129</v>
      </c>
      <c r="V37">
        <v>1.52624342716311</v>
      </c>
      <c r="W37">
        <v>3095.8</v>
      </c>
      <c r="X37">
        <v>3185.45</v>
      </c>
      <c r="Y37">
        <v>3087</v>
      </c>
      <c r="Z37">
        <v>3185.45</v>
      </c>
      <c r="AA37">
        <v>3095.8</v>
      </c>
      <c r="AB37">
        <v>3185.45</v>
      </c>
      <c r="AC37" s="1">
        <f>(Table2[[#This Row],[Close Price]]/Table2[[#This Row],[Day Low]])-1</f>
        <v>2.251437431358605E-2</v>
      </c>
      <c r="AD37" s="1">
        <f>(Table2[[#This Row],[Day High]]/Table2[[#This Row],[Close Price]])-1</f>
        <v>6.30232190807134E-3</v>
      </c>
      <c r="AE37" s="1">
        <f>(Table2[[#This Row],[Close Price]]/Table2[[#This Row],[Current Week Low]])-1</f>
        <v>2.5429219306770223E-2</v>
      </c>
      <c r="AF37" s="1">
        <f>(Table2[[#This Row],[Current Week High]]/Table2[[#This Row],[Close Price]])-1</f>
        <v>6.30232190807134E-3</v>
      </c>
      <c r="AG37" s="1">
        <f>(Table2[[#This Row],[Close Price]]/Table2[[#This Row],[Current Month Low]])-1</f>
        <v>2.251437431358605E-2</v>
      </c>
      <c r="AH37" s="1">
        <f>(Table2[[#This Row],[Current Month High]]/Table2[[#This Row],[Close Price]])-1</f>
        <v>6.30232190807134E-3</v>
      </c>
      <c r="AI37">
        <v>1.7880271679039601</v>
      </c>
      <c r="AJ37">
        <v>118.31034482758599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0.09</v>
      </c>
      <c r="AM37" t="s">
        <v>3215</v>
      </c>
      <c r="AN37">
        <v>15.57</v>
      </c>
      <c r="AO37" t="s">
        <v>3215</v>
      </c>
      <c r="AP37">
        <v>0.19843511390815499</v>
      </c>
      <c r="AQ37">
        <f>(Table2[[#This Row],[Sharpe Ratio]]-AVERAGE(Table2[Sharpe Ratio]))/_xlfn.STDEV.P(Table2[Sharpe Ratio])</f>
        <v>1.6024854334325298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5.3174883079029307</v>
      </c>
      <c r="AS37">
        <f>_xlfn.RANK.AVG(Table2[[#This Row],[1Y Return vs Nifty Z-Score]],Table2[1Y Return vs Nifty Z-Score])</f>
        <v>114</v>
      </c>
      <c r="AT37">
        <f>_xlfn.RANK.AVG(Table2[[#This Row],[6M Return vs Nifty Z-Score]],Table2[6M Return vs Nifty Z-Score])</f>
        <v>85</v>
      </c>
      <c r="AU37">
        <f>_xlfn.RANK.AVG(Table2[[#This Row],[Sharpe Ratio Z-Score]],Table2[Sharpe Ratio Z-Score])</f>
        <v>36</v>
      </c>
      <c r="AV37">
        <f>(Table2[[#This Row],[Rank 1Y]]+Table2[[#This Row],[Rank 6M]]+Table2[[#This Row],[Rank Sharpe]])/3</f>
        <v>78.333333333333329</v>
      </c>
    </row>
    <row r="38" spans="1:48" x14ac:dyDescent="0.3">
      <c r="A38" t="s">
        <v>1518</v>
      </c>
      <c r="B38" t="s">
        <v>1519</v>
      </c>
      <c r="C38" t="s">
        <v>3175</v>
      </c>
      <c r="D38" t="s">
        <v>187</v>
      </c>
      <c r="E38">
        <v>6843.2855937300001</v>
      </c>
      <c r="F38">
        <v>2384.1</v>
      </c>
      <c r="G38">
        <v>113.05012390039499</v>
      </c>
      <c r="H38">
        <f>(Table2[[#This Row],[1Y Return vs Nifty]]-AVERAGE(Table2[1Y Return vs Nifty]))/_xlfn.STDEV.P(Table2[1Y Return vs Nifty])</f>
        <v>1.4703808252942163</v>
      </c>
      <c r="I38">
        <v>-13.6721293495502</v>
      </c>
      <c r="J38">
        <f>(Table2[[#This Row],[1M Return vs Nifty]]-AVERAGE(Table2[1M Return vs Nifty]))/_xlfn.STDEV.P(Table2[1M Return vs Nifty])</f>
        <v>-1.1274580414132076</v>
      </c>
      <c r="K38">
        <v>52.247344342101201</v>
      </c>
      <c r="L38">
        <f>(Table2[[#This Row],[6M Return vs Nifty]]-AVERAGE(Table2[6M Return vs Nifty]))/_xlfn.STDEV.P(Table2[6M Return vs Nifty])</f>
        <v>1.3216562062077604</v>
      </c>
      <c r="M38">
        <v>-3.6363320167321298</v>
      </c>
      <c r="N38">
        <f>(Table2[[#This Row],[1W Return vs Nifty]]-AVERAGE(Table2[1W Return vs Nifty]))/_xlfn.STDEV.P(Table2[1W Return vs Nifty])</f>
        <v>-0.84500344235682712</v>
      </c>
      <c r="O38">
        <v>2501.06</v>
      </c>
      <c r="P38">
        <v>2471.1480083849101</v>
      </c>
      <c r="Q38">
        <v>1928.1809492293401</v>
      </c>
      <c r="R38">
        <v>25.261446935990001</v>
      </c>
      <c r="S38" s="1">
        <f>(Table2[[#This Row],[Close Price]]-Table2[[#This Row],[20D EMA]])/Table2[[#This Row],[20D EMA]]</f>
        <v>-4.6764171991075798E-2</v>
      </c>
      <c r="T38" s="1">
        <f>(Table2[[#This Row],[Close Price]]-Table2[[#This Row],[50D EMA]])/Table2[[#This Row],[50D EMA]]</f>
        <v>-3.5225736414632211E-2</v>
      </c>
      <c r="U38" s="1">
        <f>(Table2[[#This Row],[Close Price]]-Table2[[#This Row],[200D EMA]])/Table2[[#This Row],[200D EMA]]</f>
        <v>0.23645034505339485</v>
      </c>
      <c r="V38">
        <v>0.28890656779160401</v>
      </c>
      <c r="W38">
        <v>2346.0500000000002</v>
      </c>
      <c r="X38">
        <v>2480</v>
      </c>
      <c r="Y38">
        <v>2346.0500000000002</v>
      </c>
      <c r="Z38">
        <v>2480</v>
      </c>
      <c r="AA38">
        <v>2346.0500000000002</v>
      </c>
      <c r="AB38">
        <v>2480</v>
      </c>
      <c r="AC38" s="1">
        <f>(Table2[[#This Row],[Close Price]]/Table2[[#This Row],[Day Low]])-1</f>
        <v>1.6218750666012971E-2</v>
      </c>
      <c r="AD38" s="1">
        <f>(Table2[[#This Row],[Day High]]/Table2[[#This Row],[Close Price]])-1</f>
        <v>4.0224822784279191E-2</v>
      </c>
      <c r="AE38" s="1">
        <f>(Table2[[#This Row],[Close Price]]/Table2[[#This Row],[Current Week Low]])-1</f>
        <v>1.6218750666012971E-2</v>
      </c>
      <c r="AF38" s="1">
        <f>(Table2[[#This Row],[Current Week High]]/Table2[[#This Row],[Close Price]])-1</f>
        <v>4.0224822784279191E-2</v>
      </c>
      <c r="AG38" s="1">
        <f>(Table2[[#This Row],[Close Price]]/Table2[[#This Row],[Current Month Low]])-1</f>
        <v>1.6218750666012971E-2</v>
      </c>
      <c r="AH38" s="1">
        <f>(Table2[[#This Row],[Current Month High]]/Table2[[#This Row],[Close Price]])-1</f>
        <v>4.0224822784279191E-2</v>
      </c>
      <c r="AI38">
        <v>23.824504005704402</v>
      </c>
      <c r="AJ38">
        <v>175.746009715475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-0.17</v>
      </c>
      <c r="AM38" t="s">
        <v>3214</v>
      </c>
      <c r="AN38">
        <v>-5.78</v>
      </c>
      <c r="AO38" t="s">
        <v>3214</v>
      </c>
      <c r="AP38">
        <v>0.14362156766846301</v>
      </c>
      <c r="AQ38">
        <f>(Table2[[#This Row],[Sharpe Ratio]]-AVERAGE(Table2[Sharpe Ratio]))/_xlfn.STDEV.P(Table2[Sharpe Ratio])</f>
        <v>0.96244286854698191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1.7820184162789239</v>
      </c>
      <c r="AS38">
        <f>_xlfn.RANK.AVG(Table2[[#This Row],[1Y Return vs Nifty Z-Score]],Table2[1Y Return vs Nifty Z-Score])</f>
        <v>59</v>
      </c>
      <c r="AT38">
        <f>_xlfn.RANK.AVG(Table2[[#This Row],[6M Return vs Nifty Z-Score]],Table2[6M Return vs Nifty Z-Score])</f>
        <v>71</v>
      </c>
      <c r="AU38">
        <f>_xlfn.RANK.AVG(Table2[[#This Row],[Sharpe Ratio Z-Score]],Table2[Sharpe Ratio Z-Score])</f>
        <v>118</v>
      </c>
      <c r="AV38">
        <f>(Table2[[#This Row],[Rank 1Y]]+Table2[[#This Row],[Rank 6M]]+Table2[[#This Row],[Rank Sharpe]])/3</f>
        <v>82.666666666666671</v>
      </c>
    </row>
    <row r="39" spans="1:48" x14ac:dyDescent="0.3">
      <c r="A39" t="s">
        <v>441</v>
      </c>
      <c r="B39" t="s">
        <v>442</v>
      </c>
      <c r="C39" t="s">
        <v>3169</v>
      </c>
      <c r="D39" t="s">
        <v>443</v>
      </c>
      <c r="E39">
        <v>52240.383174509901</v>
      </c>
      <c r="F39">
        <v>3858.9</v>
      </c>
      <c r="G39">
        <v>165.97005166439001</v>
      </c>
      <c r="H39">
        <f>(Table2[[#This Row],[1Y Return vs Nifty]]-AVERAGE(Table2[1Y Return vs Nifty]))/_xlfn.STDEV.P(Table2[1Y Return vs Nifty])</f>
        <v>2.3554283590027545</v>
      </c>
      <c r="I39">
        <v>34.733961118018101</v>
      </c>
      <c r="J39">
        <f>(Table2[[#This Row],[1M Return vs Nifty]]-AVERAGE(Table2[1M Return vs Nifty]))/_xlfn.STDEV.P(Table2[1M Return vs Nifty])</f>
        <v>3.2301577447286736</v>
      </c>
      <c r="K39">
        <v>25.1535103366929</v>
      </c>
      <c r="L39">
        <f>(Table2[[#This Row],[6M Return vs Nifty]]-AVERAGE(Table2[6M Return vs Nifty]))/_xlfn.STDEV.P(Table2[6M Return vs Nifty])</f>
        <v>0.46502891717104672</v>
      </c>
      <c r="M39">
        <v>-3.0128824092943698</v>
      </c>
      <c r="N39">
        <f>(Table2[[#This Row],[1W Return vs Nifty]]-AVERAGE(Table2[1W Return vs Nifty]))/_xlfn.STDEV.P(Table2[1W Return vs Nifty])</f>
        <v>-0.71465007911526268</v>
      </c>
      <c r="O39">
        <v>3473.49</v>
      </c>
      <c r="P39">
        <v>3087.4309695253701</v>
      </c>
      <c r="Q39">
        <v>2532.3297188131501</v>
      </c>
      <c r="R39">
        <v>65.152505641712395</v>
      </c>
      <c r="S39" s="1">
        <f>(Table2[[#This Row],[Close Price]]-Table2[[#This Row],[20D EMA]])/Table2[[#This Row],[20D EMA]]</f>
        <v>0.11095756717307387</v>
      </c>
      <c r="T39" s="1">
        <f>(Table2[[#This Row],[Close Price]]-Table2[[#This Row],[50D EMA]])/Table2[[#This Row],[50D EMA]]</f>
        <v>0.249874098591823</v>
      </c>
      <c r="U39" s="1">
        <f>(Table2[[#This Row],[Close Price]]-Table2[[#This Row],[200D EMA]])/Table2[[#This Row],[200D EMA]]</f>
        <v>0.52385369540605708</v>
      </c>
      <c r="V39">
        <v>2.6294576009949702</v>
      </c>
      <c r="W39">
        <v>3690.1</v>
      </c>
      <c r="X39">
        <v>3920</v>
      </c>
      <c r="Y39">
        <v>3579.95</v>
      </c>
      <c r="Z39">
        <v>3920</v>
      </c>
      <c r="AA39">
        <v>3690.1</v>
      </c>
      <c r="AB39">
        <v>3920</v>
      </c>
      <c r="AC39" s="1">
        <f>(Table2[[#This Row],[Close Price]]/Table2[[#This Row],[Day Low]])-1</f>
        <v>4.5744017777296087E-2</v>
      </c>
      <c r="AD39" s="1">
        <f>(Table2[[#This Row],[Day High]]/Table2[[#This Row],[Close Price]])-1</f>
        <v>1.5833527689237847E-2</v>
      </c>
      <c r="AE39" s="1">
        <f>(Table2[[#This Row],[Close Price]]/Table2[[#This Row],[Current Week Low]])-1</f>
        <v>7.7920082682719105E-2</v>
      </c>
      <c r="AF39" s="1">
        <f>(Table2[[#This Row],[Current Week High]]/Table2[[#This Row],[Close Price]])-1</f>
        <v>1.5833527689237847E-2</v>
      </c>
      <c r="AG39" s="1">
        <f>(Table2[[#This Row],[Close Price]]/Table2[[#This Row],[Current Month Low]])-1</f>
        <v>4.5744017777296087E-2</v>
      </c>
      <c r="AH39" s="1">
        <f>(Table2[[#This Row],[Current Month High]]/Table2[[#This Row],[Close Price]])-1</f>
        <v>1.5833527689237847E-2</v>
      </c>
      <c r="AI39">
        <v>8.8393065381326199</v>
      </c>
      <c r="AJ39">
        <v>208.05891509998699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0.56999999999999995</v>
      </c>
      <c r="AM39" t="s">
        <v>3215</v>
      </c>
      <c r="AN39">
        <v>32.94</v>
      </c>
      <c r="AO39" t="s">
        <v>3215</v>
      </c>
      <c r="AP39">
        <v>0.194409616255693</v>
      </c>
      <c r="AQ39">
        <f>(Table2[[#This Row],[Sharpe Ratio]]-AVERAGE(Table2[Sharpe Ratio]))/_xlfn.STDEV.P(Table2[Sharpe Ratio])</f>
        <v>1.5554808146991257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6.8914457564863376</v>
      </c>
      <c r="AS39">
        <f>_xlfn.RANK.AVG(Table2[[#This Row],[1Y Return vs Nifty Z-Score]],Table2[1Y Return vs Nifty Z-Score])</f>
        <v>28</v>
      </c>
      <c r="AT39">
        <f>_xlfn.RANK.AVG(Table2[[#This Row],[6M Return vs Nifty Z-Score]],Table2[6M Return vs Nifty Z-Score])</f>
        <v>185</v>
      </c>
      <c r="AU39">
        <f>_xlfn.RANK.AVG(Table2[[#This Row],[Sharpe Ratio Z-Score]],Table2[Sharpe Ratio Z-Score])</f>
        <v>40</v>
      </c>
      <c r="AV39">
        <f>(Table2[[#This Row],[Rank 1Y]]+Table2[[#This Row],[Rank 6M]]+Table2[[#This Row],[Rank Sharpe]])/3</f>
        <v>84.333333333333329</v>
      </c>
    </row>
    <row r="40" spans="1:48" x14ac:dyDescent="0.3">
      <c r="A40" t="s">
        <v>624</v>
      </c>
      <c r="B40" t="s">
        <v>625</v>
      </c>
      <c r="C40" t="s">
        <v>3187</v>
      </c>
      <c r="D40" t="s">
        <v>626</v>
      </c>
      <c r="E40">
        <v>31926.920256000001</v>
      </c>
      <c r="F40">
        <v>2890.8</v>
      </c>
      <c r="G40">
        <v>128.26534006535499</v>
      </c>
      <c r="H40">
        <f>(Table2[[#This Row],[1Y Return vs Nifty]]-AVERAGE(Table2[1Y Return vs Nifty]))/_xlfn.STDEV.P(Table2[1Y Return vs Nifty])</f>
        <v>1.7248443159039308</v>
      </c>
      <c r="I40">
        <v>17.345161088508299</v>
      </c>
      <c r="J40">
        <f>(Table2[[#This Row],[1M Return vs Nifty]]-AVERAGE(Table2[1M Return vs Nifty]))/_xlfn.STDEV.P(Table2[1M Return vs Nifty])</f>
        <v>1.6647822149402451</v>
      </c>
      <c r="K40">
        <v>57.707316940559302</v>
      </c>
      <c r="L40">
        <f>(Table2[[#This Row],[6M Return vs Nifty]]-AVERAGE(Table2[6M Return vs Nifty]))/_xlfn.STDEV.P(Table2[6M Return vs Nifty])</f>
        <v>1.4942844700517877</v>
      </c>
      <c r="M40">
        <v>4.9047839778102</v>
      </c>
      <c r="N40">
        <f>(Table2[[#This Row],[1W Return vs Nifty]]-AVERAGE(Table2[1W Return vs Nifty]))/_xlfn.STDEV.P(Table2[1W Return vs Nifty])</f>
        <v>0.94080760386483908</v>
      </c>
      <c r="O40">
        <v>2691.7</v>
      </c>
      <c r="P40">
        <v>2503.6766786698199</v>
      </c>
      <c r="Q40">
        <v>1993.8900919452601</v>
      </c>
      <c r="R40">
        <v>69.563225794541395</v>
      </c>
      <c r="S40" s="1">
        <f>(Table2[[#This Row],[Close Price]]-Table2[[#This Row],[20D EMA]])/Table2[[#This Row],[20D EMA]]</f>
        <v>7.3968124233755761E-2</v>
      </c>
      <c r="T40" s="1">
        <f>(Table2[[#This Row],[Close Price]]-Table2[[#This Row],[50D EMA]])/Table2[[#This Row],[50D EMA]]</f>
        <v>0.15462193047061304</v>
      </c>
      <c r="U40" s="1">
        <f>(Table2[[#This Row],[Close Price]]-Table2[[#This Row],[200D EMA]])/Table2[[#This Row],[200D EMA]]</f>
        <v>0.44982916143572654</v>
      </c>
      <c r="V40">
        <v>0.58946760765723405</v>
      </c>
      <c r="W40">
        <v>2845</v>
      </c>
      <c r="X40">
        <v>2910</v>
      </c>
      <c r="Y40">
        <v>2715.9</v>
      </c>
      <c r="Z40">
        <v>2910</v>
      </c>
      <c r="AA40">
        <v>2845</v>
      </c>
      <c r="AB40">
        <v>2910</v>
      </c>
      <c r="AC40" s="1">
        <f>(Table2[[#This Row],[Close Price]]/Table2[[#This Row],[Day Low]])-1</f>
        <v>1.6098418277680215E-2</v>
      </c>
      <c r="AD40" s="1">
        <f>(Table2[[#This Row],[Day High]]/Table2[[#This Row],[Close Price]])-1</f>
        <v>6.6417600664174792E-3</v>
      </c>
      <c r="AE40" s="1">
        <f>(Table2[[#This Row],[Close Price]]/Table2[[#This Row],[Current Week Low]])-1</f>
        <v>6.4398541919805652E-2</v>
      </c>
      <c r="AF40" s="1">
        <f>(Table2[[#This Row],[Current Week High]]/Table2[[#This Row],[Close Price]])-1</f>
        <v>6.6417600664174792E-3</v>
      </c>
      <c r="AG40" s="1">
        <f>(Table2[[#This Row],[Close Price]]/Table2[[#This Row],[Current Month Low]])-1</f>
        <v>1.6098418277680215E-2</v>
      </c>
      <c r="AH40" s="1">
        <f>(Table2[[#This Row],[Current Month High]]/Table2[[#This Row],[Close Price]])-1</f>
        <v>6.6417600664174792E-3</v>
      </c>
      <c r="AI40">
        <v>1.57914764079145</v>
      </c>
      <c r="AJ40">
        <v>176.24826795355699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</v>
      </c>
      <c r="AM40" t="s">
        <v>3215</v>
      </c>
      <c r="AN40">
        <v>-0.18</v>
      </c>
      <c r="AO40" t="s">
        <v>3214</v>
      </c>
      <c r="AP40">
        <v>0.13109035687998</v>
      </c>
      <c r="AQ40">
        <f>(Table2[[#This Row],[Sharpe Ratio]]-AVERAGE(Table2[Sharpe Ratio]))/_xlfn.STDEV.P(Table2[Sharpe Ratio])</f>
        <v>0.81611939844874104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6.6408380032095442</v>
      </c>
      <c r="AS40">
        <f>_xlfn.RANK.AVG(Table2[[#This Row],[1Y Return vs Nifty Z-Score]],Table2[1Y Return vs Nifty Z-Score])</f>
        <v>51</v>
      </c>
      <c r="AT40">
        <f>_xlfn.RANK.AVG(Table2[[#This Row],[6M Return vs Nifty Z-Score]],Table2[6M Return vs Nifty Z-Score])</f>
        <v>59</v>
      </c>
      <c r="AU40">
        <f>_xlfn.RANK.AVG(Table2[[#This Row],[Sharpe Ratio Z-Score]],Table2[Sharpe Ratio Z-Score])</f>
        <v>146</v>
      </c>
      <c r="AV40">
        <f>(Table2[[#This Row],[Rank 1Y]]+Table2[[#This Row],[Rank 6M]]+Table2[[#This Row],[Rank Sharpe]])/3</f>
        <v>85.333333333333329</v>
      </c>
    </row>
    <row r="41" spans="1:48" x14ac:dyDescent="0.3">
      <c r="A41" t="s">
        <v>1321</v>
      </c>
      <c r="B41" t="s">
        <v>1322</v>
      </c>
      <c r="C41" t="s">
        <v>3181</v>
      </c>
      <c r="D41" t="s">
        <v>377</v>
      </c>
      <c r="E41">
        <v>8838.8871206999993</v>
      </c>
      <c r="F41">
        <v>389.5</v>
      </c>
      <c r="G41">
        <v>127.78822164513799</v>
      </c>
      <c r="H41">
        <f>(Table2[[#This Row],[1Y Return vs Nifty]]-AVERAGE(Table2[1Y Return vs Nifty]))/_xlfn.STDEV.P(Table2[1Y Return vs Nifty])</f>
        <v>1.7168648552557011</v>
      </c>
      <c r="I41">
        <v>-5.66873500243668</v>
      </c>
      <c r="J41">
        <f>(Table2[[#This Row],[1M Return vs Nifty]]-AVERAGE(Table2[1M Return vs Nifty]))/_xlfn.STDEV.P(Table2[1M Return vs Nifty])</f>
        <v>-0.40697602741814992</v>
      </c>
      <c r="K41">
        <v>32.439969243490602</v>
      </c>
      <c r="L41">
        <f>(Table2[[#This Row],[6M Return vs Nifty]]-AVERAGE(Table2[6M Return vs Nifty]))/_xlfn.STDEV.P(Table2[6M Return vs Nifty])</f>
        <v>0.69540530239440002</v>
      </c>
      <c r="M41">
        <v>-4.2610805884782197</v>
      </c>
      <c r="N41">
        <f>(Table2[[#This Row],[1W Return vs Nifty]]-AVERAGE(Table2[1W Return vs Nifty]))/_xlfn.STDEV.P(Table2[1W Return vs Nifty])</f>
        <v>-0.97562839830500581</v>
      </c>
      <c r="O41">
        <v>401.39</v>
      </c>
      <c r="P41">
        <v>382.15035572092103</v>
      </c>
      <c r="Q41">
        <v>294.61899075084801</v>
      </c>
      <c r="R41">
        <v>37.640658729607402</v>
      </c>
      <c r="S41" s="1">
        <f>(Table2[[#This Row],[Close Price]]-Table2[[#This Row],[20D EMA]])/Table2[[#This Row],[20D EMA]]</f>
        <v>-2.9622063329928467E-2</v>
      </c>
      <c r="T41" s="1">
        <f>(Table2[[#This Row],[Close Price]]-Table2[[#This Row],[50D EMA]])/Table2[[#This Row],[50D EMA]]</f>
        <v>1.9232336615817032E-2</v>
      </c>
      <c r="U41" s="1">
        <f>(Table2[[#This Row],[Close Price]]-Table2[[#This Row],[200D EMA]])/Table2[[#This Row],[200D EMA]]</f>
        <v>0.32204648114279405</v>
      </c>
      <c r="V41">
        <v>0.70375119131943598</v>
      </c>
      <c r="W41">
        <v>388.25</v>
      </c>
      <c r="X41">
        <v>397.5</v>
      </c>
      <c r="Y41">
        <v>383.4</v>
      </c>
      <c r="Z41">
        <v>398</v>
      </c>
      <c r="AA41">
        <v>388.25</v>
      </c>
      <c r="AB41">
        <v>397.5</v>
      </c>
      <c r="AC41" s="1">
        <f>(Table2[[#This Row],[Close Price]]/Table2[[#This Row],[Day Low]])-1</f>
        <v>3.2195750160979308E-3</v>
      </c>
      <c r="AD41" s="1">
        <f>(Table2[[#This Row],[Day High]]/Table2[[#This Row],[Close Price]])-1</f>
        <v>2.0539152759948553E-2</v>
      </c>
      <c r="AE41" s="1">
        <f>(Table2[[#This Row],[Close Price]]/Table2[[#This Row],[Current Week Low]])-1</f>
        <v>1.5910276473656726E-2</v>
      </c>
      <c r="AF41" s="1">
        <f>(Table2[[#This Row],[Current Week High]]/Table2[[#This Row],[Close Price]])-1</f>
        <v>2.1822849807445532E-2</v>
      </c>
      <c r="AG41" s="1">
        <f>(Table2[[#This Row],[Close Price]]/Table2[[#This Row],[Current Month Low]])-1</f>
        <v>3.2195750160979308E-3</v>
      </c>
      <c r="AH41" s="1">
        <f>(Table2[[#This Row],[Current Month High]]/Table2[[#This Row],[Close Price]])-1</f>
        <v>2.0539152759948553E-2</v>
      </c>
      <c r="AI41">
        <v>14.7111681643132</v>
      </c>
      <c r="AJ41">
        <v>178.015703069236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0.02</v>
      </c>
      <c r="AM41" t="s">
        <v>3215</v>
      </c>
      <c r="AN41">
        <v>-11.44</v>
      </c>
      <c r="AO41" t="s">
        <v>3214</v>
      </c>
      <c r="AP41">
        <v>0.17149249443334699</v>
      </c>
      <c r="AQ41">
        <f>(Table2[[#This Row],[Sharpe Ratio]]-AVERAGE(Table2[Sharpe Ratio]))/_xlfn.STDEV.P(Table2[Sharpe Ratio])</f>
        <v>1.2878839442680818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2.3175496761950272</v>
      </c>
      <c r="AS41">
        <f>_xlfn.RANK.AVG(Table2[[#This Row],[1Y Return vs Nifty Z-Score]],Table2[1Y Return vs Nifty Z-Score])</f>
        <v>52</v>
      </c>
      <c r="AT41">
        <f>_xlfn.RANK.AVG(Table2[[#This Row],[6M Return vs Nifty Z-Score]],Table2[6M Return vs Nifty Z-Score])</f>
        <v>136</v>
      </c>
      <c r="AU41">
        <f>_xlfn.RANK.AVG(Table2[[#This Row],[Sharpe Ratio Z-Score]],Table2[Sharpe Ratio Z-Score])</f>
        <v>76</v>
      </c>
      <c r="AV41">
        <f>(Table2[[#This Row],[Rank 1Y]]+Table2[[#This Row],[Rank 6M]]+Table2[[#This Row],[Rank Sharpe]])/3</f>
        <v>88</v>
      </c>
    </row>
    <row r="42" spans="1:48" x14ac:dyDescent="0.3">
      <c r="A42" t="s">
        <v>651</v>
      </c>
      <c r="B42" t="s">
        <v>652</v>
      </c>
      <c r="C42" t="s">
        <v>3169</v>
      </c>
      <c r="D42" t="s">
        <v>443</v>
      </c>
      <c r="E42">
        <v>29720.5810316563</v>
      </c>
      <c r="F42">
        <v>5828.6</v>
      </c>
      <c r="G42">
        <v>166.526545812824</v>
      </c>
      <c r="H42">
        <f>(Table2[[#This Row],[1Y Return vs Nifty]]-AVERAGE(Table2[1Y Return vs Nifty]))/_xlfn.STDEV.P(Table2[1Y Return vs Nifty])</f>
        <v>2.3647353213212061</v>
      </c>
      <c r="I42">
        <v>9.6545917137575508</v>
      </c>
      <c r="J42">
        <f>(Table2[[#This Row],[1M Return vs Nifty]]-AVERAGE(Table2[1M Return vs Nifty]))/_xlfn.STDEV.P(Table2[1M Return vs Nifty])</f>
        <v>0.97246134812109364</v>
      </c>
      <c r="K42">
        <v>48.149875634487501</v>
      </c>
      <c r="L42">
        <f>(Table2[[#This Row],[6M Return vs Nifty]]-AVERAGE(Table2[6M Return vs Nifty]))/_xlfn.STDEV.P(Table2[6M Return vs Nifty])</f>
        <v>1.1921063052887821</v>
      </c>
      <c r="M42">
        <v>-1.9793963588938399</v>
      </c>
      <c r="N42">
        <f>(Table2[[#This Row],[1W Return vs Nifty]]-AVERAGE(Table2[1W Return vs Nifty]))/_xlfn.STDEV.P(Table2[1W Return vs Nifty])</f>
        <v>-0.49856463944899526</v>
      </c>
      <c r="O42">
        <v>5548.2</v>
      </c>
      <c r="P42">
        <v>5071.7135282701902</v>
      </c>
      <c r="Q42">
        <v>3992.17594701794</v>
      </c>
      <c r="R42">
        <v>67.122068449379995</v>
      </c>
      <c r="S42" s="1">
        <f>(Table2[[#This Row],[Close Price]]-Table2[[#This Row],[20D EMA]])/Table2[[#This Row],[20D EMA]]</f>
        <v>5.0538913521502568E-2</v>
      </c>
      <c r="T42" s="1">
        <f>(Table2[[#This Row],[Close Price]]-Table2[[#This Row],[50D EMA]])/Table2[[#This Row],[50D EMA]]</f>
        <v>0.14923683435802446</v>
      </c>
      <c r="U42" s="1">
        <f>(Table2[[#This Row],[Close Price]]-Table2[[#This Row],[200D EMA]])/Table2[[#This Row],[200D EMA]]</f>
        <v>0.46000579066506958</v>
      </c>
      <c r="V42">
        <v>0.97155087194200895</v>
      </c>
      <c r="W42">
        <v>5700</v>
      </c>
      <c r="X42">
        <v>5879.55</v>
      </c>
      <c r="Y42">
        <v>5642</v>
      </c>
      <c r="Z42">
        <v>5879.55</v>
      </c>
      <c r="AA42">
        <v>5700</v>
      </c>
      <c r="AB42">
        <v>5879.55</v>
      </c>
      <c r="AC42" s="1">
        <f>(Table2[[#This Row],[Close Price]]/Table2[[#This Row],[Day Low]])-1</f>
        <v>2.2561403508772004E-2</v>
      </c>
      <c r="AD42" s="1">
        <f>(Table2[[#This Row],[Day High]]/Table2[[#This Row],[Close Price]])-1</f>
        <v>8.7413787187318182E-3</v>
      </c>
      <c r="AE42" s="1">
        <f>(Table2[[#This Row],[Close Price]]/Table2[[#This Row],[Current Week Low]])-1</f>
        <v>3.3073378234668604E-2</v>
      </c>
      <c r="AF42" s="1">
        <f>(Table2[[#This Row],[Current Week High]]/Table2[[#This Row],[Close Price]])-1</f>
        <v>8.7413787187318182E-3</v>
      </c>
      <c r="AG42" s="1">
        <f>(Table2[[#This Row],[Close Price]]/Table2[[#This Row],[Current Month Low]])-1</f>
        <v>2.2561403508772004E-2</v>
      </c>
      <c r="AH42" s="1">
        <f>(Table2[[#This Row],[Current Month High]]/Table2[[#This Row],[Close Price]])-1</f>
        <v>8.7413787187318182E-3</v>
      </c>
      <c r="AI42">
        <v>3.5488796623545702</v>
      </c>
      <c r="AJ42">
        <v>204.65985416721099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0.49</v>
      </c>
      <c r="AM42" t="s">
        <v>3215</v>
      </c>
      <c r="AN42">
        <v>9.7899999999999991</v>
      </c>
      <c r="AO42" t="s">
        <v>3215</v>
      </c>
      <c r="AP42">
        <v>0.12601766084573501</v>
      </c>
      <c r="AQ42">
        <f>(Table2[[#This Row],[Sharpe Ratio]]-AVERAGE(Table2[Sharpe Ratio]))/_xlfn.STDEV.P(Table2[Sharpe Ratio])</f>
        <v>0.75688693488133452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4.7876252701634208</v>
      </c>
      <c r="AS42">
        <f>_xlfn.RANK.AVG(Table2[[#This Row],[1Y Return vs Nifty Z-Score]],Table2[1Y Return vs Nifty Z-Score])</f>
        <v>27</v>
      </c>
      <c r="AT42">
        <f>_xlfn.RANK.AVG(Table2[[#This Row],[6M Return vs Nifty Z-Score]],Table2[6M Return vs Nifty Z-Score])</f>
        <v>82</v>
      </c>
      <c r="AU42">
        <f>_xlfn.RANK.AVG(Table2[[#This Row],[Sharpe Ratio Z-Score]],Table2[Sharpe Ratio Z-Score])</f>
        <v>159</v>
      </c>
      <c r="AV42">
        <f>(Table2[[#This Row],[Rank 1Y]]+Table2[[#This Row],[Rank 6M]]+Table2[[#This Row],[Rank Sharpe]])/3</f>
        <v>89.333333333333329</v>
      </c>
    </row>
    <row r="43" spans="1:48" x14ac:dyDescent="0.3">
      <c r="A43" t="s">
        <v>320</v>
      </c>
      <c r="B43" t="s">
        <v>321</v>
      </c>
      <c r="C43" t="s">
        <v>3178</v>
      </c>
      <c r="D43" t="s">
        <v>322</v>
      </c>
      <c r="E43">
        <v>85089.889954932703</v>
      </c>
      <c r="F43">
        <v>14195.8</v>
      </c>
      <c r="G43">
        <v>136.61406572695199</v>
      </c>
      <c r="H43">
        <f>(Table2[[#This Row],[1Y Return vs Nifty]]-AVERAGE(Table2[1Y Return vs Nifty]))/_xlfn.STDEV.P(Table2[1Y Return vs Nifty])</f>
        <v>1.8644707169330126</v>
      </c>
      <c r="I43">
        <v>5.7630862406835401</v>
      </c>
      <c r="J43">
        <f>(Table2[[#This Row],[1M Return vs Nifty]]-AVERAGE(Table2[1M Return vs Nifty]))/_xlfn.STDEV.P(Table2[1M Return vs Nifty])</f>
        <v>0.62214002455363149</v>
      </c>
      <c r="K43">
        <v>64.494945276678294</v>
      </c>
      <c r="L43">
        <f>(Table2[[#This Row],[6M Return vs Nifty]]-AVERAGE(Table2[6M Return vs Nifty]))/_xlfn.STDEV.P(Table2[6M Return vs Nifty])</f>
        <v>1.7088893007818255</v>
      </c>
      <c r="M43">
        <v>-0.33143093682001401</v>
      </c>
      <c r="N43">
        <f>(Table2[[#This Row],[1W Return vs Nifty]]-AVERAGE(Table2[1W Return vs Nifty]))/_xlfn.STDEV.P(Table2[1W Return vs Nifty])</f>
        <v>-0.15400136968292466</v>
      </c>
      <c r="O43">
        <v>13640.32</v>
      </c>
      <c r="P43">
        <v>12858.900755664999</v>
      </c>
      <c r="Q43">
        <v>9910.2567576428592</v>
      </c>
      <c r="R43">
        <v>62.846568043194097</v>
      </c>
      <c r="S43" s="1">
        <f>(Table2[[#This Row],[Close Price]]-Table2[[#This Row],[20D EMA]])/Table2[[#This Row],[20D EMA]]</f>
        <v>4.0723384788626631E-2</v>
      </c>
      <c r="T43" s="1">
        <f>(Table2[[#This Row],[Close Price]]-Table2[[#This Row],[50D EMA]])/Table2[[#This Row],[50D EMA]]</f>
        <v>0.10396683742551072</v>
      </c>
      <c r="U43" s="1">
        <f>(Table2[[#This Row],[Close Price]]-Table2[[#This Row],[200D EMA]])/Table2[[#This Row],[200D EMA]]</f>
        <v>0.43243513736938238</v>
      </c>
      <c r="V43">
        <v>0.87471280855668199</v>
      </c>
      <c r="W43">
        <v>13830</v>
      </c>
      <c r="X43">
        <v>14265</v>
      </c>
      <c r="Y43">
        <v>13754</v>
      </c>
      <c r="Z43">
        <v>14265</v>
      </c>
      <c r="AA43">
        <v>13830</v>
      </c>
      <c r="AB43">
        <v>14265</v>
      </c>
      <c r="AC43" s="1">
        <f>(Table2[[#This Row],[Close Price]]/Table2[[#This Row],[Day Low]])-1</f>
        <v>2.6449746926970219E-2</v>
      </c>
      <c r="AD43" s="1">
        <f>(Table2[[#This Row],[Day High]]/Table2[[#This Row],[Close Price]])-1</f>
        <v>4.8746812437481246E-3</v>
      </c>
      <c r="AE43" s="1">
        <f>(Table2[[#This Row],[Close Price]]/Table2[[#This Row],[Current Week Low]])-1</f>
        <v>3.2121564635742228E-2</v>
      </c>
      <c r="AF43" s="1">
        <f>(Table2[[#This Row],[Current Week High]]/Table2[[#This Row],[Close Price]])-1</f>
        <v>4.8746812437481246E-3</v>
      </c>
      <c r="AG43" s="1">
        <f>(Table2[[#This Row],[Close Price]]/Table2[[#This Row],[Current Month Low]])-1</f>
        <v>2.6449746926970219E-2</v>
      </c>
      <c r="AH43" s="1">
        <f>(Table2[[#This Row],[Current Month High]]/Table2[[#This Row],[Close Price]])-1</f>
        <v>4.8746812437481246E-3</v>
      </c>
      <c r="AI43">
        <v>2.1287986587582299</v>
      </c>
      <c r="AJ43">
        <v>182.33492442322901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0.01</v>
      </c>
      <c r="AM43" t="s">
        <v>3215</v>
      </c>
      <c r="AN43">
        <v>8.9700000000000006</v>
      </c>
      <c r="AO43" t="s">
        <v>3215</v>
      </c>
      <c r="AP43">
        <v>0.114411062216368</v>
      </c>
      <c r="AQ43">
        <f>(Table2[[#This Row],[Sharpe Ratio]]-AVERAGE(Table2[Sharpe Ratio]))/_xlfn.STDEV.P(Table2[Sharpe Ratio])</f>
        <v>0.6213599043211806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4.6628585769067259</v>
      </c>
      <c r="AS43">
        <f>_xlfn.RANK.AVG(Table2[[#This Row],[1Y Return vs Nifty Z-Score]],Table2[1Y Return vs Nifty Z-Score])</f>
        <v>44</v>
      </c>
      <c r="AT43">
        <f>_xlfn.RANK.AVG(Table2[[#This Row],[6M Return vs Nifty Z-Score]],Table2[6M Return vs Nifty Z-Score])</f>
        <v>44</v>
      </c>
      <c r="AU43">
        <f>_xlfn.RANK.AVG(Table2[[#This Row],[Sharpe Ratio Z-Score]],Table2[Sharpe Ratio Z-Score])</f>
        <v>189</v>
      </c>
      <c r="AV43">
        <f>(Table2[[#This Row],[Rank 1Y]]+Table2[[#This Row],[Rank 6M]]+Table2[[#This Row],[Rank Sharpe]])/3</f>
        <v>92.333333333333329</v>
      </c>
    </row>
    <row r="44" spans="1:48" x14ac:dyDescent="0.3">
      <c r="A44" t="s">
        <v>1088</v>
      </c>
      <c r="B44" t="s">
        <v>1089</v>
      </c>
      <c r="C44" t="s">
        <v>3169</v>
      </c>
      <c r="D44" t="s">
        <v>387</v>
      </c>
      <c r="E44">
        <v>12665.086493544</v>
      </c>
      <c r="F44">
        <v>140.83000000000001</v>
      </c>
      <c r="G44">
        <v>92.179534258008403</v>
      </c>
      <c r="H44">
        <f>(Table2[[#This Row],[1Y Return vs Nifty]]-AVERAGE(Table2[1Y Return vs Nifty]))/_xlfn.STDEV.P(Table2[1Y Return vs Nifty])</f>
        <v>1.1213353017928676</v>
      </c>
      <c r="I44">
        <v>26.9432609590665</v>
      </c>
      <c r="J44">
        <f>(Table2[[#This Row],[1M Return vs Nifty]]-AVERAGE(Table2[1M Return vs Nifty]))/_xlfn.STDEV.P(Table2[1M Return vs Nifty])</f>
        <v>2.5288228988482562</v>
      </c>
      <c r="K44">
        <v>86.770899864477997</v>
      </c>
      <c r="L44">
        <f>(Table2[[#This Row],[6M Return vs Nifty]]-AVERAGE(Table2[6M Return vs Nifty]))/_xlfn.STDEV.P(Table2[6M Return vs Nifty])</f>
        <v>2.4131894225528061</v>
      </c>
      <c r="M44">
        <v>1.5500356822182999</v>
      </c>
      <c r="N44">
        <f>(Table2[[#This Row],[1W Return vs Nifty]]-AVERAGE(Table2[1W Return vs Nifty]))/_xlfn.STDEV.P(Table2[1W Return vs Nifty])</f>
        <v>0.23938327390731765</v>
      </c>
      <c r="O44">
        <v>127.91</v>
      </c>
      <c r="P44">
        <v>109.313216323231</v>
      </c>
      <c r="Q44">
        <v>82.505617926162302</v>
      </c>
      <c r="R44">
        <v>69.319797933298801</v>
      </c>
      <c r="S44" s="1">
        <f>(Table2[[#This Row],[Close Price]]-Table2[[#This Row],[20D EMA]])/Table2[[#This Row],[20D EMA]]</f>
        <v>0.10100852161676191</v>
      </c>
      <c r="T44" s="1">
        <f>(Table2[[#This Row],[Close Price]]-Table2[[#This Row],[50D EMA]])/Table2[[#This Row],[50D EMA]]</f>
        <v>0.28831631468583119</v>
      </c>
      <c r="U44" s="1">
        <f>(Table2[[#This Row],[Close Price]]-Table2[[#This Row],[200D EMA]])/Table2[[#This Row],[200D EMA]]</f>
        <v>0.7069140688823714</v>
      </c>
      <c r="V44">
        <v>0.91793471999460496</v>
      </c>
      <c r="W44">
        <v>136.15</v>
      </c>
      <c r="X44">
        <v>143.94999999999999</v>
      </c>
      <c r="Y44">
        <v>136.15</v>
      </c>
      <c r="Z44">
        <v>145.53</v>
      </c>
      <c r="AA44">
        <v>136.15</v>
      </c>
      <c r="AB44">
        <v>143.94999999999999</v>
      </c>
      <c r="AC44" s="1">
        <f>(Table2[[#This Row],[Close Price]]/Table2[[#This Row],[Day Low]])-1</f>
        <v>3.4373852368710933E-2</v>
      </c>
      <c r="AD44" s="1">
        <f>(Table2[[#This Row],[Day High]]/Table2[[#This Row],[Close Price]])-1</f>
        <v>2.2154370517645239E-2</v>
      </c>
      <c r="AE44" s="1">
        <f>(Table2[[#This Row],[Close Price]]/Table2[[#This Row],[Current Week Low]])-1</f>
        <v>3.4373852368710933E-2</v>
      </c>
      <c r="AF44" s="1">
        <f>(Table2[[#This Row],[Current Week High]]/Table2[[#This Row],[Close Price]])-1</f>
        <v>3.3373570972093924E-2</v>
      </c>
      <c r="AG44" s="1">
        <f>(Table2[[#This Row],[Close Price]]/Table2[[#This Row],[Current Month Low]])-1</f>
        <v>3.4373852368710933E-2</v>
      </c>
      <c r="AH44" s="1">
        <f>(Table2[[#This Row],[Current Month High]]/Table2[[#This Row],[Close Price]])-1</f>
        <v>2.2154370517645239E-2</v>
      </c>
      <c r="AI44">
        <v>3.3373570972093898</v>
      </c>
      <c r="AJ44">
        <v>137.287278854254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1.0900000000000001</v>
      </c>
      <c r="AM44" t="s">
        <v>3215</v>
      </c>
      <c r="AN44">
        <v>12.54</v>
      </c>
      <c r="AO44" t="s">
        <v>3215</v>
      </c>
      <c r="AP44">
        <v>0.121215331342356</v>
      </c>
      <c r="AQ44">
        <f>(Table2[[#This Row],[Sharpe Ratio]]-AVERAGE(Table2[Sharpe Ratio]))/_xlfn.STDEV.P(Table2[Sharpe Ratio])</f>
        <v>0.70081146624941271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7.0035423633506602</v>
      </c>
      <c r="AS44">
        <f>_xlfn.RANK.AVG(Table2[[#This Row],[1Y Return vs Nifty Z-Score]],Table2[1Y Return vs Nifty Z-Score])</f>
        <v>89</v>
      </c>
      <c r="AT44">
        <f>_xlfn.RANK.AVG(Table2[[#This Row],[6M Return vs Nifty Z-Score]],Table2[6M Return vs Nifty Z-Score])</f>
        <v>20</v>
      </c>
      <c r="AU44">
        <f>_xlfn.RANK.AVG(Table2[[#This Row],[Sharpe Ratio Z-Score]],Table2[Sharpe Ratio Z-Score])</f>
        <v>175</v>
      </c>
      <c r="AV44">
        <f>(Table2[[#This Row],[Rank 1Y]]+Table2[[#This Row],[Rank 6M]]+Table2[[#This Row],[Rank Sharpe]])/3</f>
        <v>94.666666666666671</v>
      </c>
    </row>
    <row r="45" spans="1:48" x14ac:dyDescent="0.3">
      <c r="A45" t="s">
        <v>588</v>
      </c>
      <c r="B45" t="s">
        <v>589</v>
      </c>
      <c r="C45" t="s">
        <v>3182</v>
      </c>
      <c r="D45" t="s">
        <v>130</v>
      </c>
      <c r="E45">
        <v>34952.176437150003</v>
      </c>
      <c r="F45">
        <v>1431.15</v>
      </c>
      <c r="G45">
        <v>114.838028219272</v>
      </c>
      <c r="H45">
        <f>(Table2[[#This Row],[1Y Return vs Nifty]]-AVERAGE(Table2[1Y Return vs Nifty]))/_xlfn.STDEV.P(Table2[1Y Return vs Nifty])</f>
        <v>1.5002822324727336</v>
      </c>
      <c r="I45">
        <v>14.911532023959399</v>
      </c>
      <c r="J45">
        <f>(Table2[[#This Row],[1M Return vs Nifty]]-AVERAGE(Table2[1M Return vs Nifty]))/_xlfn.STDEV.P(Table2[1M Return vs Nifty])</f>
        <v>1.4457019230419119</v>
      </c>
      <c r="K45">
        <v>35.665846701970203</v>
      </c>
      <c r="L45">
        <f>(Table2[[#This Row],[6M Return vs Nifty]]-AVERAGE(Table2[6M Return vs Nifty]))/_xlfn.STDEV.P(Table2[6M Return vs Nifty])</f>
        <v>0.79739805327160762</v>
      </c>
      <c r="M45">
        <v>9.0846437832771603</v>
      </c>
      <c r="N45">
        <f>(Table2[[#This Row],[1W Return vs Nifty]]-AVERAGE(Table2[1W Return vs Nifty]))/_xlfn.STDEV.P(Table2[1W Return vs Nifty])</f>
        <v>1.8147495825278765</v>
      </c>
      <c r="O45">
        <v>1336.55</v>
      </c>
      <c r="P45">
        <v>1285.01097833932</v>
      </c>
      <c r="Q45">
        <v>1110.7170040404401</v>
      </c>
      <c r="R45">
        <v>85.656465665370106</v>
      </c>
      <c r="S45" s="1">
        <f>(Table2[[#This Row],[Close Price]]-Table2[[#This Row],[20D EMA]])/Table2[[#This Row],[20D EMA]]</f>
        <v>7.0779245071265678E-2</v>
      </c>
      <c r="T45" s="1">
        <f>(Table2[[#This Row],[Close Price]]-Table2[[#This Row],[50D EMA]])/Table2[[#This Row],[50D EMA]]</f>
        <v>0.11372589349356566</v>
      </c>
      <c r="U45" s="1">
        <f>(Table2[[#This Row],[Close Price]]-Table2[[#This Row],[200D EMA]])/Table2[[#This Row],[200D EMA]]</f>
        <v>0.28849202343524522</v>
      </c>
      <c r="V45">
        <v>1.0483331330382299</v>
      </c>
      <c r="W45">
        <v>1404</v>
      </c>
      <c r="X45">
        <v>1437</v>
      </c>
      <c r="Y45">
        <v>1383.9</v>
      </c>
      <c r="Z45">
        <v>1439.95</v>
      </c>
      <c r="AA45">
        <v>1404</v>
      </c>
      <c r="AB45">
        <v>1437</v>
      </c>
      <c r="AC45" s="1">
        <f>(Table2[[#This Row],[Close Price]]/Table2[[#This Row],[Day Low]])-1</f>
        <v>1.9337606837606991E-2</v>
      </c>
      <c r="AD45" s="1">
        <f>(Table2[[#This Row],[Day High]]/Table2[[#This Row],[Close Price]])-1</f>
        <v>4.0876218425740518E-3</v>
      </c>
      <c r="AE45" s="1">
        <f>(Table2[[#This Row],[Close Price]]/Table2[[#This Row],[Current Week Low]])-1</f>
        <v>3.4142640364188237E-2</v>
      </c>
      <c r="AF45" s="1">
        <f>(Table2[[#This Row],[Current Week High]]/Table2[[#This Row],[Close Price]])-1</f>
        <v>6.1489012332738291E-3</v>
      </c>
      <c r="AG45" s="1">
        <f>(Table2[[#This Row],[Close Price]]/Table2[[#This Row],[Current Month Low]])-1</f>
        <v>1.9337606837606991E-2</v>
      </c>
      <c r="AH45" s="1">
        <f>(Table2[[#This Row],[Current Month High]]/Table2[[#This Row],[Close Price]])-1</f>
        <v>4.0876218425740518E-3</v>
      </c>
      <c r="AI45">
        <v>1.5337316144359201</v>
      </c>
      <c r="AJ45">
        <v>151.94085027726399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0.09</v>
      </c>
      <c r="AM45" t="s">
        <v>3215</v>
      </c>
      <c r="AN45">
        <v>7.16</v>
      </c>
      <c r="AO45" t="s">
        <v>3215</v>
      </c>
      <c r="AP45">
        <v>0.147285891044376</v>
      </c>
      <c r="AQ45">
        <f>(Table2[[#This Row],[Sharpe Ratio]]-AVERAGE(Table2[Sharpe Ratio]))/_xlfn.STDEV.P(Table2[Sharpe Ratio])</f>
        <v>1.0052301555039989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6.5633619468181283</v>
      </c>
      <c r="AS45">
        <f>_xlfn.RANK.AVG(Table2[[#This Row],[1Y Return vs Nifty Z-Score]],Table2[1Y Return vs Nifty Z-Score])</f>
        <v>58</v>
      </c>
      <c r="AT45">
        <f>_xlfn.RANK.AVG(Table2[[#This Row],[6M Return vs Nifty Z-Score]],Table2[6M Return vs Nifty Z-Score])</f>
        <v>116</v>
      </c>
      <c r="AU45">
        <f>_xlfn.RANK.AVG(Table2[[#This Row],[Sharpe Ratio Z-Score]],Table2[Sharpe Ratio Z-Score])</f>
        <v>111</v>
      </c>
      <c r="AV45">
        <f>(Table2[[#This Row],[Rank 1Y]]+Table2[[#This Row],[Rank 6M]]+Table2[[#This Row],[Rank Sharpe]])/3</f>
        <v>95</v>
      </c>
    </row>
    <row r="46" spans="1:48" x14ac:dyDescent="0.3">
      <c r="A46" t="s">
        <v>1009</v>
      </c>
      <c r="B46" t="s">
        <v>1010</v>
      </c>
      <c r="C46" t="s">
        <v>3181</v>
      </c>
      <c r="D46" t="s">
        <v>261</v>
      </c>
      <c r="E46">
        <v>14478.232432950001</v>
      </c>
      <c r="F46">
        <v>1823.25</v>
      </c>
      <c r="G46">
        <v>89.773872336882604</v>
      </c>
      <c r="H46">
        <f>(Table2[[#This Row],[1Y Return vs Nifty]]-AVERAGE(Table2[1Y Return vs Nifty]))/_xlfn.STDEV.P(Table2[1Y Return vs Nifty])</f>
        <v>1.0811023453208914</v>
      </c>
      <c r="I46">
        <v>-1.6021626226319099</v>
      </c>
      <c r="J46">
        <f>(Table2[[#This Row],[1M Return vs Nifty]]-AVERAGE(Table2[1M Return vs Nifty]))/_xlfn.STDEV.P(Table2[1M Return vs Nifty])</f>
        <v>-4.089482097165003E-2</v>
      </c>
      <c r="K46">
        <v>50.692461138935798</v>
      </c>
      <c r="L46">
        <f>(Table2[[#This Row],[6M Return vs Nifty]]-AVERAGE(Table2[6M Return vs Nifty]))/_xlfn.STDEV.P(Table2[6M Return vs Nifty])</f>
        <v>1.2724953756353716</v>
      </c>
      <c r="M46">
        <v>8.7418872004407095</v>
      </c>
      <c r="N46">
        <f>(Table2[[#This Row],[1W Return vs Nifty]]-AVERAGE(Table2[1W Return vs Nifty]))/_xlfn.STDEV.P(Table2[1W Return vs Nifty])</f>
        <v>1.7430846511318332</v>
      </c>
      <c r="O46">
        <v>1733.29</v>
      </c>
      <c r="P46">
        <v>1813.8231924531699</v>
      </c>
      <c r="Q46">
        <v>1557.74852941277</v>
      </c>
      <c r="R46">
        <v>69.512927419023598</v>
      </c>
      <c r="S46" s="1">
        <f>(Table2[[#This Row],[Close Price]]-Table2[[#This Row],[20D EMA]])/Table2[[#This Row],[20D EMA]]</f>
        <v>5.1901297532438335E-2</v>
      </c>
      <c r="T46" s="1">
        <f>(Table2[[#This Row],[Close Price]]-Table2[[#This Row],[50D EMA]])/Table2[[#This Row],[50D EMA]]</f>
        <v>5.1972031155255449E-3</v>
      </c>
      <c r="U46" s="1">
        <f>(Table2[[#This Row],[Close Price]]-Table2[[#This Row],[200D EMA]])/Table2[[#This Row],[200D EMA]]</f>
        <v>0.17043923686919929</v>
      </c>
      <c r="V46">
        <v>1.31996290474712</v>
      </c>
      <c r="W46">
        <v>1781.05</v>
      </c>
      <c r="X46">
        <v>1890</v>
      </c>
      <c r="Y46">
        <v>1762</v>
      </c>
      <c r="Z46">
        <v>1890</v>
      </c>
      <c r="AA46">
        <v>1781.05</v>
      </c>
      <c r="AB46">
        <v>1890</v>
      </c>
      <c r="AC46" s="1">
        <f>(Table2[[#This Row],[Close Price]]/Table2[[#This Row],[Day Low]])-1</f>
        <v>2.3693888436596477E-2</v>
      </c>
      <c r="AD46" s="1">
        <f>(Table2[[#This Row],[Day High]]/Table2[[#This Row],[Close Price]])-1</f>
        <v>3.6610448375154148E-2</v>
      </c>
      <c r="AE46" s="1">
        <f>(Table2[[#This Row],[Close Price]]/Table2[[#This Row],[Current Week Low]])-1</f>
        <v>3.4761634506242922E-2</v>
      </c>
      <c r="AF46" s="1">
        <f>(Table2[[#This Row],[Current Week High]]/Table2[[#This Row],[Close Price]])-1</f>
        <v>3.6610448375154148E-2</v>
      </c>
      <c r="AG46" s="1">
        <f>(Table2[[#This Row],[Close Price]]/Table2[[#This Row],[Current Month Low]])-1</f>
        <v>2.3693888436596477E-2</v>
      </c>
      <c r="AH46" s="1">
        <f>(Table2[[#This Row],[Current Month High]]/Table2[[#This Row],[Close Price]])-1</f>
        <v>3.6610448375154148E-2</v>
      </c>
      <c r="AI46">
        <v>47.209653092006</v>
      </c>
      <c r="AJ46">
        <v>126.98412698412599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-0.22</v>
      </c>
      <c r="AM46" t="s">
        <v>3214</v>
      </c>
      <c r="AN46">
        <v>11.94</v>
      </c>
      <c r="AO46" t="s">
        <v>3215</v>
      </c>
      <c r="AP46">
        <v>0.14242261511172499</v>
      </c>
      <c r="AQ46">
        <f>(Table2[[#This Row],[Sharpe Ratio]]-AVERAGE(Table2[Sharpe Ratio]))/_xlfn.STDEV.P(Table2[Sharpe Ratio])</f>
        <v>0.94844303233432314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91</v>
      </c>
      <c r="AT46">
        <f>_xlfn.RANK.AVG(Table2[[#This Row],[6M Return vs Nifty Z-Score]],Table2[6M Return vs Nifty Z-Score])</f>
        <v>76</v>
      </c>
      <c r="AU46">
        <f>_xlfn.RANK.AVG(Table2[[#This Row],[Sharpe Ratio Z-Score]],Table2[Sharpe Ratio Z-Score])</f>
        <v>119</v>
      </c>
      <c r="AV46">
        <f>(Table2[[#This Row],[Rank 1Y]]+Table2[[#This Row],[Rank 6M]]+Table2[[#This Row],[Rank Sharpe]])/3</f>
        <v>95.333333333333329</v>
      </c>
    </row>
    <row r="47" spans="1:48" x14ac:dyDescent="0.3">
      <c r="A47" t="s">
        <v>1291</v>
      </c>
      <c r="B47" t="s">
        <v>1292</v>
      </c>
      <c r="C47" t="s">
        <v>3181</v>
      </c>
      <c r="D47" t="s">
        <v>261</v>
      </c>
      <c r="E47">
        <v>9166.9295567119898</v>
      </c>
      <c r="F47">
        <v>80.11</v>
      </c>
      <c r="G47">
        <v>60.977301476015597</v>
      </c>
      <c r="H47">
        <f>(Table2[[#This Row],[1Y Return vs Nifty]]-AVERAGE(Table2[1Y Return vs Nifty]))/_xlfn.STDEV.P(Table2[1Y Return vs Nifty])</f>
        <v>0.59950051598102694</v>
      </c>
      <c r="I47">
        <v>-3.0769839458238302</v>
      </c>
      <c r="J47">
        <f>(Table2[[#This Row],[1M Return vs Nifty]]-AVERAGE(Table2[1M Return vs Nifty]))/_xlfn.STDEV.P(Table2[1M Return vs Nifty])</f>
        <v>-0.17366126869759499</v>
      </c>
      <c r="K47">
        <v>36.733090773636597</v>
      </c>
      <c r="L47">
        <f>(Table2[[#This Row],[6M Return vs Nifty]]-AVERAGE(Table2[6M Return vs Nifty]))/_xlfn.STDEV.P(Table2[6M Return vs Nifty])</f>
        <v>0.83114116971904706</v>
      </c>
      <c r="M47">
        <v>0.56567555578426199</v>
      </c>
      <c r="N47">
        <f>(Table2[[#This Row],[1W Return vs Nifty]]-AVERAGE(Table2[1W Return vs Nifty]))/_xlfn.STDEV.P(Table2[1W Return vs Nifty])</f>
        <v>3.3569280938562068E-2</v>
      </c>
      <c r="O47">
        <v>79.400000000000006</v>
      </c>
      <c r="P47">
        <v>78.381736344900204</v>
      </c>
      <c r="Q47">
        <v>65.383816997716096</v>
      </c>
      <c r="R47">
        <v>52.161237793405398</v>
      </c>
      <c r="S47" s="1">
        <f>(Table2[[#This Row],[Close Price]]-Table2[[#This Row],[20D EMA]])/Table2[[#This Row],[20D EMA]]</f>
        <v>8.9420654911837993E-3</v>
      </c>
      <c r="T47" s="1">
        <f>(Table2[[#This Row],[Close Price]]-Table2[[#This Row],[50D EMA]])/Table2[[#This Row],[50D EMA]]</f>
        <v>2.2049315767833741E-2</v>
      </c>
      <c r="U47" s="1">
        <f>(Table2[[#This Row],[Close Price]]-Table2[[#This Row],[200D EMA]])/Table2[[#This Row],[200D EMA]]</f>
        <v>0.22522672548771969</v>
      </c>
      <c r="V47">
        <v>0.90030920784397594</v>
      </c>
      <c r="W47">
        <v>79.5</v>
      </c>
      <c r="X47">
        <v>83.6</v>
      </c>
      <c r="Y47">
        <v>79.5</v>
      </c>
      <c r="Z47">
        <v>83.6</v>
      </c>
      <c r="AA47">
        <v>79.5</v>
      </c>
      <c r="AB47">
        <v>83.6</v>
      </c>
      <c r="AC47" s="1">
        <f>(Table2[[#This Row],[Close Price]]/Table2[[#This Row],[Day Low]])-1</f>
        <v>7.6729559748427434E-3</v>
      </c>
      <c r="AD47" s="1">
        <f>(Table2[[#This Row],[Day High]]/Table2[[#This Row],[Close Price]])-1</f>
        <v>4.3565097990263313E-2</v>
      </c>
      <c r="AE47" s="1">
        <f>(Table2[[#This Row],[Close Price]]/Table2[[#This Row],[Current Week Low]])-1</f>
        <v>7.6729559748427434E-3</v>
      </c>
      <c r="AF47" s="1">
        <f>(Table2[[#This Row],[Current Week High]]/Table2[[#This Row],[Close Price]])-1</f>
        <v>4.3565097990263313E-2</v>
      </c>
      <c r="AG47" s="1">
        <f>(Table2[[#This Row],[Close Price]]/Table2[[#This Row],[Current Month Low]])-1</f>
        <v>7.6729559748427434E-3</v>
      </c>
      <c r="AH47" s="1">
        <f>(Table2[[#This Row],[Current Month High]]/Table2[[#This Row],[Close Price]])-1</f>
        <v>4.3565097990263313E-2</v>
      </c>
      <c r="AI47">
        <v>16.5896891773811</v>
      </c>
      <c r="AJ47">
        <v>102.297979797979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-0.06</v>
      </c>
      <c r="AM47" t="s">
        <v>3214</v>
      </c>
      <c r="AN47">
        <v>3.68</v>
      </c>
      <c r="AO47" t="s">
        <v>3215</v>
      </c>
      <c r="AP47">
        <v>0.21478147180889001</v>
      </c>
      <c r="AQ47">
        <f>(Table2[[#This Row],[Sharpe Ratio]]-AVERAGE(Table2[Sharpe Ratio]))/_xlfn.STDEV.P(Table2[Sharpe Ratio])</f>
        <v>1.793357317392986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3.0839070153340269</v>
      </c>
      <c r="AS47">
        <f>_xlfn.RANK.AVG(Table2[[#This Row],[1Y Return vs Nifty Z-Score]],Table2[1Y Return vs Nifty Z-Score])</f>
        <v>153</v>
      </c>
      <c r="AT47">
        <f>_xlfn.RANK.AVG(Table2[[#This Row],[6M Return vs Nifty Z-Score]],Table2[6M Return vs Nifty Z-Score])</f>
        <v>110</v>
      </c>
      <c r="AU47">
        <f>_xlfn.RANK.AVG(Table2[[#This Row],[Sharpe Ratio Z-Score]],Table2[Sharpe Ratio Z-Score])</f>
        <v>23</v>
      </c>
      <c r="AV47">
        <f>(Table2[[#This Row],[Rank 1Y]]+Table2[[#This Row],[Rank 6M]]+Table2[[#This Row],[Rank Sharpe]])/3</f>
        <v>95.333333333333329</v>
      </c>
    </row>
    <row r="48" spans="1:48" x14ac:dyDescent="0.3">
      <c r="A48" t="s">
        <v>1068</v>
      </c>
      <c r="B48" t="s">
        <v>1069</v>
      </c>
      <c r="C48" t="s">
        <v>3181</v>
      </c>
      <c r="D48" t="s">
        <v>161</v>
      </c>
      <c r="E48">
        <v>13111.7369344</v>
      </c>
      <c r="F48">
        <v>12959.95</v>
      </c>
      <c r="G48">
        <v>166.60056029737399</v>
      </c>
      <c r="H48">
        <f>(Table2[[#This Row],[1Y Return vs Nifty]]-AVERAGE(Table2[1Y Return vs Nifty]))/_xlfn.STDEV.P(Table2[1Y Return vs Nifty])</f>
        <v>2.3659731600669773</v>
      </c>
      <c r="I48">
        <v>-11.240251372647901</v>
      </c>
      <c r="J48">
        <f>(Table2[[#This Row],[1M Return vs Nifty]]-AVERAGE(Table2[1M Return vs Nifty]))/_xlfn.STDEV.P(Table2[1M Return vs Nifty])</f>
        <v>-0.90853538602503325</v>
      </c>
      <c r="K48">
        <v>16.841889428150498</v>
      </c>
      <c r="L48">
        <f>(Table2[[#This Row],[6M Return vs Nifty]]-AVERAGE(Table2[6M Return vs Nifty]))/_xlfn.STDEV.P(Table2[6M Return vs Nifty])</f>
        <v>0.20223992669578575</v>
      </c>
      <c r="M48">
        <v>-6.1647952062522702</v>
      </c>
      <c r="N48">
        <f>(Table2[[#This Row],[1W Return vs Nifty]]-AVERAGE(Table2[1W Return vs Nifty]))/_xlfn.STDEV.P(Table2[1W Return vs Nifty])</f>
        <v>-1.373664743373602</v>
      </c>
      <c r="O48">
        <v>13563.21</v>
      </c>
      <c r="P48">
        <v>13326.591400805301</v>
      </c>
      <c r="Q48">
        <v>10637.5168451765</v>
      </c>
      <c r="R48">
        <v>24.990021228259401</v>
      </c>
      <c r="S48" s="1">
        <f>(Table2[[#This Row],[Close Price]]-Table2[[#This Row],[20D EMA]])/Table2[[#This Row],[20D EMA]]</f>
        <v>-4.4477671583644171E-2</v>
      </c>
      <c r="T48" s="1">
        <f>(Table2[[#This Row],[Close Price]]-Table2[[#This Row],[50D EMA]])/Table2[[#This Row],[50D EMA]]</f>
        <v>-2.7512016372254373E-2</v>
      </c>
      <c r="U48" s="1">
        <f>(Table2[[#This Row],[Close Price]]-Table2[[#This Row],[200D EMA]])/Table2[[#This Row],[200D EMA]]</f>
        <v>0.2183247452037258</v>
      </c>
      <c r="V48">
        <v>0.709517355992485</v>
      </c>
      <c r="W48">
        <v>12915</v>
      </c>
      <c r="X48">
        <v>13140.05</v>
      </c>
      <c r="Y48">
        <v>12910</v>
      </c>
      <c r="Z48">
        <v>13404.95</v>
      </c>
      <c r="AA48">
        <v>12915</v>
      </c>
      <c r="AB48">
        <v>13140.05</v>
      </c>
      <c r="AC48" s="1">
        <f>(Table2[[#This Row],[Close Price]]/Table2[[#This Row],[Day Low]])-1</f>
        <v>3.4804490902051732E-3</v>
      </c>
      <c r="AD48" s="1">
        <f>(Table2[[#This Row],[Day High]]/Table2[[#This Row],[Close Price]])-1</f>
        <v>1.3896658551923347E-2</v>
      </c>
      <c r="AE48" s="1">
        <f>(Table2[[#This Row],[Close Price]]/Table2[[#This Row],[Current Week Low]])-1</f>
        <v>3.8690937257939151E-3</v>
      </c>
      <c r="AF48" s="1">
        <f>(Table2[[#This Row],[Current Week High]]/Table2[[#This Row],[Close Price]])-1</f>
        <v>3.4336552224352612E-2</v>
      </c>
      <c r="AG48" s="1">
        <f>(Table2[[#This Row],[Close Price]]/Table2[[#This Row],[Current Month Low]])-1</f>
        <v>3.4804490902051732E-3</v>
      </c>
      <c r="AH48" s="1">
        <f>(Table2[[#This Row],[Current Month High]]/Table2[[#This Row],[Close Price]])-1</f>
        <v>1.3896658551923347E-2</v>
      </c>
      <c r="AI48">
        <v>14.197971442790999</v>
      </c>
      <c r="AJ48">
        <v>207.687468097482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0.04</v>
      </c>
      <c r="AM48" t="s">
        <v>3215</v>
      </c>
      <c r="AN48">
        <v>-7.59</v>
      </c>
      <c r="AO48" t="s">
        <v>3214</v>
      </c>
      <c r="AP48">
        <v>0.222725606302979</v>
      </c>
      <c r="AQ48">
        <f>(Table2[[#This Row],[Sharpe Ratio]]-AVERAGE(Table2[Sharpe Ratio]))/_xlfn.STDEV.P(Table2[Sharpe Ratio])</f>
        <v>1.8861187708329492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2.1721317281970767</v>
      </c>
      <c r="AS48">
        <f>_xlfn.RANK.AVG(Table2[[#This Row],[1Y Return vs Nifty Z-Score]],Table2[1Y Return vs Nifty Z-Score])</f>
        <v>26</v>
      </c>
      <c r="AT48">
        <f>_xlfn.RANK.AVG(Table2[[#This Row],[6M Return vs Nifty Z-Score]],Table2[6M Return vs Nifty Z-Score])</f>
        <v>246</v>
      </c>
      <c r="AU48">
        <f>_xlfn.RANK.AVG(Table2[[#This Row],[Sharpe Ratio Z-Score]],Table2[Sharpe Ratio Z-Score])</f>
        <v>21</v>
      </c>
      <c r="AV48">
        <f>(Table2[[#This Row],[Rank 1Y]]+Table2[[#This Row],[Rank 6M]]+Table2[[#This Row],[Rank Sharpe]])/3</f>
        <v>97.666666666666671</v>
      </c>
    </row>
    <row r="49" spans="1:48" x14ac:dyDescent="0.3">
      <c r="A49" t="s">
        <v>918</v>
      </c>
      <c r="B49" t="s">
        <v>919</v>
      </c>
      <c r="C49" t="s">
        <v>3169</v>
      </c>
      <c r="D49" t="s">
        <v>143</v>
      </c>
      <c r="E49">
        <v>17014.47774201</v>
      </c>
      <c r="F49">
        <v>65.099999999999994</v>
      </c>
      <c r="G49">
        <v>140.45613564316901</v>
      </c>
      <c r="H49">
        <f>(Table2[[#This Row],[1Y Return vs Nifty]]-AVERAGE(Table2[1Y Return vs Nifty]))/_xlfn.STDEV.P(Table2[1Y Return vs Nifty])</f>
        <v>1.928726558680347</v>
      </c>
      <c r="I49">
        <v>-15.446164045652001</v>
      </c>
      <c r="J49">
        <f>(Table2[[#This Row],[1M Return vs Nifty]]-AVERAGE(Table2[1M Return vs Nifty]))/_xlfn.STDEV.P(Table2[1M Return vs Nifty])</f>
        <v>-1.2871602921470493</v>
      </c>
      <c r="K49">
        <v>34.294041008854599</v>
      </c>
      <c r="L49">
        <f>(Table2[[#This Row],[6M Return vs Nifty]]-AVERAGE(Table2[6M Return vs Nifty]))/_xlfn.STDEV.P(Table2[6M Return vs Nifty])</f>
        <v>0.75402559473568465</v>
      </c>
      <c r="M49">
        <v>-5.8046914624280204</v>
      </c>
      <c r="N49">
        <f>(Table2[[#This Row],[1W Return vs Nifty]]-AVERAGE(Table2[1W Return vs Nifty]))/_xlfn.STDEV.P(Table2[1W Return vs Nifty])</f>
        <v>-1.2983727974595034</v>
      </c>
      <c r="O49">
        <v>69.430000000000007</v>
      </c>
      <c r="P49">
        <v>70.046075220364798</v>
      </c>
      <c r="Q49">
        <v>56.144240021037703</v>
      </c>
      <c r="R49">
        <v>30.6690196841157</v>
      </c>
      <c r="S49" s="1">
        <f>(Table2[[#This Row],[Close Price]]-Table2[[#This Row],[20D EMA]])/Table2[[#This Row],[20D EMA]]</f>
        <v>-6.2364971914158317E-2</v>
      </c>
      <c r="T49" s="1">
        <f>(Table2[[#This Row],[Close Price]]-Table2[[#This Row],[50D EMA]])/Table2[[#This Row],[50D EMA]]</f>
        <v>-7.061173955577757E-2</v>
      </c>
      <c r="U49" s="1">
        <f>(Table2[[#This Row],[Close Price]]-Table2[[#This Row],[200D EMA]])/Table2[[#This Row],[200D EMA]]</f>
        <v>0.15951342427302417</v>
      </c>
      <c r="V49">
        <v>0.32189157030994298</v>
      </c>
      <c r="W49">
        <v>65</v>
      </c>
      <c r="X49">
        <v>67.64</v>
      </c>
      <c r="Y49">
        <v>65</v>
      </c>
      <c r="Z49">
        <v>67.64</v>
      </c>
      <c r="AA49">
        <v>65</v>
      </c>
      <c r="AB49">
        <v>67.64</v>
      </c>
      <c r="AC49" s="1">
        <f>(Table2[[#This Row],[Close Price]]/Table2[[#This Row],[Day Low]])-1</f>
        <v>1.5384615384614886E-3</v>
      </c>
      <c r="AD49" s="1">
        <f>(Table2[[#This Row],[Day High]]/Table2[[#This Row],[Close Price]])-1</f>
        <v>3.9016897081413315E-2</v>
      </c>
      <c r="AE49" s="1">
        <f>(Table2[[#This Row],[Close Price]]/Table2[[#This Row],[Current Week Low]])-1</f>
        <v>1.5384615384614886E-3</v>
      </c>
      <c r="AF49" s="1">
        <f>(Table2[[#This Row],[Current Week High]]/Table2[[#This Row],[Close Price]])-1</f>
        <v>3.9016897081413315E-2</v>
      </c>
      <c r="AG49" s="1">
        <f>(Table2[[#This Row],[Close Price]]/Table2[[#This Row],[Current Month Low]])-1</f>
        <v>1.5384615384614886E-3</v>
      </c>
      <c r="AH49" s="1">
        <f>(Table2[[#This Row],[Current Month High]]/Table2[[#This Row],[Close Price]])-1</f>
        <v>3.9016897081413315E-2</v>
      </c>
      <c r="AI49">
        <v>40.399385560675903</v>
      </c>
      <c r="AJ49">
        <v>219.117647058823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-0.1</v>
      </c>
      <c r="AM49" t="s">
        <v>3214</v>
      </c>
      <c r="AN49">
        <v>-7.36</v>
      </c>
      <c r="AO49" t="s">
        <v>3214</v>
      </c>
      <c r="AP49">
        <v>0.13877595209941801</v>
      </c>
      <c r="AQ49">
        <f>(Table2[[#This Row],[Sharpe Ratio]]-AVERAGE(Table2[Sharpe Ratio]))/_xlfn.STDEV.P(Table2[Sharpe Ratio])</f>
        <v>0.90586196054115953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41</v>
      </c>
      <c r="AT49">
        <f>_xlfn.RANK.AVG(Table2[[#This Row],[6M Return vs Nifty Z-Score]],Table2[6M Return vs Nifty Z-Score])</f>
        <v>131</v>
      </c>
      <c r="AU49">
        <f>_xlfn.RANK.AVG(Table2[[#This Row],[Sharpe Ratio Z-Score]],Table2[Sharpe Ratio Z-Score])</f>
        <v>125</v>
      </c>
      <c r="AV49">
        <f>(Table2[[#This Row],[Rank 1Y]]+Table2[[#This Row],[Rank 6M]]+Table2[[#This Row],[Rank Sharpe]])/3</f>
        <v>99</v>
      </c>
    </row>
    <row r="50" spans="1:48" x14ac:dyDescent="0.3">
      <c r="A50" t="s">
        <v>749</v>
      </c>
      <c r="B50" t="s">
        <v>750</v>
      </c>
      <c r="C50" t="s">
        <v>3181</v>
      </c>
      <c r="D50" t="s">
        <v>440</v>
      </c>
      <c r="E50">
        <v>23401.185476974999</v>
      </c>
      <c r="F50">
        <v>735.25</v>
      </c>
      <c r="G50">
        <v>70.078207882709407</v>
      </c>
      <c r="H50">
        <f>(Table2[[#This Row],[1Y Return vs Nifty]]-AVERAGE(Table2[1Y Return vs Nifty]))/_xlfn.STDEV.P(Table2[1Y Return vs Nifty])</f>
        <v>0.75170659618729585</v>
      </c>
      <c r="I50">
        <v>4.7379889611264403</v>
      </c>
      <c r="J50">
        <f>(Table2[[#This Row],[1M Return vs Nifty]]-AVERAGE(Table2[1M Return vs Nifty]))/_xlfn.STDEV.P(Table2[1M Return vs Nifty])</f>
        <v>0.52985865986209635</v>
      </c>
      <c r="K50">
        <v>36.128506880979998</v>
      </c>
      <c r="L50">
        <f>(Table2[[#This Row],[6M Return vs Nifty]]-AVERAGE(Table2[6M Return vs Nifty]))/_xlfn.STDEV.P(Table2[6M Return vs Nifty])</f>
        <v>0.81202600643657086</v>
      </c>
      <c r="M50">
        <v>-1.58961844809241</v>
      </c>
      <c r="N50">
        <f>(Table2[[#This Row],[1W Return vs Nifty]]-AVERAGE(Table2[1W Return vs Nifty]))/_xlfn.STDEV.P(Table2[1W Return vs Nifty])</f>
        <v>-0.41706829879196905</v>
      </c>
      <c r="O50">
        <v>715.62</v>
      </c>
      <c r="P50">
        <v>675.14345539212002</v>
      </c>
      <c r="Q50">
        <v>554.52651709969405</v>
      </c>
      <c r="R50">
        <v>57.086545105256498</v>
      </c>
      <c r="S50" s="1">
        <f>(Table2[[#This Row],[Close Price]]-Table2[[#This Row],[20D EMA]])/Table2[[#This Row],[20D EMA]]</f>
        <v>2.7430759341549978E-2</v>
      </c>
      <c r="T50" s="1">
        <f>(Table2[[#This Row],[Close Price]]-Table2[[#This Row],[50D EMA]])/Table2[[#This Row],[50D EMA]]</f>
        <v>8.9027811982522131E-2</v>
      </c>
      <c r="U50" s="1">
        <f>(Table2[[#This Row],[Close Price]]-Table2[[#This Row],[200D EMA]])/Table2[[#This Row],[200D EMA]]</f>
        <v>0.32590593475228719</v>
      </c>
      <c r="V50">
        <v>0.64685987570955505</v>
      </c>
      <c r="W50">
        <v>732.85</v>
      </c>
      <c r="X50">
        <v>748.65</v>
      </c>
      <c r="Y50">
        <v>732.85</v>
      </c>
      <c r="Z50">
        <v>759.9</v>
      </c>
      <c r="AA50">
        <v>732.85</v>
      </c>
      <c r="AB50">
        <v>748.65</v>
      </c>
      <c r="AC50" s="1">
        <f>(Table2[[#This Row],[Close Price]]/Table2[[#This Row],[Day Low]])-1</f>
        <v>3.2748857201336801E-3</v>
      </c>
      <c r="AD50" s="1">
        <f>(Table2[[#This Row],[Day High]]/Table2[[#This Row],[Close Price]])-1</f>
        <v>1.8225093505610301E-2</v>
      </c>
      <c r="AE50" s="1">
        <f>(Table2[[#This Row],[Close Price]]/Table2[[#This Row],[Current Week Low]])-1</f>
        <v>3.2748857201336801E-3</v>
      </c>
      <c r="AF50" s="1">
        <f>(Table2[[#This Row],[Current Week High]]/Table2[[#This Row],[Close Price]])-1</f>
        <v>3.352601156069368E-2</v>
      </c>
      <c r="AG50" s="1">
        <f>(Table2[[#This Row],[Close Price]]/Table2[[#This Row],[Current Month Low]])-1</f>
        <v>3.2748857201336801E-3</v>
      </c>
      <c r="AH50" s="1">
        <f>(Table2[[#This Row],[Current Month High]]/Table2[[#This Row],[Close Price]])-1</f>
        <v>1.8225093505610301E-2</v>
      </c>
      <c r="AI50">
        <v>3.35260115606936</v>
      </c>
      <c r="AJ50">
        <v>123.78633389134001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0.24</v>
      </c>
      <c r="AM50" t="s">
        <v>3215</v>
      </c>
      <c r="AN50">
        <v>3.67</v>
      </c>
      <c r="AO50" t="s">
        <v>3215</v>
      </c>
      <c r="AP50">
        <v>0.18322351912521401</v>
      </c>
      <c r="AQ50">
        <f>(Table2[[#This Row],[Sharpe Ratio]]-AVERAGE(Table2[Sharpe Ratio]))/_xlfn.STDEV.P(Table2[Sharpe Ratio])</f>
        <v>1.4248638634231985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3.1013868271171927</v>
      </c>
      <c r="AS50">
        <f>_xlfn.RANK.AVG(Table2[[#This Row],[1Y Return vs Nifty Z-Score]],Table2[1Y Return vs Nifty Z-Score])</f>
        <v>128</v>
      </c>
      <c r="AT50">
        <f>_xlfn.RANK.AVG(Table2[[#This Row],[6M Return vs Nifty Z-Score]],Table2[6M Return vs Nifty Z-Score])</f>
        <v>114</v>
      </c>
      <c r="AU50">
        <f>_xlfn.RANK.AVG(Table2[[#This Row],[Sharpe Ratio Z-Score]],Table2[Sharpe Ratio Z-Score])</f>
        <v>56</v>
      </c>
      <c r="AV50">
        <f>(Table2[[#This Row],[Rank 1Y]]+Table2[[#This Row],[Rank 6M]]+Table2[[#This Row],[Rank Sharpe]])/3</f>
        <v>99.333333333333329</v>
      </c>
    </row>
    <row r="51" spans="1:48" x14ac:dyDescent="0.3">
      <c r="A51" t="s">
        <v>597</v>
      </c>
      <c r="B51" t="s">
        <v>598</v>
      </c>
      <c r="C51" t="s">
        <v>3183</v>
      </c>
      <c r="D51" t="s">
        <v>167</v>
      </c>
      <c r="E51">
        <v>34265.561908600001</v>
      </c>
      <c r="F51">
        <v>7916.15</v>
      </c>
      <c r="G51">
        <v>174.85612543551801</v>
      </c>
      <c r="H51">
        <f>(Table2[[#This Row],[1Y Return vs Nifty]]-AVERAGE(Table2[1Y Return vs Nifty]))/_xlfn.STDEV.P(Table2[1Y Return vs Nifty])</f>
        <v>2.50404151869115</v>
      </c>
      <c r="I51">
        <v>17.175020205541799</v>
      </c>
      <c r="J51">
        <f>(Table2[[#This Row],[1M Return vs Nifty]]-AVERAGE(Table2[1M Return vs Nifty]))/_xlfn.STDEV.P(Table2[1M Return vs Nifty])</f>
        <v>1.6494657828483026</v>
      </c>
      <c r="K51">
        <v>104.899705388386</v>
      </c>
      <c r="L51">
        <f>(Table2[[#This Row],[6M Return vs Nifty]]-AVERAGE(Table2[6M Return vs Nifty]))/_xlfn.STDEV.P(Table2[6M Return vs Nifty])</f>
        <v>2.9863688967578663</v>
      </c>
      <c r="M51">
        <v>17.222805463203599</v>
      </c>
      <c r="N51">
        <f>(Table2[[#This Row],[1W Return vs Nifty]]-AVERAGE(Table2[1W Return vs Nifty]))/_xlfn.STDEV.P(Table2[1W Return vs Nifty])</f>
        <v>3.516309312338016</v>
      </c>
      <c r="O51">
        <v>6958.44</v>
      </c>
      <c r="P51">
        <v>6552.5672534062596</v>
      </c>
      <c r="Q51">
        <v>4961.3748486475597</v>
      </c>
      <c r="R51">
        <v>84.703066042729702</v>
      </c>
      <c r="S51" s="1">
        <f>(Table2[[#This Row],[Close Price]]-Table2[[#This Row],[20D EMA]])/Table2[[#This Row],[20D EMA]]</f>
        <v>0.13763286023878918</v>
      </c>
      <c r="T51" s="1">
        <f>(Table2[[#This Row],[Close Price]]-Table2[[#This Row],[50D EMA]])/Table2[[#This Row],[50D EMA]]</f>
        <v>0.20809900819940472</v>
      </c>
      <c r="U51" s="1">
        <f>(Table2[[#This Row],[Close Price]]-Table2[[#This Row],[200D EMA]])/Table2[[#This Row],[200D EMA]]</f>
        <v>0.59555571620594105</v>
      </c>
      <c r="V51">
        <v>0.97878920619867404</v>
      </c>
      <c r="W51">
        <v>7385.25</v>
      </c>
      <c r="X51">
        <v>8246</v>
      </c>
      <c r="Y51">
        <v>7108.15</v>
      </c>
      <c r="Z51">
        <v>8246</v>
      </c>
      <c r="AA51">
        <v>7385.25</v>
      </c>
      <c r="AB51">
        <v>8246</v>
      </c>
      <c r="AC51" s="1">
        <f>(Table2[[#This Row],[Close Price]]/Table2[[#This Row],[Day Low]])-1</f>
        <v>7.1886530584611252E-2</v>
      </c>
      <c r="AD51" s="1">
        <f>(Table2[[#This Row],[Day High]]/Table2[[#This Row],[Close Price]])-1</f>
        <v>4.1667982542018533E-2</v>
      </c>
      <c r="AE51" s="1">
        <f>(Table2[[#This Row],[Close Price]]/Table2[[#This Row],[Current Week Low]])-1</f>
        <v>0.11367233387027564</v>
      </c>
      <c r="AF51" s="1">
        <f>(Table2[[#This Row],[Current Week High]]/Table2[[#This Row],[Close Price]])-1</f>
        <v>4.1667982542018533E-2</v>
      </c>
      <c r="AG51" s="1">
        <f>(Table2[[#This Row],[Close Price]]/Table2[[#This Row],[Current Month Low]])-1</f>
        <v>7.1886530584611252E-2</v>
      </c>
      <c r="AH51" s="1">
        <f>(Table2[[#This Row],[Current Month High]]/Table2[[#This Row],[Close Price]])-1</f>
        <v>4.1667982542018533E-2</v>
      </c>
      <c r="AI51">
        <v>4.1667982542018498</v>
      </c>
      <c r="AJ51">
        <v>225.76748971193399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0.34</v>
      </c>
      <c r="AM51" t="s">
        <v>3215</v>
      </c>
      <c r="AN51">
        <v>16.440000000000001</v>
      </c>
      <c r="AO51" t="s">
        <v>3215</v>
      </c>
      <c r="AP51">
        <v>8.6133180660770997E-2</v>
      </c>
      <c r="AQ51">
        <f>(Table2[[#This Row],[Sharpe Ratio]]-AVERAGE(Table2[Sharpe Ratio]))/_xlfn.STDEV.P(Table2[Sharpe Ratio])</f>
        <v>0.29116693046706399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10.947352441102399</v>
      </c>
      <c r="AS51">
        <f>_xlfn.RANK.AVG(Table2[[#This Row],[1Y Return vs Nifty Z-Score]],Table2[1Y Return vs Nifty Z-Score])</f>
        <v>22</v>
      </c>
      <c r="AT51">
        <f>_xlfn.RANK.AVG(Table2[[#This Row],[6M Return vs Nifty Z-Score]],Table2[6M Return vs Nifty Z-Score])</f>
        <v>8</v>
      </c>
      <c r="AU51">
        <f>_xlfn.RANK.AVG(Table2[[#This Row],[Sharpe Ratio Z-Score]],Table2[Sharpe Ratio Z-Score])</f>
        <v>270</v>
      </c>
      <c r="AV51">
        <f>(Table2[[#This Row],[Rank 1Y]]+Table2[[#This Row],[Rank 6M]]+Table2[[#This Row],[Rank Sharpe]])/3</f>
        <v>100</v>
      </c>
    </row>
    <row r="52" spans="1:48" x14ac:dyDescent="0.3">
      <c r="A52" t="s">
        <v>689</v>
      </c>
      <c r="B52" t="s">
        <v>690</v>
      </c>
      <c r="C52" t="s">
        <v>3167</v>
      </c>
      <c r="D52" t="s">
        <v>446</v>
      </c>
      <c r="E52">
        <v>26833.95</v>
      </c>
      <c r="F52">
        <v>764.5</v>
      </c>
      <c r="G52">
        <v>101.04599246919901</v>
      </c>
      <c r="H52">
        <f>(Table2[[#This Row],[1Y Return vs Nifty]]-AVERAGE(Table2[1Y Return vs Nifty]))/_xlfn.STDEV.P(Table2[1Y Return vs Nifty])</f>
        <v>1.2696204054222617</v>
      </c>
      <c r="I52">
        <v>-2.8211252270693699</v>
      </c>
      <c r="J52">
        <f>(Table2[[#This Row],[1M Return vs Nifty]]-AVERAGE(Table2[1M Return vs Nifty]))/_xlfn.STDEV.P(Table2[1M Return vs Nifty])</f>
        <v>-0.15062834079333737</v>
      </c>
      <c r="K52">
        <v>62.469626721643003</v>
      </c>
      <c r="L52">
        <f>(Table2[[#This Row],[6M Return vs Nifty]]-AVERAGE(Table2[6M Return vs Nifty]))/_xlfn.STDEV.P(Table2[6M Return vs Nifty])</f>
        <v>1.6448546889624236</v>
      </c>
      <c r="M52">
        <v>2.1546264725937498</v>
      </c>
      <c r="N52">
        <f>(Table2[[#This Row],[1W Return vs Nifty]]-AVERAGE(Table2[1W Return vs Nifty]))/_xlfn.STDEV.P(Table2[1W Return vs Nifty])</f>
        <v>0.36579355947026654</v>
      </c>
      <c r="O52">
        <v>775.84</v>
      </c>
      <c r="P52">
        <v>783.93715823076798</v>
      </c>
      <c r="Q52">
        <v>648.92992442580203</v>
      </c>
      <c r="R52">
        <v>46.661931354646399</v>
      </c>
      <c r="S52" s="1">
        <f>(Table2[[#This Row],[Close Price]]-Table2[[#This Row],[20D EMA]])/Table2[[#This Row],[20D EMA]]</f>
        <v>-1.4616415755825984E-2</v>
      </c>
      <c r="T52" s="1">
        <f>(Table2[[#This Row],[Close Price]]-Table2[[#This Row],[50D EMA]])/Table2[[#This Row],[50D EMA]]</f>
        <v>-2.4794281055173877E-2</v>
      </c>
      <c r="U52" s="1">
        <f>(Table2[[#This Row],[Close Price]]-Table2[[#This Row],[200D EMA]])/Table2[[#This Row],[200D EMA]]</f>
        <v>0.1780933059551211</v>
      </c>
      <c r="V52">
        <v>0.54298280209565197</v>
      </c>
      <c r="W52">
        <v>747.2</v>
      </c>
      <c r="X52">
        <v>782</v>
      </c>
      <c r="Y52">
        <v>716.85</v>
      </c>
      <c r="Z52">
        <v>782</v>
      </c>
      <c r="AA52">
        <v>747.2</v>
      </c>
      <c r="AB52">
        <v>782</v>
      </c>
      <c r="AC52" s="1">
        <f>(Table2[[#This Row],[Close Price]]/Table2[[#This Row],[Day Low]])-1</f>
        <v>2.3153104925053514E-2</v>
      </c>
      <c r="AD52" s="1">
        <f>(Table2[[#This Row],[Day High]]/Table2[[#This Row],[Close Price]])-1</f>
        <v>2.2890778286461799E-2</v>
      </c>
      <c r="AE52" s="1">
        <f>(Table2[[#This Row],[Close Price]]/Table2[[#This Row],[Current Week Low]])-1</f>
        <v>6.6471367789635138E-2</v>
      </c>
      <c r="AF52" s="1">
        <f>(Table2[[#This Row],[Current Week High]]/Table2[[#This Row],[Close Price]])-1</f>
        <v>2.2890778286461799E-2</v>
      </c>
      <c r="AG52" s="1">
        <f>(Table2[[#This Row],[Close Price]]/Table2[[#This Row],[Current Month Low]])-1</f>
        <v>2.3153104925053514E-2</v>
      </c>
      <c r="AH52" s="1">
        <f>(Table2[[#This Row],[Current Month High]]/Table2[[#This Row],[Close Price]])-1</f>
        <v>2.2890778286461799E-2</v>
      </c>
      <c r="AI52">
        <v>26.880313930673601</v>
      </c>
      <c r="AJ52">
        <v>173.03571428571399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-0.12</v>
      </c>
      <c r="AM52" t="s">
        <v>3214</v>
      </c>
      <c r="AN52">
        <v>-4.67</v>
      </c>
      <c r="AO52" t="s">
        <v>3214</v>
      </c>
      <c r="AP52">
        <v>0.11754643897003</v>
      </c>
      <c r="AQ52">
        <f>(Table2[[#This Row],[Sharpe Ratio]]-AVERAGE(Table2[Sharpe Ratio]))/_xlfn.STDEV.P(Table2[Sharpe Ratio])</f>
        <v>0.65797082838949406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71</v>
      </c>
      <c r="AT52">
        <f>_xlfn.RANK.AVG(Table2[[#This Row],[6M Return vs Nifty Z-Score]],Table2[6M Return vs Nifty Z-Score])</f>
        <v>49</v>
      </c>
      <c r="AU52">
        <f>_xlfn.RANK.AVG(Table2[[#This Row],[Sharpe Ratio Z-Score]],Table2[Sharpe Ratio Z-Score])</f>
        <v>182</v>
      </c>
      <c r="AV52">
        <f>(Table2[[#This Row],[Rank 1Y]]+Table2[[#This Row],[Rank 6M]]+Table2[[#This Row],[Rank Sharpe]])/3</f>
        <v>100.66666666666667</v>
      </c>
    </row>
    <row r="53" spans="1:48" x14ac:dyDescent="0.3">
      <c r="A53" t="s">
        <v>1279</v>
      </c>
      <c r="B53" t="s">
        <v>1280</v>
      </c>
      <c r="C53" t="s">
        <v>3182</v>
      </c>
      <c r="D53" t="s">
        <v>130</v>
      </c>
      <c r="E53">
        <v>9359.1123579899995</v>
      </c>
      <c r="F53">
        <v>394.65</v>
      </c>
      <c r="G53">
        <v>176.479165290868</v>
      </c>
      <c r="H53">
        <f>(Table2[[#This Row],[1Y Return vs Nifty]]-AVERAGE(Table2[1Y Return vs Nifty]))/_xlfn.STDEV.P(Table2[1Y Return vs Nifty])</f>
        <v>2.5311856869049527</v>
      </c>
      <c r="I53">
        <v>-16.420218897104601</v>
      </c>
      <c r="J53">
        <f>(Table2[[#This Row],[1M Return vs Nifty]]-AVERAGE(Table2[1M Return vs Nifty]))/_xlfn.STDEV.P(Table2[1M Return vs Nifty])</f>
        <v>-1.3748467125180923</v>
      </c>
      <c r="K53">
        <v>56.814739534584497</v>
      </c>
      <c r="L53">
        <f>(Table2[[#This Row],[6M Return vs Nifty]]-AVERAGE(Table2[6M Return vs Nifty]))/_xlfn.STDEV.P(Table2[6M Return vs Nifty])</f>
        <v>1.4660637994968935</v>
      </c>
      <c r="M53">
        <v>-7.6250312677593701</v>
      </c>
      <c r="N53">
        <f>(Table2[[#This Row],[1W Return vs Nifty]]-AVERAGE(Table2[1W Return vs Nifty]))/_xlfn.STDEV.P(Table2[1W Return vs Nifty])</f>
        <v>-1.6789767998304974</v>
      </c>
      <c r="O53">
        <v>431.39</v>
      </c>
      <c r="P53">
        <v>441.65286773740002</v>
      </c>
      <c r="Q53">
        <v>360.25609023522202</v>
      </c>
      <c r="R53">
        <v>18.633635834948201</v>
      </c>
      <c r="S53" s="1">
        <f>(Table2[[#This Row],[Close Price]]-Table2[[#This Row],[20D EMA]])/Table2[[#This Row],[20D EMA]]</f>
        <v>-8.5166554625744711E-2</v>
      </c>
      <c r="T53" s="1">
        <f>(Table2[[#This Row],[Close Price]]-Table2[[#This Row],[50D EMA]])/Table2[[#This Row],[50D EMA]]</f>
        <v>-0.10642491234846281</v>
      </c>
      <c r="U53" s="1">
        <f>(Table2[[#This Row],[Close Price]]-Table2[[#This Row],[200D EMA]])/Table2[[#This Row],[200D EMA]]</f>
        <v>9.5470724012801961E-2</v>
      </c>
      <c r="V53">
        <v>0.87349095046328695</v>
      </c>
      <c r="W53">
        <v>391.2</v>
      </c>
      <c r="X53">
        <v>399.7</v>
      </c>
      <c r="Y53">
        <v>390.2</v>
      </c>
      <c r="Z53">
        <v>403.95</v>
      </c>
      <c r="AA53">
        <v>391.2</v>
      </c>
      <c r="AB53">
        <v>399.7</v>
      </c>
      <c r="AC53" s="1">
        <f>(Table2[[#This Row],[Close Price]]/Table2[[#This Row],[Day Low]])-1</f>
        <v>8.8190184049079523E-3</v>
      </c>
      <c r="AD53" s="1">
        <f>(Table2[[#This Row],[Day High]]/Table2[[#This Row],[Close Price]])-1</f>
        <v>1.2796148486000192E-2</v>
      </c>
      <c r="AE53" s="1">
        <f>(Table2[[#This Row],[Close Price]]/Table2[[#This Row],[Current Week Low]])-1</f>
        <v>1.1404407995899479E-2</v>
      </c>
      <c r="AF53" s="1">
        <f>(Table2[[#This Row],[Current Week High]]/Table2[[#This Row],[Close Price]])-1</f>
        <v>2.3565184340554879E-2</v>
      </c>
      <c r="AG53" s="1">
        <f>(Table2[[#This Row],[Close Price]]/Table2[[#This Row],[Current Month Low]])-1</f>
        <v>8.8190184049079523E-3</v>
      </c>
      <c r="AH53" s="1">
        <f>(Table2[[#This Row],[Current Month High]]/Table2[[#This Row],[Close Price]])-1</f>
        <v>1.2796148486000192E-2</v>
      </c>
      <c r="AI53">
        <v>44.330419358925603</v>
      </c>
      <c r="AJ53">
        <v>227.64632627646299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-0.14000000000000001</v>
      </c>
      <c r="AM53" t="s">
        <v>3214</v>
      </c>
      <c r="AN53">
        <v>-13</v>
      </c>
      <c r="AO53" t="s">
        <v>3214</v>
      </c>
      <c r="AP53">
        <v>0.101673611642395</v>
      </c>
      <c r="AQ53">
        <f>(Table2[[#This Row],[Sharpe Ratio]]-AVERAGE(Table2[Sharpe Ratio]))/_xlfn.STDEV.P(Table2[Sharpe Ratio])</f>
        <v>0.47262822949359723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21</v>
      </c>
      <c r="AT53">
        <f>_xlfn.RANK.AVG(Table2[[#This Row],[6M Return vs Nifty Z-Score]],Table2[6M Return vs Nifty Z-Score])</f>
        <v>62</v>
      </c>
      <c r="AU53">
        <f>_xlfn.RANK.AVG(Table2[[#This Row],[Sharpe Ratio Z-Score]],Table2[Sharpe Ratio Z-Score])</f>
        <v>223</v>
      </c>
      <c r="AV53">
        <f>(Table2[[#This Row],[Rank 1Y]]+Table2[[#This Row],[Rank 6M]]+Table2[[#This Row],[Rank Sharpe]])/3</f>
        <v>102</v>
      </c>
    </row>
    <row r="54" spans="1:48" x14ac:dyDescent="0.3">
      <c r="A54" t="s">
        <v>904</v>
      </c>
      <c r="B54" t="s">
        <v>905</v>
      </c>
      <c r="C54" t="s">
        <v>3175</v>
      </c>
      <c r="D54" t="s">
        <v>512</v>
      </c>
      <c r="E54">
        <v>17439.72002759</v>
      </c>
      <c r="F54">
        <v>629.15</v>
      </c>
      <c r="G54">
        <v>92.417194773634407</v>
      </c>
      <c r="H54">
        <f>(Table2[[#This Row],[1Y Return vs Nifty]]-AVERAGE(Table2[1Y Return vs Nifty]))/_xlfn.STDEV.P(Table2[1Y Return vs Nifty])</f>
        <v>1.1253100021014686</v>
      </c>
      <c r="I54">
        <v>-2.2944975014996101</v>
      </c>
      <c r="J54">
        <f>(Table2[[#This Row],[1M Return vs Nifty]]-AVERAGE(Table2[1M Return vs Nifty]))/_xlfn.STDEV.P(Table2[1M Return vs Nifty])</f>
        <v>-0.10322023019823973</v>
      </c>
      <c r="K54">
        <v>21.8803017269157</v>
      </c>
      <c r="L54">
        <f>(Table2[[#This Row],[6M Return vs Nifty]]-AVERAGE(Table2[6M Return vs Nifty]))/_xlfn.STDEV.P(Table2[6M Return vs Nifty])</f>
        <v>0.36153969459422824</v>
      </c>
      <c r="M54">
        <v>3.3302882779971399</v>
      </c>
      <c r="N54">
        <f>(Table2[[#This Row],[1W Return vs Nifty]]-AVERAGE(Table2[1W Return vs Nifty]))/_xlfn.STDEV.P(Table2[1W Return vs Nifty])</f>
        <v>0.61160568051531994</v>
      </c>
      <c r="O54">
        <v>616.72</v>
      </c>
      <c r="P54">
        <v>609.40514612621496</v>
      </c>
      <c r="Q54">
        <v>514.85927049979398</v>
      </c>
      <c r="R54">
        <v>61.209334945617499</v>
      </c>
      <c r="S54" s="1">
        <f>(Table2[[#This Row],[Close Price]]-Table2[[#This Row],[20D EMA]])/Table2[[#This Row],[20D EMA]]</f>
        <v>2.0155013620443554E-2</v>
      </c>
      <c r="T54" s="1">
        <f>(Table2[[#This Row],[Close Price]]-Table2[[#This Row],[50D EMA]])/Table2[[#This Row],[50D EMA]]</f>
        <v>3.2400208628523178E-2</v>
      </c>
      <c r="U54" s="1">
        <f>(Table2[[#This Row],[Close Price]]-Table2[[#This Row],[200D EMA]])/Table2[[#This Row],[200D EMA]]</f>
        <v>0.22198440631992414</v>
      </c>
      <c r="V54">
        <v>0.39748460553707898</v>
      </c>
      <c r="W54">
        <v>601.04999999999995</v>
      </c>
      <c r="X54">
        <v>635.25</v>
      </c>
      <c r="Y54">
        <v>601</v>
      </c>
      <c r="Z54">
        <v>635.25</v>
      </c>
      <c r="AA54">
        <v>601.04999999999995</v>
      </c>
      <c r="AB54">
        <v>635.25</v>
      </c>
      <c r="AC54" s="1">
        <f>(Table2[[#This Row],[Close Price]]/Table2[[#This Row],[Day Low]])-1</f>
        <v>4.6751518176524565E-2</v>
      </c>
      <c r="AD54" s="1">
        <f>(Table2[[#This Row],[Day High]]/Table2[[#This Row],[Close Price]])-1</f>
        <v>9.6956210760550388E-3</v>
      </c>
      <c r="AE54" s="1">
        <f>(Table2[[#This Row],[Close Price]]/Table2[[#This Row],[Current Week Low]])-1</f>
        <v>4.6838602329450918E-2</v>
      </c>
      <c r="AF54" s="1">
        <f>(Table2[[#This Row],[Current Week High]]/Table2[[#This Row],[Close Price]])-1</f>
        <v>9.6956210760550388E-3</v>
      </c>
      <c r="AG54" s="1">
        <f>(Table2[[#This Row],[Close Price]]/Table2[[#This Row],[Current Month Low]])-1</f>
        <v>4.6751518176524565E-2</v>
      </c>
      <c r="AH54" s="1">
        <f>(Table2[[#This Row],[Current Month High]]/Table2[[#This Row],[Close Price]])-1</f>
        <v>9.6956210760550388E-3</v>
      </c>
      <c r="AI54">
        <v>15.0758960502265</v>
      </c>
      <c r="AJ54">
        <v>147.307389937106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3215</v>
      </c>
      <c r="AN54">
        <v>-0.44</v>
      </c>
      <c r="AO54" t="s">
        <v>3214</v>
      </c>
      <c r="AP54">
        <v>0.236368638531091</v>
      </c>
      <c r="AQ54">
        <f>(Table2[[#This Row],[Sharpe Ratio]]-AVERAGE(Table2[Sharpe Ratio]))/_xlfn.STDEV.P(Table2[Sharpe Ratio])</f>
        <v>2.0454246712742861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4.0406598182870628</v>
      </c>
      <c r="AS54">
        <f>_xlfn.RANK.AVG(Table2[[#This Row],[1Y Return vs Nifty Z-Score]],Table2[1Y Return vs Nifty Z-Score])</f>
        <v>86</v>
      </c>
      <c r="AT54">
        <f>_xlfn.RANK.AVG(Table2[[#This Row],[6M Return vs Nifty Z-Score]],Table2[6M Return vs Nifty Z-Score])</f>
        <v>205</v>
      </c>
      <c r="AU54">
        <f>_xlfn.RANK.AVG(Table2[[#This Row],[Sharpe Ratio Z-Score]],Table2[Sharpe Ratio Z-Score])</f>
        <v>16</v>
      </c>
      <c r="AV54">
        <f>(Table2[[#This Row],[Rank 1Y]]+Table2[[#This Row],[Rank 6M]]+Table2[[#This Row],[Rank Sharpe]])/3</f>
        <v>102.33333333333333</v>
      </c>
    </row>
    <row r="55" spans="1:48" x14ac:dyDescent="0.3">
      <c r="A55" t="s">
        <v>473</v>
      </c>
      <c r="B55" t="s">
        <v>474</v>
      </c>
      <c r="C55" t="s">
        <v>3173</v>
      </c>
      <c r="D55" t="s">
        <v>54</v>
      </c>
      <c r="E55">
        <v>47039.354664420003</v>
      </c>
      <c r="F55">
        <v>1666.95</v>
      </c>
      <c r="G55">
        <v>66.473936693403004</v>
      </c>
      <c r="H55">
        <f>(Table2[[#This Row],[1Y Return vs Nifty]]-AVERAGE(Table2[1Y Return vs Nifty]))/_xlfn.STDEV.P(Table2[1Y Return vs Nifty])</f>
        <v>0.69142776623237845</v>
      </c>
      <c r="I55">
        <v>-6.7641831775580297</v>
      </c>
      <c r="J55">
        <f>(Table2[[#This Row],[1M Return vs Nifty]]-AVERAGE(Table2[1M Return vs Nifty]))/_xlfn.STDEV.P(Table2[1M Return vs Nifty])</f>
        <v>-0.50559052436884555</v>
      </c>
      <c r="K55">
        <v>54.043725045663003</v>
      </c>
      <c r="L55">
        <f>(Table2[[#This Row],[6M Return vs Nifty]]-AVERAGE(Table2[6M Return vs Nifty]))/_xlfn.STDEV.P(Table2[6M Return vs Nifty])</f>
        <v>1.3784524769704305</v>
      </c>
      <c r="M55">
        <v>-1.64406300441141</v>
      </c>
      <c r="N55">
        <f>(Table2[[#This Row],[1W Return vs Nifty]]-AVERAGE(Table2[1W Return vs Nifty]))/_xlfn.STDEV.P(Table2[1W Return vs Nifty])</f>
        <v>-0.42845178663398342</v>
      </c>
      <c r="O55">
        <v>1679.27</v>
      </c>
      <c r="P55">
        <v>1597.79495285906</v>
      </c>
      <c r="Q55">
        <v>1243.59510849802</v>
      </c>
      <c r="R55">
        <v>42.3174186884753</v>
      </c>
      <c r="S55" s="1">
        <f>(Table2[[#This Row],[Close Price]]-Table2[[#This Row],[20D EMA]])/Table2[[#This Row],[20D EMA]]</f>
        <v>-7.3365212264852805E-3</v>
      </c>
      <c r="T55" s="1">
        <f>(Table2[[#This Row],[Close Price]]-Table2[[#This Row],[50D EMA]])/Table2[[#This Row],[50D EMA]]</f>
        <v>4.3281553128701203E-2</v>
      </c>
      <c r="U55" s="1">
        <f>(Table2[[#This Row],[Close Price]]-Table2[[#This Row],[200D EMA]])/Table2[[#This Row],[200D EMA]]</f>
        <v>0.34042823794417826</v>
      </c>
      <c r="V55">
        <v>1.3283348652882001</v>
      </c>
      <c r="W55">
        <v>1650.05</v>
      </c>
      <c r="X55">
        <v>1675.55</v>
      </c>
      <c r="Y55">
        <v>1650.05</v>
      </c>
      <c r="Z55">
        <v>1701.95</v>
      </c>
      <c r="AA55">
        <v>1650.05</v>
      </c>
      <c r="AB55">
        <v>1675.55</v>
      </c>
      <c r="AC55" s="1">
        <f>(Table2[[#This Row],[Close Price]]/Table2[[#This Row],[Day Low]])-1</f>
        <v>1.0242113875337244E-2</v>
      </c>
      <c r="AD55" s="1">
        <f>(Table2[[#This Row],[Day High]]/Table2[[#This Row],[Close Price]])-1</f>
        <v>5.1591229490985935E-3</v>
      </c>
      <c r="AE55" s="1">
        <f>(Table2[[#This Row],[Close Price]]/Table2[[#This Row],[Current Week Low]])-1</f>
        <v>1.0242113875337244E-2</v>
      </c>
      <c r="AF55" s="1">
        <f>(Table2[[#This Row],[Current Week High]]/Table2[[#This Row],[Close Price]])-1</f>
        <v>2.0996430606796901E-2</v>
      </c>
      <c r="AG55" s="1">
        <f>(Table2[[#This Row],[Close Price]]/Table2[[#This Row],[Current Month Low]])-1</f>
        <v>1.0242113875337244E-2</v>
      </c>
      <c r="AH55" s="1">
        <f>(Table2[[#This Row],[Current Month High]]/Table2[[#This Row],[Close Price]])-1</f>
        <v>5.1591229490985935E-3</v>
      </c>
      <c r="AI55">
        <v>6.1579531479648297</v>
      </c>
      <c r="AJ55">
        <v>130.84752804320701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7.0000000000000007E-2</v>
      </c>
      <c r="AM55" t="s">
        <v>3215</v>
      </c>
      <c r="AN55">
        <v>-4.95</v>
      </c>
      <c r="AO55" t="s">
        <v>3214</v>
      </c>
      <c r="AP55">
        <v>0.15128257762560901</v>
      </c>
      <c r="AQ55">
        <f>(Table2[[#This Row],[Sharpe Ratio]]-AVERAGE(Table2[Sharpe Ratio]))/_xlfn.STDEV.P(Table2[Sharpe Ratio])</f>
        <v>1.0518983553557295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2.1877362875557091</v>
      </c>
      <c r="AS55">
        <f>_xlfn.RANK.AVG(Table2[[#This Row],[1Y Return vs Nifty Z-Score]],Table2[1Y Return vs Nifty Z-Score])</f>
        <v>138</v>
      </c>
      <c r="AT55">
        <f>_xlfn.RANK.AVG(Table2[[#This Row],[6M Return vs Nifty Z-Score]],Table2[6M Return vs Nifty Z-Score])</f>
        <v>69</v>
      </c>
      <c r="AU55">
        <f>_xlfn.RANK.AVG(Table2[[#This Row],[Sharpe Ratio Z-Score]],Table2[Sharpe Ratio Z-Score])</f>
        <v>104</v>
      </c>
      <c r="AV55">
        <f>(Table2[[#This Row],[Rank 1Y]]+Table2[[#This Row],[Rank 6M]]+Table2[[#This Row],[Rank Sharpe]])/3</f>
        <v>103.66666666666667</v>
      </c>
    </row>
    <row r="56" spans="1:48" x14ac:dyDescent="0.3">
      <c r="A56" t="s">
        <v>1612</v>
      </c>
      <c r="B56" t="s">
        <v>1613</v>
      </c>
      <c r="C56" t="s">
        <v>3171</v>
      </c>
      <c r="D56" t="s">
        <v>117</v>
      </c>
      <c r="E56">
        <v>5968.6387199999999</v>
      </c>
      <c r="F56">
        <v>643.20000000000005</v>
      </c>
      <c r="G56">
        <v>149.145739201971</v>
      </c>
      <c r="H56">
        <f>(Table2[[#This Row],[1Y Return vs Nifty]]-AVERAGE(Table2[1Y Return vs Nifty]))/_xlfn.STDEV.P(Table2[1Y Return vs Nifty])</f>
        <v>2.0740538961045516</v>
      </c>
      <c r="I56">
        <v>11.8296406934997</v>
      </c>
      <c r="J56">
        <f>(Table2[[#This Row],[1M Return vs Nifty]]-AVERAGE(Table2[1M Return vs Nifty]))/_xlfn.STDEV.P(Table2[1M Return vs Nifty])</f>
        <v>1.1682637291480511</v>
      </c>
      <c r="K56">
        <v>73.415989627922301</v>
      </c>
      <c r="L56">
        <f>(Table2[[#This Row],[6M Return vs Nifty]]-AVERAGE(Table2[6M Return vs Nifty]))/_xlfn.STDEV.P(Table2[6M Return vs Nifty])</f>
        <v>1.9909464668682861</v>
      </c>
      <c r="M56">
        <v>6.3513653532339598</v>
      </c>
      <c r="N56">
        <f>(Table2[[#This Row],[1W Return vs Nifty]]-AVERAGE(Table2[1W Return vs Nifty]))/_xlfn.STDEV.P(Table2[1W Return vs Nifty])</f>
        <v>1.2432646833777496</v>
      </c>
      <c r="O56">
        <v>596.74</v>
      </c>
      <c r="P56">
        <v>570.21874556383602</v>
      </c>
      <c r="Q56">
        <v>451.06174073193398</v>
      </c>
      <c r="R56">
        <v>80.054944598694803</v>
      </c>
      <c r="S56" s="1">
        <f>(Table2[[#This Row],[Close Price]]-Table2[[#This Row],[20D EMA]])/Table2[[#This Row],[20D EMA]]</f>
        <v>7.7856352850487712E-2</v>
      </c>
      <c r="T56" s="1">
        <f>(Table2[[#This Row],[Close Price]]-Table2[[#This Row],[50D EMA]])/Table2[[#This Row],[50D EMA]]</f>
        <v>0.12798817121313624</v>
      </c>
      <c r="U56" s="1">
        <f>(Table2[[#This Row],[Close Price]]-Table2[[#This Row],[200D EMA]])/Table2[[#This Row],[200D EMA]]</f>
        <v>0.42596886837771913</v>
      </c>
      <c r="V56">
        <v>1.07794996287473</v>
      </c>
      <c r="W56">
        <v>621.1</v>
      </c>
      <c r="X56">
        <v>650.20000000000005</v>
      </c>
      <c r="Y56">
        <v>621.1</v>
      </c>
      <c r="Z56">
        <v>654</v>
      </c>
      <c r="AA56">
        <v>621.1</v>
      </c>
      <c r="AB56">
        <v>650.20000000000005</v>
      </c>
      <c r="AC56" s="1">
        <f>(Table2[[#This Row],[Close Price]]/Table2[[#This Row],[Day Low]])-1</f>
        <v>3.5582031878924614E-2</v>
      </c>
      <c r="AD56" s="1">
        <f>(Table2[[#This Row],[Day High]]/Table2[[#This Row],[Close Price]])-1</f>
        <v>1.0883084577114399E-2</v>
      </c>
      <c r="AE56" s="1">
        <f>(Table2[[#This Row],[Close Price]]/Table2[[#This Row],[Current Week Low]])-1</f>
        <v>3.5582031878924614E-2</v>
      </c>
      <c r="AF56" s="1">
        <f>(Table2[[#This Row],[Current Week High]]/Table2[[#This Row],[Close Price]])-1</f>
        <v>1.6791044776119257E-2</v>
      </c>
      <c r="AG56" s="1">
        <f>(Table2[[#This Row],[Close Price]]/Table2[[#This Row],[Current Month Low]])-1</f>
        <v>3.5582031878924614E-2</v>
      </c>
      <c r="AH56" s="1">
        <f>(Table2[[#This Row],[Current Month High]]/Table2[[#This Row],[Close Price]])-1</f>
        <v>1.0883084577114399E-2</v>
      </c>
      <c r="AI56">
        <v>13.0830223880596</v>
      </c>
      <c r="AJ56">
        <v>207.310081223124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0.09</v>
      </c>
      <c r="AM56" t="s">
        <v>3215</v>
      </c>
      <c r="AN56">
        <v>13.5</v>
      </c>
      <c r="AO56" t="s">
        <v>3215</v>
      </c>
      <c r="AP56">
        <v>9.1981017971921E-2</v>
      </c>
      <c r="AQ56">
        <f>(Table2[[#This Row],[Sharpe Ratio]]-AVERAGE(Table2[Sharpe Ratio]))/_xlfn.STDEV.P(Table2[Sharpe Ratio])</f>
        <v>0.35945050356950159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6.8359792790681402</v>
      </c>
      <c r="AS56">
        <f>_xlfn.RANK.AVG(Table2[[#This Row],[1Y Return vs Nifty Z-Score]],Table2[1Y Return vs Nifty Z-Score])</f>
        <v>36</v>
      </c>
      <c r="AT56">
        <f>_xlfn.RANK.AVG(Table2[[#This Row],[6M Return vs Nifty Z-Score]],Table2[6M Return vs Nifty Z-Score])</f>
        <v>33</v>
      </c>
      <c r="AU56">
        <f>_xlfn.RANK.AVG(Table2[[#This Row],[Sharpe Ratio Z-Score]],Table2[Sharpe Ratio Z-Score])</f>
        <v>252</v>
      </c>
      <c r="AV56">
        <f>(Table2[[#This Row],[Rank 1Y]]+Table2[[#This Row],[Rank 6M]]+Table2[[#This Row],[Rank Sharpe]])/3</f>
        <v>107</v>
      </c>
    </row>
    <row r="57" spans="1:48" x14ac:dyDescent="0.3">
      <c r="A57" t="s">
        <v>337</v>
      </c>
      <c r="B57" t="s">
        <v>338</v>
      </c>
      <c r="C57" t="s">
        <v>3182</v>
      </c>
      <c r="D57" t="s">
        <v>130</v>
      </c>
      <c r="E57">
        <v>78291.680619480001</v>
      </c>
      <c r="F57">
        <v>1817.65</v>
      </c>
      <c r="G57">
        <v>162.71039046610099</v>
      </c>
      <c r="H57">
        <f>(Table2[[#This Row],[1Y Return vs Nifty]]-AVERAGE(Table2[1Y Return vs Nifty]))/_xlfn.STDEV.P(Table2[1Y Return vs Nifty])</f>
        <v>2.3009128820138764</v>
      </c>
      <c r="I57">
        <v>-0.88496986037994796</v>
      </c>
      <c r="J57">
        <f>(Table2[[#This Row],[1M Return vs Nifty]]-AVERAGE(Table2[1M Return vs Nifty]))/_xlfn.STDEV.P(Table2[1M Return vs Nifty])</f>
        <v>2.3668346024654771E-2</v>
      </c>
      <c r="K57">
        <v>23.519531278025401</v>
      </c>
      <c r="L57">
        <f>(Table2[[#This Row],[6M Return vs Nifty]]-AVERAGE(Table2[6M Return vs Nifty]))/_xlfn.STDEV.P(Table2[6M Return vs Nifty])</f>
        <v>0.41336730844155872</v>
      </c>
      <c r="M57">
        <v>-1.55527501709399</v>
      </c>
      <c r="N57">
        <f>(Table2[[#This Row],[1W Return vs Nifty]]-AVERAGE(Table2[1W Return vs Nifty]))/_xlfn.STDEV.P(Table2[1W Return vs Nifty])</f>
        <v>-0.40988763545929446</v>
      </c>
      <c r="O57">
        <v>1840.05</v>
      </c>
      <c r="P57">
        <v>1804.1537269765299</v>
      </c>
      <c r="Q57">
        <v>1506.4106109271199</v>
      </c>
      <c r="R57">
        <v>42.897252774057797</v>
      </c>
      <c r="S57" s="1">
        <f>(Table2[[#This Row],[Close Price]]-Table2[[#This Row],[20D EMA]])/Table2[[#This Row],[20D EMA]]</f>
        <v>-1.2173582239612981E-2</v>
      </c>
      <c r="T57" s="1">
        <f>(Table2[[#This Row],[Close Price]]-Table2[[#This Row],[50D EMA]])/Table2[[#This Row],[50D EMA]]</f>
        <v>7.4806668753708361E-3</v>
      </c>
      <c r="U57" s="1">
        <f>(Table2[[#This Row],[Close Price]]-Table2[[#This Row],[200D EMA]])/Table2[[#This Row],[200D EMA]]</f>
        <v>0.20660992880375953</v>
      </c>
      <c r="V57">
        <v>0.87463781305587796</v>
      </c>
      <c r="W57">
        <v>1792.55</v>
      </c>
      <c r="X57">
        <v>1832.5</v>
      </c>
      <c r="Y57">
        <v>1792.55</v>
      </c>
      <c r="Z57">
        <v>1870</v>
      </c>
      <c r="AA57">
        <v>1792.55</v>
      </c>
      <c r="AB57">
        <v>1832.5</v>
      </c>
      <c r="AC57" s="1">
        <f>(Table2[[#This Row],[Close Price]]/Table2[[#This Row],[Day Low]])-1</f>
        <v>1.4002398817327455E-2</v>
      </c>
      <c r="AD57" s="1">
        <f>(Table2[[#This Row],[Day High]]/Table2[[#This Row],[Close Price]])-1</f>
        <v>8.1698896927351328E-3</v>
      </c>
      <c r="AE57" s="1">
        <f>(Table2[[#This Row],[Close Price]]/Table2[[#This Row],[Current Week Low]])-1</f>
        <v>1.4002398817327455E-2</v>
      </c>
      <c r="AF57" s="1">
        <f>(Table2[[#This Row],[Current Week High]]/Table2[[#This Row],[Close Price]])-1</f>
        <v>2.8800924270349082E-2</v>
      </c>
      <c r="AG57" s="1">
        <f>(Table2[[#This Row],[Close Price]]/Table2[[#This Row],[Current Month Low]])-1</f>
        <v>1.4002398817327455E-2</v>
      </c>
      <c r="AH57" s="1">
        <f>(Table2[[#This Row],[Current Month High]]/Table2[[#This Row],[Close Price]])-1</f>
        <v>8.1698896927351328E-3</v>
      </c>
      <c r="AI57">
        <v>14.1473881110224</v>
      </c>
      <c r="AJ57">
        <v>206.98361763215601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0.03</v>
      </c>
      <c r="AM57" t="s">
        <v>3215</v>
      </c>
      <c r="AN57">
        <v>-2.2000000000000002</v>
      </c>
      <c r="AO57" t="s">
        <v>3214</v>
      </c>
      <c r="AP57">
        <v>0.15208601779314601</v>
      </c>
      <c r="AQ57">
        <f>(Table2[[#This Row],[Sharpe Ratio]]-AVERAGE(Table2[Sharpe Ratio]))/_xlfn.STDEV.P(Table2[Sharpe Ratio])</f>
        <v>1.0612799031817683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3.3893408042025639</v>
      </c>
      <c r="AS57">
        <f>_xlfn.RANK.AVG(Table2[[#This Row],[1Y Return vs Nifty Z-Score]],Table2[1Y Return vs Nifty Z-Score])</f>
        <v>30</v>
      </c>
      <c r="AT57">
        <f>_xlfn.RANK.AVG(Table2[[#This Row],[6M Return vs Nifty Z-Score]],Table2[6M Return vs Nifty Z-Score])</f>
        <v>192</v>
      </c>
      <c r="AU57">
        <f>_xlfn.RANK.AVG(Table2[[#This Row],[Sharpe Ratio Z-Score]],Table2[Sharpe Ratio Z-Score])</f>
        <v>103</v>
      </c>
      <c r="AV57">
        <f>(Table2[[#This Row],[Rank 1Y]]+Table2[[#This Row],[Rank 6M]]+Table2[[#This Row],[Rank Sharpe]])/3</f>
        <v>108.33333333333333</v>
      </c>
    </row>
    <row r="58" spans="1:48" x14ac:dyDescent="0.3">
      <c r="A58" t="s">
        <v>620</v>
      </c>
      <c r="B58" t="s">
        <v>621</v>
      </c>
      <c r="C58" t="s">
        <v>3172</v>
      </c>
      <c r="D58" t="s">
        <v>46</v>
      </c>
      <c r="E58">
        <v>32434.2</v>
      </c>
      <c r="F58">
        <v>180.19</v>
      </c>
      <c r="G58">
        <v>177.71360815057199</v>
      </c>
      <c r="H58">
        <f>(Table2[[#This Row],[1Y Return vs Nifty]]-AVERAGE(Table2[1Y Return vs Nifty]))/_xlfn.STDEV.P(Table2[1Y Return vs Nifty])</f>
        <v>2.551830851300442</v>
      </c>
      <c r="I58">
        <v>-6.8743094001387597</v>
      </c>
      <c r="J58">
        <f>(Table2[[#This Row],[1M Return vs Nifty]]-AVERAGE(Table2[1M Return vs Nifty]))/_xlfn.STDEV.P(Table2[1M Return vs Nifty])</f>
        <v>-0.51550431334355074</v>
      </c>
      <c r="K58">
        <v>25.706969690950402</v>
      </c>
      <c r="L58">
        <f>(Table2[[#This Row],[6M Return vs Nifty]]-AVERAGE(Table2[6M Return vs Nifty]))/_xlfn.STDEV.P(Table2[6M Return vs Nifty])</f>
        <v>0.48252767301840949</v>
      </c>
      <c r="M58">
        <v>3.9324223718338902</v>
      </c>
      <c r="N58">
        <f>(Table2[[#This Row],[1W Return vs Nifty]]-AVERAGE(Table2[1W Return vs Nifty]))/_xlfn.STDEV.P(Table2[1W Return vs Nifty])</f>
        <v>0.73750231003860989</v>
      </c>
      <c r="O58">
        <v>177.24</v>
      </c>
      <c r="P58">
        <v>176.156409031735</v>
      </c>
      <c r="Q58">
        <v>144.29675246776901</v>
      </c>
      <c r="R58">
        <v>58.458989607354198</v>
      </c>
      <c r="S58" s="1">
        <f>(Table2[[#This Row],[Close Price]]-Table2[[#This Row],[20D EMA]])/Table2[[#This Row],[20D EMA]]</f>
        <v>1.6644098397652834E-2</v>
      </c>
      <c r="T58" s="1">
        <f>(Table2[[#This Row],[Close Price]]-Table2[[#This Row],[50D EMA]])/Table2[[#This Row],[50D EMA]]</f>
        <v>2.2897781525157802E-2</v>
      </c>
      <c r="U58" s="1">
        <f>(Table2[[#This Row],[Close Price]]-Table2[[#This Row],[200D EMA]])/Table2[[#This Row],[200D EMA]]</f>
        <v>0.2487460522734101</v>
      </c>
      <c r="V58">
        <v>0.28091152883689402</v>
      </c>
      <c r="W58">
        <v>177.7</v>
      </c>
      <c r="X58">
        <v>181.7</v>
      </c>
      <c r="Y58">
        <v>174.51</v>
      </c>
      <c r="Z58">
        <v>181.7</v>
      </c>
      <c r="AA58">
        <v>177.7</v>
      </c>
      <c r="AB58">
        <v>181.7</v>
      </c>
      <c r="AC58" s="1">
        <f>(Table2[[#This Row],[Close Price]]/Table2[[#This Row],[Day Low]])-1</f>
        <v>1.4012380416432269E-2</v>
      </c>
      <c r="AD58" s="1">
        <f>(Table2[[#This Row],[Day High]]/Table2[[#This Row],[Close Price]])-1</f>
        <v>8.3800432876408593E-3</v>
      </c>
      <c r="AE58" s="1">
        <f>(Table2[[#This Row],[Close Price]]/Table2[[#This Row],[Current Week Low]])-1</f>
        <v>3.2548278035642753E-2</v>
      </c>
      <c r="AF58" s="1">
        <f>(Table2[[#This Row],[Current Week High]]/Table2[[#This Row],[Close Price]])-1</f>
        <v>8.3800432876408593E-3</v>
      </c>
      <c r="AG58" s="1">
        <f>(Table2[[#This Row],[Close Price]]/Table2[[#This Row],[Current Month Low]])-1</f>
        <v>1.4012380416432269E-2</v>
      </c>
      <c r="AH58" s="1">
        <f>(Table2[[#This Row],[Current Month High]]/Table2[[#This Row],[Close Price]])-1</f>
        <v>8.3800432876408593E-3</v>
      </c>
      <c r="AI58">
        <v>16.404905932626601</v>
      </c>
      <c r="AJ58">
        <v>216.95690413368499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-0.05</v>
      </c>
      <c r="AM58" t="s">
        <v>3214</v>
      </c>
      <c r="AN58">
        <v>0.52</v>
      </c>
      <c r="AO58" t="s">
        <v>3215</v>
      </c>
      <c r="AP58">
        <v>0.13461041876531701</v>
      </c>
      <c r="AQ58">
        <f>(Table2[[#This Row],[Sharpe Ratio]]-AVERAGE(Table2[Sharpe Ratio]))/_xlfn.STDEV.P(Table2[Sharpe Ratio])</f>
        <v>0.85722218402285721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4.113578705036768</v>
      </c>
      <c r="AS58">
        <f>_xlfn.RANK.AVG(Table2[[#This Row],[1Y Return vs Nifty Z-Score]],Table2[1Y Return vs Nifty Z-Score])</f>
        <v>20</v>
      </c>
      <c r="AT58">
        <f>_xlfn.RANK.AVG(Table2[[#This Row],[6M Return vs Nifty Z-Score]],Table2[6M Return vs Nifty Z-Score])</f>
        <v>181</v>
      </c>
      <c r="AU58">
        <f>_xlfn.RANK.AVG(Table2[[#This Row],[Sharpe Ratio Z-Score]],Table2[Sharpe Ratio Z-Score])</f>
        <v>136</v>
      </c>
      <c r="AV58">
        <f>(Table2[[#This Row],[Rank 1Y]]+Table2[[#This Row],[Rank 6M]]+Table2[[#This Row],[Rank Sharpe]])/3</f>
        <v>112.33333333333333</v>
      </c>
    </row>
    <row r="59" spans="1:48" x14ac:dyDescent="0.3">
      <c r="A59" t="s">
        <v>1080</v>
      </c>
      <c r="B59" t="s">
        <v>1081</v>
      </c>
      <c r="C59" t="s">
        <v>3173</v>
      </c>
      <c r="D59" t="s">
        <v>54</v>
      </c>
      <c r="E59">
        <v>12883.345781399999</v>
      </c>
      <c r="F59">
        <v>1401</v>
      </c>
      <c r="G59">
        <v>151.04259310111101</v>
      </c>
      <c r="H59">
        <f>(Table2[[#This Row],[1Y Return vs Nifty]]-AVERAGE(Table2[1Y Return vs Nifty]))/_xlfn.STDEV.P(Table2[1Y Return vs Nifty])</f>
        <v>2.1057774062485222</v>
      </c>
      <c r="I59">
        <v>1.40890188848781</v>
      </c>
      <c r="J59">
        <f>(Table2[[#This Row],[1M Return vs Nifty]]-AVERAGE(Table2[1M Return vs Nifty]))/_xlfn.STDEV.P(Table2[1M Return vs Nifty])</f>
        <v>0.23016739702626668</v>
      </c>
      <c r="K59">
        <v>54.540162409301097</v>
      </c>
      <c r="L59">
        <f>(Table2[[#This Row],[6M Return vs Nifty]]-AVERAGE(Table2[6M Return vs Nifty]))/_xlfn.STDEV.P(Table2[6M Return vs Nifty])</f>
        <v>1.3941483653007771</v>
      </c>
      <c r="M59">
        <v>0.99769933449218995</v>
      </c>
      <c r="N59">
        <f>(Table2[[#This Row],[1W Return vs Nifty]]-AVERAGE(Table2[1W Return vs Nifty]))/_xlfn.STDEV.P(Table2[1W Return vs Nifty])</f>
        <v>0.12389855837022672</v>
      </c>
      <c r="O59">
        <v>1357.77</v>
      </c>
      <c r="P59">
        <v>1260.64426862357</v>
      </c>
      <c r="Q59">
        <v>958.55697237009099</v>
      </c>
      <c r="R59">
        <v>59.192091336369799</v>
      </c>
      <c r="S59" s="1">
        <f>(Table2[[#This Row],[Close Price]]-Table2[[#This Row],[20D EMA]])/Table2[[#This Row],[20D EMA]]</f>
        <v>3.1838971254336171E-2</v>
      </c>
      <c r="T59" s="1">
        <f>(Table2[[#This Row],[Close Price]]-Table2[[#This Row],[50D EMA]])/Table2[[#This Row],[50D EMA]]</f>
        <v>0.11133650853755664</v>
      </c>
      <c r="U59" s="1">
        <f>(Table2[[#This Row],[Close Price]]-Table2[[#This Row],[200D EMA]])/Table2[[#This Row],[200D EMA]]</f>
        <v>0.46157196742927176</v>
      </c>
      <c r="V59">
        <v>0.80062018819149505</v>
      </c>
      <c r="W59">
        <v>1373.4</v>
      </c>
      <c r="X59">
        <v>1440.9</v>
      </c>
      <c r="Y59">
        <v>1373.4</v>
      </c>
      <c r="Z59">
        <v>1440.9</v>
      </c>
      <c r="AA59">
        <v>1373.4</v>
      </c>
      <c r="AB59">
        <v>1440.9</v>
      </c>
      <c r="AC59" s="1">
        <f>(Table2[[#This Row],[Close Price]]/Table2[[#This Row],[Day Low]])-1</f>
        <v>2.0096111839231101E-2</v>
      </c>
      <c r="AD59" s="1">
        <f>(Table2[[#This Row],[Day High]]/Table2[[#This Row],[Close Price]])-1</f>
        <v>2.8479657387580293E-2</v>
      </c>
      <c r="AE59" s="1">
        <f>(Table2[[#This Row],[Close Price]]/Table2[[#This Row],[Current Week Low]])-1</f>
        <v>2.0096111839231101E-2</v>
      </c>
      <c r="AF59" s="1">
        <f>(Table2[[#This Row],[Current Week High]]/Table2[[#This Row],[Close Price]])-1</f>
        <v>2.8479657387580293E-2</v>
      </c>
      <c r="AG59" s="1">
        <f>(Table2[[#This Row],[Close Price]]/Table2[[#This Row],[Current Month Low]])-1</f>
        <v>2.0096111839231101E-2</v>
      </c>
      <c r="AH59" s="1">
        <f>(Table2[[#This Row],[Current Month High]]/Table2[[#This Row],[Close Price]])-1</f>
        <v>2.8479657387580293E-2</v>
      </c>
      <c r="AI59">
        <v>3.14061384725197</v>
      </c>
      <c r="AJ59">
        <v>200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0.35</v>
      </c>
      <c r="AM59" t="s">
        <v>3215</v>
      </c>
      <c r="AN59">
        <v>3.43</v>
      </c>
      <c r="AO59" t="s">
        <v>3215</v>
      </c>
      <c r="AP59">
        <v>9.6531347151095001E-2</v>
      </c>
      <c r="AQ59">
        <f>(Table2[[#This Row],[Sharpe Ratio]]-AVERAGE(Table2[Sharpe Ratio]))/_xlfn.STDEV.P(Table2[Sharpe Ratio])</f>
        <v>0.41258343436322437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4.2665751613090173</v>
      </c>
      <c r="AS59">
        <f>_xlfn.RANK.AVG(Table2[[#This Row],[1Y Return vs Nifty Z-Score]],Table2[1Y Return vs Nifty Z-Score])</f>
        <v>35</v>
      </c>
      <c r="AT59">
        <f>_xlfn.RANK.AVG(Table2[[#This Row],[6M Return vs Nifty Z-Score]],Table2[6M Return vs Nifty Z-Score])</f>
        <v>67</v>
      </c>
      <c r="AU59">
        <f>_xlfn.RANK.AVG(Table2[[#This Row],[Sharpe Ratio Z-Score]],Table2[Sharpe Ratio Z-Score])</f>
        <v>238</v>
      </c>
      <c r="AV59">
        <f>(Table2[[#This Row],[Rank 1Y]]+Table2[[#This Row],[Rank 6M]]+Table2[[#This Row],[Rank Sharpe]])/3</f>
        <v>113.33333333333333</v>
      </c>
    </row>
    <row r="60" spans="1:48" x14ac:dyDescent="0.3">
      <c r="A60" t="s">
        <v>1166</v>
      </c>
      <c r="B60" t="s">
        <v>1167</v>
      </c>
      <c r="C60" t="s">
        <v>3171</v>
      </c>
      <c r="D60" t="s">
        <v>117</v>
      </c>
      <c r="E60">
        <v>11136.86188615</v>
      </c>
      <c r="F60">
        <v>1894.75</v>
      </c>
      <c r="G60">
        <v>49.938292058963199</v>
      </c>
      <c r="H60">
        <f>(Table2[[#This Row],[1Y Return vs Nifty]]-AVERAGE(Table2[1Y Return vs Nifty]))/_xlfn.STDEV.P(Table2[1Y Return vs Nifty])</f>
        <v>0.41488106406645403</v>
      </c>
      <c r="I60">
        <v>14.208598412301299</v>
      </c>
      <c r="J60">
        <f>(Table2[[#This Row],[1M Return vs Nifty]]-AVERAGE(Table2[1M Return vs Nifty]))/_xlfn.STDEV.P(Table2[1M Return vs Nifty])</f>
        <v>1.3824223940986828</v>
      </c>
      <c r="K60">
        <v>55.5290130177873</v>
      </c>
      <c r="L60">
        <f>(Table2[[#This Row],[6M Return vs Nifty]]-AVERAGE(Table2[6M Return vs Nifty]))/_xlfn.STDEV.P(Table2[6M Return vs Nifty])</f>
        <v>1.4254129111690641</v>
      </c>
      <c r="M60">
        <v>-0.23744684694314599</v>
      </c>
      <c r="N60">
        <f>(Table2[[#This Row],[1W Return vs Nifty]]-AVERAGE(Table2[1W Return vs Nifty]))/_xlfn.STDEV.P(Table2[1W Return vs Nifty])</f>
        <v>-0.13435079638800079</v>
      </c>
      <c r="O60">
        <v>1852.64</v>
      </c>
      <c r="P60">
        <v>1687.22165894465</v>
      </c>
      <c r="Q60">
        <v>1363.3715562065599</v>
      </c>
      <c r="R60">
        <v>50.181978671174299</v>
      </c>
      <c r="S60" s="1">
        <f>(Table2[[#This Row],[Close Price]]-Table2[[#This Row],[20D EMA]])/Table2[[#This Row],[20D EMA]]</f>
        <v>2.2729726228517089E-2</v>
      </c>
      <c r="T60" s="1">
        <f>(Table2[[#This Row],[Close Price]]-Table2[[#This Row],[50D EMA]])/Table2[[#This Row],[50D EMA]]</f>
        <v>0.12300004564021427</v>
      </c>
      <c r="U60" s="1">
        <f>(Table2[[#This Row],[Close Price]]-Table2[[#This Row],[200D EMA]])/Table2[[#This Row],[200D EMA]]</f>
        <v>0.3897532124492501</v>
      </c>
      <c r="V60">
        <v>1.3073610786215799</v>
      </c>
      <c r="W60">
        <v>1890</v>
      </c>
      <c r="X60">
        <v>1937.95</v>
      </c>
      <c r="Y60">
        <v>1889.15</v>
      </c>
      <c r="Z60">
        <v>1973.95</v>
      </c>
      <c r="AA60">
        <v>1890</v>
      </c>
      <c r="AB60">
        <v>1937.95</v>
      </c>
      <c r="AC60" s="1">
        <f>(Table2[[#This Row],[Close Price]]/Table2[[#This Row],[Day Low]])-1</f>
        <v>2.5132275132275783E-3</v>
      </c>
      <c r="AD60" s="1">
        <f>(Table2[[#This Row],[Day High]]/Table2[[#This Row],[Close Price]])-1</f>
        <v>2.2799841667766163E-2</v>
      </c>
      <c r="AE60" s="1">
        <f>(Table2[[#This Row],[Close Price]]/Table2[[#This Row],[Current Week Low]])-1</f>
        <v>2.9642961120079914E-3</v>
      </c>
      <c r="AF60" s="1">
        <f>(Table2[[#This Row],[Current Week High]]/Table2[[#This Row],[Close Price]])-1</f>
        <v>4.1799709724237966E-2</v>
      </c>
      <c r="AG60" s="1">
        <f>(Table2[[#This Row],[Close Price]]/Table2[[#This Row],[Current Month Low]])-1</f>
        <v>2.5132275132275783E-3</v>
      </c>
      <c r="AH60" s="1">
        <f>(Table2[[#This Row],[Current Month High]]/Table2[[#This Row],[Close Price]])-1</f>
        <v>2.2799841667766163E-2</v>
      </c>
      <c r="AI60">
        <v>16.11030478955</v>
      </c>
      <c r="AJ60">
        <v>96.734503166856996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0.22</v>
      </c>
      <c r="AM60" t="s">
        <v>3215</v>
      </c>
      <c r="AN60">
        <v>1.78</v>
      </c>
      <c r="AO60" t="s">
        <v>3215</v>
      </c>
      <c r="AP60">
        <v>0.165119298324331</v>
      </c>
      <c r="AQ60">
        <f>(Table2[[#This Row],[Sharpe Ratio]]-AVERAGE(Table2[Sharpe Ratio]))/_xlfn.STDEV.P(Table2[Sharpe Ratio])</f>
        <v>1.2134659023064145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4.301831475252615</v>
      </c>
      <c r="AS60">
        <f>_xlfn.RANK.AVG(Table2[[#This Row],[1Y Return vs Nifty Z-Score]],Table2[1Y Return vs Nifty Z-Score])</f>
        <v>196</v>
      </c>
      <c r="AT60">
        <f>_xlfn.RANK.AVG(Table2[[#This Row],[6M Return vs Nifty Z-Score]],Table2[6M Return vs Nifty Z-Score])</f>
        <v>65</v>
      </c>
      <c r="AU60">
        <f>_xlfn.RANK.AVG(Table2[[#This Row],[Sharpe Ratio Z-Score]],Table2[Sharpe Ratio Z-Score])</f>
        <v>84</v>
      </c>
      <c r="AV60">
        <f>(Table2[[#This Row],[Rank 1Y]]+Table2[[#This Row],[Rank 6M]]+Table2[[#This Row],[Rank Sharpe]])/3</f>
        <v>115</v>
      </c>
    </row>
    <row r="61" spans="1:48" x14ac:dyDescent="0.3">
      <c r="A61" t="s">
        <v>510</v>
      </c>
      <c r="B61" t="s">
        <v>511</v>
      </c>
      <c r="C61" t="s">
        <v>3175</v>
      </c>
      <c r="D61" t="s">
        <v>512</v>
      </c>
      <c r="E61">
        <v>43481.75</v>
      </c>
      <c r="F61">
        <v>511.55</v>
      </c>
      <c r="G61">
        <v>65.3898517183259</v>
      </c>
      <c r="H61">
        <f>(Table2[[#This Row],[1Y Return vs Nifty]]-AVERAGE(Table2[1Y Return vs Nifty]))/_xlfn.STDEV.P(Table2[1Y Return vs Nifty])</f>
        <v>0.67329722875694253</v>
      </c>
      <c r="I61">
        <v>0.73561587861467403</v>
      </c>
      <c r="J61">
        <f>(Table2[[#This Row],[1M Return vs Nifty]]-AVERAGE(Table2[1M Return vs Nifty]))/_xlfn.STDEV.P(Table2[1M Return vs Nifty])</f>
        <v>0.16955680615077839</v>
      </c>
      <c r="K61">
        <v>47.911658514838003</v>
      </c>
      <c r="L61">
        <f>(Table2[[#This Row],[6M Return vs Nifty]]-AVERAGE(Table2[6M Return vs Nifty]))/_xlfn.STDEV.P(Table2[6M Return vs Nifty])</f>
        <v>1.1845745810829442</v>
      </c>
      <c r="M61">
        <v>8.0329684488075905</v>
      </c>
      <c r="N61">
        <f>(Table2[[#This Row],[1W Return vs Nifty]]-AVERAGE(Table2[1W Return vs Nifty]))/_xlfn.STDEV.P(Table2[1W Return vs Nifty])</f>
        <v>1.5948610538467649</v>
      </c>
      <c r="O61">
        <v>486.16</v>
      </c>
      <c r="P61">
        <v>494.05154388134099</v>
      </c>
      <c r="Q61">
        <v>437.310956142294</v>
      </c>
      <c r="R61">
        <v>74.037935631951896</v>
      </c>
      <c r="S61" s="1">
        <f>(Table2[[#This Row],[Close Price]]-Table2[[#This Row],[20D EMA]])/Table2[[#This Row],[20D EMA]]</f>
        <v>5.2225604739180483E-2</v>
      </c>
      <c r="T61" s="1">
        <f>(Table2[[#This Row],[Close Price]]-Table2[[#This Row],[50D EMA]])/Table2[[#This Row],[50D EMA]]</f>
        <v>3.5418280410964002E-2</v>
      </c>
      <c r="U61" s="1">
        <f>(Table2[[#This Row],[Close Price]]-Table2[[#This Row],[200D EMA]])/Table2[[#This Row],[200D EMA]]</f>
        <v>0.16976259756352824</v>
      </c>
      <c r="V61">
        <v>1.13807421829425</v>
      </c>
      <c r="W61">
        <v>504.25</v>
      </c>
      <c r="X61">
        <v>515.65</v>
      </c>
      <c r="Y61">
        <v>488.55</v>
      </c>
      <c r="Z61">
        <v>515.65</v>
      </c>
      <c r="AA61">
        <v>504.25</v>
      </c>
      <c r="AB61">
        <v>515.65</v>
      </c>
      <c r="AC61" s="1">
        <f>(Table2[[#This Row],[Close Price]]/Table2[[#This Row],[Day Low]])-1</f>
        <v>1.4476945959345677E-2</v>
      </c>
      <c r="AD61" s="1">
        <f>(Table2[[#This Row],[Day High]]/Table2[[#This Row],[Close Price]])-1</f>
        <v>8.0148568077411664E-3</v>
      </c>
      <c r="AE61" s="1">
        <f>(Table2[[#This Row],[Close Price]]/Table2[[#This Row],[Current Week Low]])-1</f>
        <v>4.7078088220243508E-2</v>
      </c>
      <c r="AF61" s="1">
        <f>(Table2[[#This Row],[Current Week High]]/Table2[[#This Row],[Close Price]])-1</f>
        <v>8.0148568077411664E-3</v>
      </c>
      <c r="AG61" s="1">
        <f>(Table2[[#This Row],[Close Price]]/Table2[[#This Row],[Current Month Low]])-1</f>
        <v>1.4476945959345677E-2</v>
      </c>
      <c r="AH61" s="1">
        <f>(Table2[[#This Row],[Current Month High]]/Table2[[#This Row],[Close Price]])-1</f>
        <v>8.0148568077411664E-3</v>
      </c>
      <c r="AI61">
        <v>21.268693187371699</v>
      </c>
      <c r="AJ61">
        <v>111.64666942490599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-0.15</v>
      </c>
      <c r="AM61" t="s">
        <v>3214</v>
      </c>
      <c r="AN61">
        <v>5.39</v>
      </c>
      <c r="AO61" t="s">
        <v>3215</v>
      </c>
      <c r="AP61">
        <v>0.138224657622983</v>
      </c>
      <c r="AQ61">
        <f>(Table2[[#This Row],[Sharpe Ratio]]-AVERAGE(Table2[Sharpe Ratio]))/_xlfn.STDEV.P(Table2[Sharpe Ratio])</f>
        <v>0.89942464796222643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141</v>
      </c>
      <c r="AT61">
        <f>_xlfn.RANK.AVG(Table2[[#This Row],[6M Return vs Nifty Z-Score]],Table2[6M Return vs Nifty Z-Score])</f>
        <v>83</v>
      </c>
      <c r="AU61">
        <f>_xlfn.RANK.AVG(Table2[[#This Row],[Sharpe Ratio Z-Score]],Table2[Sharpe Ratio Z-Score])</f>
        <v>127</v>
      </c>
      <c r="AV61">
        <f>(Table2[[#This Row],[Rank 1Y]]+Table2[[#This Row],[Rank 6M]]+Table2[[#This Row],[Rank Sharpe]])/3</f>
        <v>117</v>
      </c>
    </row>
    <row r="62" spans="1:48" x14ac:dyDescent="0.3">
      <c r="A62" t="s">
        <v>1062</v>
      </c>
      <c r="B62" t="s">
        <v>1063</v>
      </c>
      <c r="C62" t="s">
        <v>3181</v>
      </c>
      <c r="D62" t="s">
        <v>261</v>
      </c>
      <c r="E62">
        <v>13137.10021794</v>
      </c>
      <c r="F62">
        <v>1974.45</v>
      </c>
      <c r="G62">
        <v>89.064077227675597</v>
      </c>
      <c r="H62">
        <f>(Table2[[#This Row],[1Y Return vs Nifty]]-AVERAGE(Table2[1Y Return vs Nifty]))/_xlfn.STDEV.P(Table2[1Y Return vs Nifty])</f>
        <v>1.06923153526152</v>
      </c>
      <c r="I62">
        <v>12.7912480177581</v>
      </c>
      <c r="J62">
        <f>(Table2[[#This Row],[1M Return vs Nifty]]-AVERAGE(Table2[1M Return vs Nifty]))/_xlfn.STDEV.P(Table2[1M Return vs Nifty])</f>
        <v>1.2548295975291288</v>
      </c>
      <c r="K62">
        <v>34.4894558238109</v>
      </c>
      <c r="L62">
        <f>(Table2[[#This Row],[6M Return vs Nifty]]-AVERAGE(Table2[6M Return vs Nifty]))/_xlfn.STDEV.P(Table2[6M Return vs Nifty])</f>
        <v>0.76020403604230125</v>
      </c>
      <c r="M62">
        <v>9.1588017223334894</v>
      </c>
      <c r="N62">
        <f>(Table2[[#This Row],[1W Return vs Nifty]]-AVERAGE(Table2[1W Return vs Nifty]))/_xlfn.STDEV.P(Table2[1W Return vs Nifty])</f>
        <v>1.8302548240930827</v>
      </c>
      <c r="O62">
        <v>1823.36</v>
      </c>
      <c r="P62">
        <v>1770.6829072718799</v>
      </c>
      <c r="Q62">
        <v>1504.8906517077</v>
      </c>
      <c r="R62">
        <v>82.170219337501393</v>
      </c>
      <c r="S62" s="1">
        <f>(Table2[[#This Row],[Close Price]]-Table2[[#This Row],[20D EMA]])/Table2[[#This Row],[20D EMA]]</f>
        <v>8.2863504738504817E-2</v>
      </c>
      <c r="T62" s="1">
        <f>(Table2[[#This Row],[Close Price]]-Table2[[#This Row],[50D EMA]])/Table2[[#This Row],[50D EMA]]</f>
        <v>0.11507825138610923</v>
      </c>
      <c r="U62" s="1">
        <f>(Table2[[#This Row],[Close Price]]-Table2[[#This Row],[200D EMA]])/Table2[[#This Row],[200D EMA]]</f>
        <v>0.31202223746918728</v>
      </c>
      <c r="V62">
        <v>0.62923841607944797</v>
      </c>
      <c r="W62">
        <v>1851.5</v>
      </c>
      <c r="X62">
        <v>2034.95</v>
      </c>
      <c r="Y62">
        <v>1811.55</v>
      </c>
      <c r="Z62">
        <v>2034.95</v>
      </c>
      <c r="AA62">
        <v>1851.5</v>
      </c>
      <c r="AB62">
        <v>2034.95</v>
      </c>
      <c r="AC62" s="1">
        <f>(Table2[[#This Row],[Close Price]]/Table2[[#This Row],[Day Low]])-1</f>
        <v>6.6405617067242906E-2</v>
      </c>
      <c r="AD62" s="1">
        <f>(Table2[[#This Row],[Day High]]/Table2[[#This Row],[Close Price]])-1</f>
        <v>3.0641444452885525E-2</v>
      </c>
      <c r="AE62" s="1">
        <f>(Table2[[#This Row],[Close Price]]/Table2[[#This Row],[Current Week Low]])-1</f>
        <v>8.9922994121056643E-2</v>
      </c>
      <c r="AF62" s="1">
        <f>(Table2[[#This Row],[Current Week High]]/Table2[[#This Row],[Close Price]])-1</f>
        <v>3.0641444452885525E-2</v>
      </c>
      <c r="AG62" s="1">
        <f>(Table2[[#This Row],[Close Price]]/Table2[[#This Row],[Current Month Low]])-1</f>
        <v>6.6405617067242906E-2</v>
      </c>
      <c r="AH62" s="1">
        <f>(Table2[[#This Row],[Current Month High]]/Table2[[#This Row],[Close Price]])-1</f>
        <v>3.0641444452885525E-2</v>
      </c>
      <c r="AI62">
        <v>3.0641444452885498</v>
      </c>
      <c r="AJ62">
        <v>134.57882856124499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7.0000000000000007E-2</v>
      </c>
      <c r="AM62" t="s">
        <v>3215</v>
      </c>
      <c r="AN62">
        <v>9.02</v>
      </c>
      <c r="AO62" t="s">
        <v>3215</v>
      </c>
      <c r="AP62">
        <v>0.13621367801180101</v>
      </c>
      <c r="AQ62">
        <f>(Table2[[#This Row],[Sharpe Ratio]]-AVERAGE(Table2[Sharpe Ratio]))/_xlfn.STDEV.P(Table2[Sharpe Ratio])</f>
        <v>0.87594299722857205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5.7904629901546052</v>
      </c>
      <c r="AS62">
        <f>_xlfn.RANK.AVG(Table2[[#This Row],[1Y Return vs Nifty Z-Score]],Table2[1Y Return vs Nifty Z-Score])</f>
        <v>94</v>
      </c>
      <c r="AT62">
        <f>_xlfn.RANK.AVG(Table2[[#This Row],[6M Return vs Nifty Z-Score]],Table2[6M Return vs Nifty Z-Score])</f>
        <v>128</v>
      </c>
      <c r="AU62">
        <f>_xlfn.RANK.AVG(Table2[[#This Row],[Sharpe Ratio Z-Score]],Table2[Sharpe Ratio Z-Score])</f>
        <v>132</v>
      </c>
      <c r="AV62">
        <f>(Table2[[#This Row],[Rank 1Y]]+Table2[[#This Row],[Rank 6M]]+Table2[[#This Row],[Rank Sharpe]])/3</f>
        <v>118</v>
      </c>
    </row>
    <row r="63" spans="1:48" x14ac:dyDescent="0.3">
      <c r="A63" t="s">
        <v>1546</v>
      </c>
      <c r="B63" t="s">
        <v>1547</v>
      </c>
      <c r="C63" t="s">
        <v>3170</v>
      </c>
      <c r="D63" t="s">
        <v>1008</v>
      </c>
      <c r="E63">
        <v>6588.2515513849903</v>
      </c>
      <c r="F63">
        <v>767.35</v>
      </c>
      <c r="G63">
        <v>132.78787237237</v>
      </c>
      <c r="H63">
        <f>(Table2[[#This Row],[1Y Return vs Nifty]]-AVERAGE(Table2[1Y Return vs Nifty]))/_xlfn.STDEV.P(Table2[1Y Return vs Nifty])</f>
        <v>1.8004803992011591</v>
      </c>
      <c r="I63">
        <v>28.679398831655501</v>
      </c>
      <c r="J63">
        <f>(Table2[[#This Row],[1M Return vs Nifty]]-AVERAGE(Table2[1M Return vs Nifty]))/_xlfn.STDEV.P(Table2[1M Return vs Nifty])</f>
        <v>2.6851135996141315</v>
      </c>
      <c r="K63">
        <v>166.130811397456</v>
      </c>
      <c r="L63">
        <f>(Table2[[#This Row],[6M Return vs Nifty]]-AVERAGE(Table2[6M Return vs Nifty]))/_xlfn.STDEV.P(Table2[6M Return vs Nifty])</f>
        <v>4.9223162541824035</v>
      </c>
      <c r="M63">
        <v>5.8138221626491298</v>
      </c>
      <c r="N63">
        <f>(Table2[[#This Row],[1W Return vs Nifty]]-AVERAGE(Table2[1W Return vs Nifty]))/_xlfn.STDEV.P(Table2[1W Return vs Nifty])</f>
        <v>1.1308729809139235</v>
      </c>
      <c r="O63">
        <v>699.76</v>
      </c>
      <c r="P63">
        <v>593.63733608190296</v>
      </c>
      <c r="Q63">
        <v>412.58107593413001</v>
      </c>
      <c r="R63">
        <v>56.764108313656102</v>
      </c>
      <c r="S63" s="1">
        <f>(Table2[[#This Row],[Close Price]]-Table2[[#This Row],[20D EMA]])/Table2[[#This Row],[20D EMA]]</f>
        <v>9.6590259517548918E-2</v>
      </c>
      <c r="T63" s="1">
        <f>(Table2[[#This Row],[Close Price]]-Table2[[#This Row],[50D EMA]])/Table2[[#This Row],[50D EMA]]</f>
        <v>0.29262422250026787</v>
      </c>
      <c r="U63" s="1">
        <f>(Table2[[#This Row],[Close Price]]-Table2[[#This Row],[200D EMA]])/Table2[[#This Row],[200D EMA]]</f>
        <v>0.85987686968587496</v>
      </c>
      <c r="V63">
        <v>0.91416653275073001</v>
      </c>
      <c r="W63">
        <v>761</v>
      </c>
      <c r="X63">
        <v>825.05</v>
      </c>
      <c r="Y63">
        <v>761</v>
      </c>
      <c r="Z63">
        <v>855</v>
      </c>
      <c r="AA63">
        <v>761</v>
      </c>
      <c r="AB63">
        <v>825.05</v>
      </c>
      <c r="AC63" s="1">
        <f>(Table2[[#This Row],[Close Price]]/Table2[[#This Row],[Day Low]])-1</f>
        <v>8.3442838370564321E-3</v>
      </c>
      <c r="AD63" s="1">
        <f>(Table2[[#This Row],[Day High]]/Table2[[#This Row],[Close Price]])-1</f>
        <v>7.5193848960708909E-2</v>
      </c>
      <c r="AE63" s="1">
        <f>(Table2[[#This Row],[Close Price]]/Table2[[#This Row],[Current Week Low]])-1</f>
        <v>8.3442838370564321E-3</v>
      </c>
      <c r="AF63" s="1">
        <f>(Table2[[#This Row],[Current Week High]]/Table2[[#This Row],[Close Price]])-1</f>
        <v>0.11422427836059157</v>
      </c>
      <c r="AG63" s="1">
        <f>(Table2[[#This Row],[Close Price]]/Table2[[#This Row],[Current Month Low]])-1</f>
        <v>8.3442838370564321E-3</v>
      </c>
      <c r="AH63" s="1">
        <f>(Table2[[#This Row],[Current Month High]]/Table2[[#This Row],[Close Price]])-1</f>
        <v>7.5193848960708909E-2</v>
      </c>
      <c r="AI63">
        <v>13.8724180621619</v>
      </c>
      <c r="AJ63">
        <v>255.58387395736699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0.81</v>
      </c>
      <c r="AM63" t="s">
        <v>3215</v>
      </c>
      <c r="AN63">
        <v>17.45</v>
      </c>
      <c r="AO63" t="s">
        <v>3215</v>
      </c>
      <c r="AP63">
        <v>7.2188438314207001E-2</v>
      </c>
      <c r="AQ63">
        <f>(Table2[[#This Row],[Sharpe Ratio]]-AVERAGE(Table2[Sharpe Ratio]))/_xlfn.STDEV.P(Table2[Sharpe Ratio])</f>
        <v>0.12833804471801658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10.667121278629633</v>
      </c>
      <c r="AS63">
        <f>_xlfn.RANK.AVG(Table2[[#This Row],[1Y Return vs Nifty Z-Score]],Table2[1Y Return vs Nifty Z-Score])</f>
        <v>45</v>
      </c>
      <c r="AT63">
        <f>_xlfn.RANK.AVG(Table2[[#This Row],[6M Return vs Nifty Z-Score]],Table2[6M Return vs Nifty Z-Score])</f>
        <v>3</v>
      </c>
      <c r="AU63">
        <f>_xlfn.RANK.AVG(Table2[[#This Row],[Sharpe Ratio Z-Score]],Table2[Sharpe Ratio Z-Score])</f>
        <v>312</v>
      </c>
      <c r="AV63">
        <f>(Table2[[#This Row],[Rank 1Y]]+Table2[[#This Row],[Rank 6M]]+Table2[[#This Row],[Rank Sharpe]])/3</f>
        <v>120</v>
      </c>
    </row>
    <row r="64" spans="1:48" x14ac:dyDescent="0.3">
      <c r="A64" t="s">
        <v>546</v>
      </c>
      <c r="B64" t="s">
        <v>547</v>
      </c>
      <c r="C64" t="s">
        <v>3169</v>
      </c>
      <c r="D64" t="s">
        <v>387</v>
      </c>
      <c r="E64">
        <v>39436.083681930002</v>
      </c>
      <c r="F64">
        <v>2100.15</v>
      </c>
      <c r="G64">
        <v>53.911785025193701</v>
      </c>
      <c r="H64">
        <f>(Table2[[#This Row],[1Y Return vs Nifty]]-AVERAGE(Table2[1Y Return vs Nifty]))/_xlfn.STDEV.P(Table2[1Y Return vs Nifty])</f>
        <v>0.48133486131375858</v>
      </c>
      <c r="I64">
        <v>28.059234514731799</v>
      </c>
      <c r="J64">
        <f>(Table2[[#This Row],[1M Return vs Nifty]]-AVERAGE(Table2[1M Return vs Nifty]))/_xlfn.STDEV.P(Table2[1M Return vs Nifty])</f>
        <v>2.6292851327554159</v>
      </c>
      <c r="K64">
        <v>66.646471653347504</v>
      </c>
      <c r="L64">
        <f>(Table2[[#This Row],[6M Return vs Nifty]]-AVERAGE(Table2[6M Return vs Nifty]))/_xlfn.STDEV.P(Table2[6M Return vs Nifty])</f>
        <v>1.7769142324680989</v>
      </c>
      <c r="M64">
        <v>4.3257971500114598</v>
      </c>
      <c r="N64">
        <f>(Table2[[#This Row],[1W Return vs Nifty]]-AVERAGE(Table2[1W Return vs Nifty]))/_xlfn.STDEV.P(Table2[1W Return vs Nifty])</f>
        <v>0.81975069826134173</v>
      </c>
      <c r="O64">
        <v>1934.74</v>
      </c>
      <c r="P64">
        <v>1754.3129599169399</v>
      </c>
      <c r="Q64">
        <v>1371.6006076210899</v>
      </c>
      <c r="R64">
        <v>72.687600500516993</v>
      </c>
      <c r="S64" s="1">
        <f>(Table2[[#This Row],[Close Price]]-Table2[[#This Row],[20D EMA]])/Table2[[#This Row],[20D EMA]]</f>
        <v>8.5494691793212563E-2</v>
      </c>
      <c r="T64" s="1">
        <f>(Table2[[#This Row],[Close Price]]-Table2[[#This Row],[50D EMA]])/Table2[[#This Row],[50D EMA]]</f>
        <v>0.19713531620916386</v>
      </c>
      <c r="U64" s="1">
        <f>(Table2[[#This Row],[Close Price]]-Table2[[#This Row],[200D EMA]])/Table2[[#This Row],[200D EMA]]</f>
        <v>0.53116730069295426</v>
      </c>
      <c r="V64">
        <v>0.66635378583485605</v>
      </c>
      <c r="W64">
        <v>2031.8</v>
      </c>
      <c r="X64">
        <v>2154.9499999999998</v>
      </c>
      <c r="Y64">
        <v>1995.65</v>
      </c>
      <c r="Z64">
        <v>2154.9499999999998</v>
      </c>
      <c r="AA64">
        <v>2031.8</v>
      </c>
      <c r="AB64">
        <v>2154.9499999999998</v>
      </c>
      <c r="AC64" s="1">
        <f>(Table2[[#This Row],[Close Price]]/Table2[[#This Row],[Day Low]])-1</f>
        <v>3.3640122059257926E-2</v>
      </c>
      <c r="AD64" s="1">
        <f>(Table2[[#This Row],[Day High]]/Table2[[#This Row],[Close Price]])-1</f>
        <v>2.6093374282789128E-2</v>
      </c>
      <c r="AE64" s="1">
        <f>(Table2[[#This Row],[Close Price]]/Table2[[#This Row],[Current Week Low]])-1</f>
        <v>5.2363891463934165E-2</v>
      </c>
      <c r="AF64" s="1">
        <f>(Table2[[#This Row],[Current Week High]]/Table2[[#This Row],[Close Price]])-1</f>
        <v>2.6093374282789128E-2</v>
      </c>
      <c r="AG64" s="1">
        <f>(Table2[[#This Row],[Close Price]]/Table2[[#This Row],[Current Month Low]])-1</f>
        <v>3.3640122059257926E-2</v>
      </c>
      <c r="AH64" s="1">
        <f>(Table2[[#This Row],[Current Month High]]/Table2[[#This Row],[Close Price]])-1</f>
        <v>2.6093374282789128E-2</v>
      </c>
      <c r="AI64">
        <v>2.6093374282789101</v>
      </c>
      <c r="AJ64">
        <v>118.51524295078499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0.38</v>
      </c>
      <c r="AM64" t="s">
        <v>3215</v>
      </c>
      <c r="AN64">
        <v>10.74</v>
      </c>
      <c r="AO64" t="s">
        <v>3215</v>
      </c>
      <c r="AP64">
        <v>0.13411653047052399</v>
      </c>
      <c r="AQ64">
        <f>(Table2[[#This Row],[Sharpe Ratio]]-AVERAGE(Table2[Sharpe Ratio]))/_xlfn.STDEV.P(Table2[Sharpe Ratio])</f>
        <v>0.85145518749276639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6.5587401122913818</v>
      </c>
      <c r="AS64">
        <f>_xlfn.RANK.AVG(Table2[[#This Row],[1Y Return vs Nifty Z-Score]],Table2[1Y Return vs Nifty Z-Score])</f>
        <v>181</v>
      </c>
      <c r="AT64">
        <f>_xlfn.RANK.AVG(Table2[[#This Row],[6M Return vs Nifty Z-Score]],Table2[6M Return vs Nifty Z-Score])</f>
        <v>42</v>
      </c>
      <c r="AU64">
        <f>_xlfn.RANK.AVG(Table2[[#This Row],[Sharpe Ratio Z-Score]],Table2[Sharpe Ratio Z-Score])</f>
        <v>138</v>
      </c>
      <c r="AV64">
        <f>(Table2[[#This Row],[Rank 1Y]]+Table2[[#This Row],[Rank 6M]]+Table2[[#This Row],[Rank Sharpe]])/3</f>
        <v>120.33333333333333</v>
      </c>
    </row>
    <row r="65" spans="1:48" x14ac:dyDescent="0.3">
      <c r="A65" t="s">
        <v>825</v>
      </c>
      <c r="B65" t="s">
        <v>826</v>
      </c>
      <c r="C65" t="s">
        <v>3171</v>
      </c>
      <c r="D65" t="s">
        <v>225</v>
      </c>
      <c r="E65">
        <v>20128.495430999999</v>
      </c>
      <c r="F65">
        <v>2884.9</v>
      </c>
      <c r="G65">
        <v>101.857313318972</v>
      </c>
      <c r="H65">
        <f>(Table2[[#This Row],[1Y Return vs Nifty]]-AVERAGE(Table2[1Y Return vs Nifty]))/_xlfn.STDEV.P(Table2[1Y Return vs Nifty])</f>
        <v>1.2831891600951744</v>
      </c>
      <c r="I65">
        <v>12.896689139760801</v>
      </c>
      <c r="J65">
        <f>(Table2[[#This Row],[1M Return vs Nifty]]-AVERAGE(Table2[1M Return vs Nifty]))/_xlfn.STDEV.P(Table2[1M Return vs Nifty])</f>
        <v>1.2643216241172979</v>
      </c>
      <c r="K65">
        <v>61.475611859795102</v>
      </c>
      <c r="L65">
        <f>(Table2[[#This Row],[6M Return vs Nifty]]-AVERAGE(Table2[6M Return vs Nifty]))/_xlfn.STDEV.P(Table2[6M Return vs Nifty])</f>
        <v>1.6134268646022019</v>
      </c>
      <c r="M65">
        <v>9.7469837426551305</v>
      </c>
      <c r="N65">
        <f>(Table2[[#This Row],[1W Return vs Nifty]]-AVERAGE(Table2[1W Return vs Nifty]))/_xlfn.STDEV.P(Table2[1W Return vs Nifty])</f>
        <v>1.9532342977064308</v>
      </c>
      <c r="O65">
        <v>2692.46</v>
      </c>
      <c r="P65">
        <v>2503.6790331452298</v>
      </c>
      <c r="Q65">
        <v>1958.15398271506</v>
      </c>
      <c r="R65">
        <v>73.606936581876397</v>
      </c>
      <c r="S65" s="1">
        <f>(Table2[[#This Row],[Close Price]]-Table2[[#This Row],[20D EMA]])/Table2[[#This Row],[20D EMA]]</f>
        <v>7.1473670918045226E-2</v>
      </c>
      <c r="T65" s="1">
        <f>(Table2[[#This Row],[Close Price]]-Table2[[#This Row],[50D EMA]])/Table2[[#This Row],[50D EMA]]</f>
        <v>0.15226431256080936</v>
      </c>
      <c r="U65" s="1">
        <f>(Table2[[#This Row],[Close Price]]-Table2[[#This Row],[200D EMA]])/Table2[[#This Row],[200D EMA]]</f>
        <v>0.4732753529423509</v>
      </c>
      <c r="V65">
        <v>0.69804124305160797</v>
      </c>
      <c r="W65">
        <v>2875</v>
      </c>
      <c r="X65">
        <v>2975</v>
      </c>
      <c r="Y65">
        <v>2822.15</v>
      </c>
      <c r="Z65">
        <v>2975</v>
      </c>
      <c r="AA65">
        <v>2875</v>
      </c>
      <c r="AB65">
        <v>2975</v>
      </c>
      <c r="AC65" s="1">
        <f>(Table2[[#This Row],[Close Price]]/Table2[[#This Row],[Day Low]])-1</f>
        <v>3.443478260869659E-3</v>
      </c>
      <c r="AD65" s="1">
        <f>(Table2[[#This Row],[Day High]]/Table2[[#This Row],[Close Price]])-1</f>
        <v>3.123158515026514E-2</v>
      </c>
      <c r="AE65" s="1">
        <f>(Table2[[#This Row],[Close Price]]/Table2[[#This Row],[Current Week Low]])-1</f>
        <v>2.2234820969827984E-2</v>
      </c>
      <c r="AF65" s="1">
        <f>(Table2[[#This Row],[Current Week High]]/Table2[[#This Row],[Close Price]])-1</f>
        <v>3.123158515026514E-2</v>
      </c>
      <c r="AG65" s="1">
        <f>(Table2[[#This Row],[Close Price]]/Table2[[#This Row],[Current Month Low]])-1</f>
        <v>3.443478260869659E-3</v>
      </c>
      <c r="AH65" s="1">
        <f>(Table2[[#This Row],[Current Month High]]/Table2[[#This Row],[Close Price]])-1</f>
        <v>3.123158515026514E-2</v>
      </c>
      <c r="AI65">
        <v>3.12315851502651</v>
      </c>
      <c r="AJ65">
        <v>147.28067543821999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0.15</v>
      </c>
      <c r="AM65" t="s">
        <v>3215</v>
      </c>
      <c r="AN65">
        <v>7.22</v>
      </c>
      <c r="AO65" t="s">
        <v>3215</v>
      </c>
      <c r="AP65">
        <v>9.5832323158173E-2</v>
      </c>
      <c r="AQ65">
        <f>(Table2[[#This Row],[Sharpe Ratio]]-AVERAGE(Table2[Sharpe Ratio]))/_xlfn.STDEV.P(Table2[Sharpe Ratio])</f>
        <v>0.40442112522544488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6.5185930717465492</v>
      </c>
      <c r="AS65">
        <f>_xlfn.RANK.AVG(Table2[[#This Row],[1Y Return vs Nifty Z-Score]],Table2[1Y Return vs Nifty Z-Score])</f>
        <v>70</v>
      </c>
      <c r="AT65">
        <f>_xlfn.RANK.AVG(Table2[[#This Row],[6M Return vs Nifty Z-Score]],Table2[6M Return vs Nifty Z-Score])</f>
        <v>51</v>
      </c>
      <c r="AU65">
        <f>_xlfn.RANK.AVG(Table2[[#This Row],[Sharpe Ratio Z-Score]],Table2[Sharpe Ratio Z-Score])</f>
        <v>241</v>
      </c>
      <c r="AV65">
        <f>(Table2[[#This Row],[Rank 1Y]]+Table2[[#This Row],[Rank 6M]]+Table2[[#This Row],[Rank Sharpe]])/3</f>
        <v>120.66666666666667</v>
      </c>
    </row>
    <row r="66" spans="1:48" x14ac:dyDescent="0.3">
      <c r="A66" t="s">
        <v>78</v>
      </c>
      <c r="B66" t="s">
        <v>79</v>
      </c>
      <c r="C66" t="s">
        <v>3175</v>
      </c>
      <c r="D66" t="s">
        <v>80</v>
      </c>
      <c r="E66">
        <v>340093.80705062201</v>
      </c>
      <c r="F66">
        <v>12157.45</v>
      </c>
      <c r="G66">
        <v>110.991514746961</v>
      </c>
      <c r="H66">
        <f>(Table2[[#This Row],[1Y Return vs Nifty]]-AVERAGE(Table2[1Y Return vs Nifty]))/_xlfn.STDEV.P(Table2[1Y Return vs Nifty])</f>
        <v>1.4359520754621695</v>
      </c>
      <c r="I66">
        <v>9.0579833152043303</v>
      </c>
      <c r="J66">
        <f>(Table2[[#This Row],[1M Return vs Nifty]]-AVERAGE(Table2[1M Return vs Nifty]))/_xlfn.STDEV.P(Table2[1M Return vs Nifty])</f>
        <v>0.91875343346473071</v>
      </c>
      <c r="K66">
        <v>16.215231819173798</v>
      </c>
      <c r="L66">
        <f>(Table2[[#This Row],[6M Return vs Nifty]]-AVERAGE(Table2[6M Return vs Nifty]))/_xlfn.STDEV.P(Table2[6M Return vs Nifty])</f>
        <v>0.18242685747033818</v>
      </c>
      <c r="M66">
        <v>-1.4775193053428</v>
      </c>
      <c r="N66">
        <f>(Table2[[#This Row],[1W Return vs Nifty]]-AVERAGE(Table2[1W Return vs Nifty]))/_xlfn.STDEV.P(Table2[1W Return vs Nifty])</f>
        <v>-0.3936301570406861</v>
      </c>
      <c r="O66">
        <v>11825.61</v>
      </c>
      <c r="P66">
        <v>10992.9219209804</v>
      </c>
      <c r="Q66">
        <v>9082.9020320405598</v>
      </c>
      <c r="R66">
        <v>54.5636824451406</v>
      </c>
      <c r="S66" s="1">
        <f>(Table2[[#This Row],[Close Price]]-Table2[[#This Row],[20D EMA]])/Table2[[#This Row],[20D EMA]]</f>
        <v>2.8061131730202513E-2</v>
      </c>
      <c r="T66" s="1">
        <f>(Table2[[#This Row],[Close Price]]-Table2[[#This Row],[50D EMA]])/Table2[[#This Row],[50D EMA]]</f>
        <v>0.10593435370418269</v>
      </c>
      <c r="U66" s="1">
        <f>(Table2[[#This Row],[Close Price]]-Table2[[#This Row],[200D EMA]])/Table2[[#This Row],[200D EMA]]</f>
        <v>0.33849841791904856</v>
      </c>
      <c r="V66">
        <v>1.2925953187928501</v>
      </c>
      <c r="W66">
        <v>12112.1</v>
      </c>
      <c r="X66">
        <v>12500</v>
      </c>
      <c r="Y66">
        <v>12112.1</v>
      </c>
      <c r="Z66">
        <v>12651.15</v>
      </c>
      <c r="AA66">
        <v>12112.1</v>
      </c>
      <c r="AB66">
        <v>12500</v>
      </c>
      <c r="AC66" s="1">
        <f>(Table2[[#This Row],[Close Price]]/Table2[[#This Row],[Day Low]])-1</f>
        <v>3.7441896946028841E-3</v>
      </c>
      <c r="AD66" s="1">
        <f>(Table2[[#This Row],[Day High]]/Table2[[#This Row],[Close Price]])-1</f>
        <v>2.8176138910708914E-2</v>
      </c>
      <c r="AE66" s="1">
        <f>(Table2[[#This Row],[Close Price]]/Table2[[#This Row],[Current Week Low]])-1</f>
        <v>3.7441896946028841E-3</v>
      </c>
      <c r="AF66" s="1">
        <f>(Table2[[#This Row],[Current Week High]]/Table2[[#This Row],[Close Price]])-1</f>
        <v>4.060884478241733E-2</v>
      </c>
      <c r="AG66" s="1">
        <f>(Table2[[#This Row],[Close Price]]/Table2[[#This Row],[Current Month Low]])-1</f>
        <v>3.7441896946028841E-3</v>
      </c>
      <c r="AH66" s="1">
        <f>(Table2[[#This Row],[Current Month High]]/Table2[[#This Row],[Close Price]])-1</f>
        <v>2.8176138910708914E-2</v>
      </c>
      <c r="AI66">
        <v>5.0713759875631697</v>
      </c>
      <c r="AJ66">
        <v>147.95688398037899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</v>
      </c>
      <c r="AM66" t="s">
        <v>3215</v>
      </c>
      <c r="AN66">
        <v>3.58</v>
      </c>
      <c r="AO66" t="s">
        <v>3215</v>
      </c>
      <c r="AP66">
        <v>0.18462352871449</v>
      </c>
      <c r="AQ66">
        <f>(Table2[[#This Row],[Sharpe Ratio]]-AVERAGE(Table2[Sharpe Ratio]))/_xlfn.STDEV.P(Table2[Sharpe Ratio])</f>
        <v>1.441211386797552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3.5847135961541041</v>
      </c>
      <c r="AS66">
        <f>_xlfn.RANK.AVG(Table2[[#This Row],[1Y Return vs Nifty Z-Score]],Table2[1Y Return vs Nifty Z-Score])</f>
        <v>61</v>
      </c>
      <c r="AT66">
        <f>_xlfn.RANK.AVG(Table2[[#This Row],[6M Return vs Nifty Z-Score]],Table2[6M Return vs Nifty Z-Score])</f>
        <v>252</v>
      </c>
      <c r="AU66">
        <f>_xlfn.RANK.AVG(Table2[[#This Row],[Sharpe Ratio Z-Score]],Table2[Sharpe Ratio Z-Score])</f>
        <v>52</v>
      </c>
      <c r="AV66">
        <f>(Table2[[#This Row],[Rank 1Y]]+Table2[[#This Row],[Rank 6M]]+Table2[[#This Row],[Rank Sharpe]])/3</f>
        <v>121.66666666666667</v>
      </c>
    </row>
    <row r="67" spans="1:48" x14ac:dyDescent="0.3">
      <c r="A67" t="s">
        <v>259</v>
      </c>
      <c r="B67" t="s">
        <v>260</v>
      </c>
      <c r="C67" t="s">
        <v>3181</v>
      </c>
      <c r="D67" t="s">
        <v>261</v>
      </c>
      <c r="E67">
        <v>107624.563928124</v>
      </c>
      <c r="F67">
        <v>3875.85</v>
      </c>
      <c r="G67">
        <v>99.530746187095403</v>
      </c>
      <c r="H67">
        <f>(Table2[[#This Row],[1Y Return vs Nifty]]-AVERAGE(Table2[1Y Return vs Nifty]))/_xlfn.STDEV.P(Table2[1Y Return vs Nifty])</f>
        <v>1.2442790067922878</v>
      </c>
      <c r="I67">
        <v>0.92393195372864401</v>
      </c>
      <c r="J67">
        <f>(Table2[[#This Row],[1M Return vs Nifty]]-AVERAGE(Table2[1M Return vs Nifty]))/_xlfn.STDEV.P(Table2[1M Return vs Nifty])</f>
        <v>0.18650940640777947</v>
      </c>
      <c r="K67">
        <v>12.7069552126512</v>
      </c>
      <c r="L67">
        <f>(Table2[[#This Row],[6M Return vs Nifty]]-AVERAGE(Table2[6M Return vs Nifty]))/_xlfn.STDEV.P(Table2[6M Return vs Nifty])</f>
        <v>7.1505476685452665E-2</v>
      </c>
      <c r="M67">
        <v>1.6671574814057299</v>
      </c>
      <c r="N67">
        <f>(Table2[[#This Row],[1W Return vs Nifty]]-AVERAGE(Table2[1W Return vs Nifty]))/_xlfn.STDEV.P(Table2[1W Return vs Nifty])</f>
        <v>0.26387157296284125</v>
      </c>
      <c r="O67">
        <v>3808.62</v>
      </c>
      <c r="P67">
        <v>3777.6075073637398</v>
      </c>
      <c r="Q67">
        <v>3252.7221536030302</v>
      </c>
      <c r="R67">
        <v>58.287109742983603</v>
      </c>
      <c r="S67" s="1">
        <f>(Table2[[#This Row],[Close Price]]-Table2[[#This Row],[20D EMA]])/Table2[[#This Row],[20D EMA]]</f>
        <v>1.7652062951935353E-2</v>
      </c>
      <c r="T67" s="1">
        <f>(Table2[[#This Row],[Close Price]]-Table2[[#This Row],[50D EMA]])/Table2[[#This Row],[50D EMA]]</f>
        <v>2.6006537853589789E-2</v>
      </c>
      <c r="U67" s="1">
        <f>(Table2[[#This Row],[Close Price]]-Table2[[#This Row],[200D EMA]])/Table2[[#This Row],[200D EMA]]</f>
        <v>0.19157118775322785</v>
      </c>
      <c r="V67">
        <v>0.59268881458489497</v>
      </c>
      <c r="W67">
        <v>3794.05</v>
      </c>
      <c r="X67">
        <v>3891.7</v>
      </c>
      <c r="Y67">
        <v>3761</v>
      </c>
      <c r="Z67">
        <v>3891.7</v>
      </c>
      <c r="AA67">
        <v>3794.05</v>
      </c>
      <c r="AB67">
        <v>3891.7</v>
      </c>
      <c r="AC67" s="1">
        <f>(Table2[[#This Row],[Close Price]]/Table2[[#This Row],[Day Low]])-1</f>
        <v>2.1560074326906431E-2</v>
      </c>
      <c r="AD67" s="1">
        <f>(Table2[[#This Row],[Day High]]/Table2[[#This Row],[Close Price]])-1</f>
        <v>4.0894255453642891E-3</v>
      </c>
      <c r="AE67" s="1">
        <f>(Table2[[#This Row],[Close Price]]/Table2[[#This Row],[Current Week Low]])-1</f>
        <v>3.0537091199149158E-2</v>
      </c>
      <c r="AF67" s="1">
        <f>(Table2[[#This Row],[Current Week High]]/Table2[[#This Row],[Close Price]])-1</f>
        <v>4.0894255453642891E-3</v>
      </c>
      <c r="AG67" s="1">
        <f>(Table2[[#This Row],[Close Price]]/Table2[[#This Row],[Current Month Low]])-1</f>
        <v>2.1560074326906431E-2</v>
      </c>
      <c r="AH67" s="1">
        <f>(Table2[[#This Row],[Current Month High]]/Table2[[#This Row],[Close Price]])-1</f>
        <v>4.0894255453642891E-3</v>
      </c>
      <c r="AI67">
        <v>7.6383244965620296</v>
      </c>
      <c r="AJ67">
        <v>133.61863717187501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-0.09</v>
      </c>
      <c r="AM67" t="s">
        <v>3214</v>
      </c>
      <c r="AN67">
        <v>2.41</v>
      </c>
      <c r="AO67" t="s">
        <v>3215</v>
      </c>
      <c r="AP67">
        <v>0.23057833223473501</v>
      </c>
      <c r="AQ67">
        <f>(Table2[[#This Row],[Sharpe Ratio]]-AVERAGE(Table2[Sharpe Ratio]))/_xlfn.STDEV.P(Table2[Sharpe Ratio])</f>
        <v>1.9778128718627572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3.7439783347111182</v>
      </c>
      <c r="AS67">
        <f>_xlfn.RANK.AVG(Table2[[#This Row],[1Y Return vs Nifty Z-Score]],Table2[1Y Return vs Nifty Z-Score])</f>
        <v>75</v>
      </c>
      <c r="AT67">
        <f>_xlfn.RANK.AVG(Table2[[#This Row],[6M Return vs Nifty Z-Score]],Table2[6M Return vs Nifty Z-Score])</f>
        <v>293</v>
      </c>
      <c r="AU67">
        <f>_xlfn.RANK.AVG(Table2[[#This Row],[Sharpe Ratio Z-Score]],Table2[Sharpe Ratio Z-Score])</f>
        <v>18</v>
      </c>
      <c r="AV67">
        <f>(Table2[[#This Row],[Rank 1Y]]+Table2[[#This Row],[Rank 6M]]+Table2[[#This Row],[Rank Sharpe]])/3</f>
        <v>128.66666666666666</v>
      </c>
    </row>
    <row r="68" spans="1:48" x14ac:dyDescent="0.3">
      <c r="A68" t="s">
        <v>1170</v>
      </c>
      <c r="B68" t="s">
        <v>1171</v>
      </c>
      <c r="C68" t="s">
        <v>3181</v>
      </c>
      <c r="D68" t="s">
        <v>261</v>
      </c>
      <c r="E68">
        <v>11007.7819488</v>
      </c>
      <c r="F68">
        <v>5423.6</v>
      </c>
      <c r="G68">
        <v>41.465038130919098</v>
      </c>
      <c r="H68">
        <f>(Table2[[#This Row],[1Y Return vs Nifty]]-AVERAGE(Table2[1Y Return vs Nifty]))/_xlfn.STDEV.P(Table2[1Y Return vs Nifty])</f>
        <v>0.27317201780800765</v>
      </c>
      <c r="I68">
        <v>-3.3018617240580799</v>
      </c>
      <c r="J68">
        <f>(Table2[[#This Row],[1M Return vs Nifty]]-AVERAGE(Table2[1M Return vs Nifty]))/_xlfn.STDEV.P(Table2[1M Return vs Nifty])</f>
        <v>-0.19390522863983869</v>
      </c>
      <c r="K68">
        <v>42.935192106633501</v>
      </c>
      <c r="L68">
        <f>(Table2[[#This Row],[6M Return vs Nifty]]-AVERAGE(Table2[6M Return vs Nifty]))/_xlfn.STDEV.P(Table2[6M Return vs Nifty])</f>
        <v>1.0272333599257044</v>
      </c>
      <c r="M68">
        <v>-6.48462036386743</v>
      </c>
      <c r="N68">
        <f>(Table2[[#This Row],[1W Return vs Nifty]]-AVERAGE(Table2[1W Return vs Nifty]))/_xlfn.STDEV.P(Table2[1W Return vs Nifty])</f>
        <v>-1.4405350797200107</v>
      </c>
      <c r="O68">
        <v>5467.24</v>
      </c>
      <c r="P68">
        <v>5321.8811767749603</v>
      </c>
      <c r="Q68">
        <v>4545.7296792454099</v>
      </c>
      <c r="R68">
        <v>43.865022274794597</v>
      </c>
      <c r="S68" s="1">
        <f>(Table2[[#This Row],[Close Price]]-Table2[[#This Row],[20D EMA]])/Table2[[#This Row],[20D EMA]]</f>
        <v>-7.9820896832770143E-3</v>
      </c>
      <c r="T68" s="1">
        <f>(Table2[[#This Row],[Close Price]]-Table2[[#This Row],[50D EMA]])/Table2[[#This Row],[50D EMA]]</f>
        <v>1.9113320994265656E-2</v>
      </c>
      <c r="U68" s="1">
        <f>(Table2[[#This Row],[Close Price]]-Table2[[#This Row],[200D EMA]])/Table2[[#This Row],[200D EMA]]</f>
        <v>0.1931197811349655</v>
      </c>
      <c r="V68">
        <v>1.83357667878068</v>
      </c>
      <c r="W68">
        <v>5401</v>
      </c>
      <c r="X68">
        <v>5579</v>
      </c>
      <c r="Y68">
        <v>5401</v>
      </c>
      <c r="Z68">
        <v>5789</v>
      </c>
      <c r="AA68">
        <v>5401</v>
      </c>
      <c r="AB68">
        <v>5579</v>
      </c>
      <c r="AC68" s="1">
        <f>(Table2[[#This Row],[Close Price]]/Table2[[#This Row],[Day Low]])-1</f>
        <v>4.1844102943899841E-3</v>
      </c>
      <c r="AD68" s="1">
        <f>(Table2[[#This Row],[Day High]]/Table2[[#This Row],[Close Price]])-1</f>
        <v>2.8652555498193122E-2</v>
      </c>
      <c r="AE68" s="1">
        <f>(Table2[[#This Row],[Close Price]]/Table2[[#This Row],[Current Week Low]])-1</f>
        <v>4.1844102943899841E-3</v>
      </c>
      <c r="AF68" s="1">
        <f>(Table2[[#This Row],[Current Week High]]/Table2[[#This Row],[Close Price]])-1</f>
        <v>6.7372225090345905E-2</v>
      </c>
      <c r="AG68" s="1">
        <f>(Table2[[#This Row],[Close Price]]/Table2[[#This Row],[Current Month Low]])-1</f>
        <v>4.1844102943899841E-3</v>
      </c>
      <c r="AH68" s="1">
        <f>(Table2[[#This Row],[Current Month High]]/Table2[[#This Row],[Close Price]])-1</f>
        <v>2.8652555498193122E-2</v>
      </c>
      <c r="AI68">
        <v>10.6091894682498</v>
      </c>
      <c r="AJ68">
        <v>82.113056763426897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3215</v>
      </c>
      <c r="AN68">
        <v>2.5099999999999998</v>
      </c>
      <c r="AO68" t="s">
        <v>3215</v>
      </c>
      <c r="AP68">
        <v>0.174885527282168</v>
      </c>
      <c r="AQ68">
        <f>(Table2[[#This Row],[Sharpe Ratio]]-AVERAGE(Table2[Sharpe Ratio]))/_xlfn.STDEV.P(Table2[Sharpe Ratio])</f>
        <v>1.3275034470421558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0.99346851641601841</v>
      </c>
      <c r="AS68">
        <f>_xlfn.RANK.AVG(Table2[[#This Row],[1Y Return vs Nifty Z-Score]],Table2[1Y Return vs Nifty Z-Score])</f>
        <v>227</v>
      </c>
      <c r="AT68">
        <f>_xlfn.RANK.AVG(Table2[[#This Row],[6M Return vs Nifty Z-Score]],Table2[6M Return vs Nifty Z-Score])</f>
        <v>93</v>
      </c>
      <c r="AU68">
        <f>_xlfn.RANK.AVG(Table2[[#This Row],[Sharpe Ratio Z-Score]],Table2[Sharpe Ratio Z-Score])</f>
        <v>67</v>
      </c>
      <c r="AV68">
        <f>(Table2[[#This Row],[Rank 1Y]]+Table2[[#This Row],[Rank 6M]]+Table2[[#This Row],[Rank Sharpe]])/3</f>
        <v>129</v>
      </c>
    </row>
    <row r="69" spans="1:48" x14ac:dyDescent="0.3">
      <c r="A69" t="s">
        <v>553</v>
      </c>
      <c r="B69" t="s">
        <v>554</v>
      </c>
      <c r="C69" t="s">
        <v>3181</v>
      </c>
      <c r="D69" t="s">
        <v>215</v>
      </c>
      <c r="E69">
        <v>38849.990901700003</v>
      </c>
      <c r="F69">
        <v>9671.7999999999993</v>
      </c>
      <c r="G69">
        <v>44.615543572549797</v>
      </c>
      <c r="H69">
        <f>(Table2[[#This Row],[1Y Return vs Nifty]]-AVERAGE(Table2[1Y Return vs Nifty]))/_xlfn.STDEV.P(Table2[1Y Return vs Nifty])</f>
        <v>0.32586194368027382</v>
      </c>
      <c r="I69">
        <v>3.0196315100634101</v>
      </c>
      <c r="J69">
        <f>(Table2[[#This Row],[1M Return vs Nifty]]-AVERAGE(Table2[1M Return vs Nifty]))/_xlfn.STDEV.P(Table2[1M Return vs Nifty])</f>
        <v>0.37516858919828905</v>
      </c>
      <c r="K69">
        <v>26.816762730014201</v>
      </c>
      <c r="L69">
        <f>(Table2[[#This Row],[6M Return vs Nifty]]-AVERAGE(Table2[6M Return vs Nifty]))/_xlfn.STDEV.P(Table2[6M Return vs Nifty])</f>
        <v>0.51761606258539616</v>
      </c>
      <c r="M69">
        <v>-1.60361207595074</v>
      </c>
      <c r="N69">
        <f>(Table2[[#This Row],[1W Return vs Nifty]]-AVERAGE(Table2[1W Return vs Nifty]))/_xlfn.STDEV.P(Table2[1W Return vs Nifty])</f>
        <v>-0.41999414305190985</v>
      </c>
      <c r="O69">
        <v>9553.5</v>
      </c>
      <c r="P69">
        <v>9149.2412987906991</v>
      </c>
      <c r="Q69">
        <v>7624.7308625831702</v>
      </c>
      <c r="R69">
        <v>51.947693679271602</v>
      </c>
      <c r="S69" s="1">
        <f>(Table2[[#This Row],[Close Price]]-Table2[[#This Row],[20D EMA]])/Table2[[#This Row],[20D EMA]]</f>
        <v>1.2382896320720078E-2</v>
      </c>
      <c r="T69" s="1">
        <f>(Table2[[#This Row],[Close Price]]-Table2[[#This Row],[50D EMA]])/Table2[[#This Row],[50D EMA]]</f>
        <v>5.7114976438359902E-2</v>
      </c>
      <c r="U69" s="1">
        <f>(Table2[[#This Row],[Close Price]]-Table2[[#This Row],[200D EMA]])/Table2[[#This Row],[200D EMA]]</f>
        <v>0.26847755997033396</v>
      </c>
      <c r="V69">
        <v>0.72831759160875398</v>
      </c>
      <c r="W69">
        <v>9430</v>
      </c>
      <c r="X69">
        <v>9711</v>
      </c>
      <c r="Y69">
        <v>9335.65</v>
      </c>
      <c r="Z69">
        <v>9711</v>
      </c>
      <c r="AA69">
        <v>9430</v>
      </c>
      <c r="AB69">
        <v>9711</v>
      </c>
      <c r="AC69" s="1">
        <f>(Table2[[#This Row],[Close Price]]/Table2[[#This Row],[Day Low]])-1</f>
        <v>2.5641569459172731E-2</v>
      </c>
      <c r="AD69" s="1">
        <f>(Table2[[#This Row],[Day High]]/Table2[[#This Row],[Close Price]])-1</f>
        <v>4.053020120349915E-3</v>
      </c>
      <c r="AE69" s="1">
        <f>(Table2[[#This Row],[Close Price]]/Table2[[#This Row],[Current Week Low]])-1</f>
        <v>3.6007133943539049E-2</v>
      </c>
      <c r="AF69" s="1">
        <f>(Table2[[#This Row],[Current Week High]]/Table2[[#This Row],[Close Price]])-1</f>
        <v>4.053020120349915E-3</v>
      </c>
      <c r="AG69" s="1">
        <f>(Table2[[#This Row],[Close Price]]/Table2[[#This Row],[Current Month Low]])-1</f>
        <v>2.5641569459172731E-2</v>
      </c>
      <c r="AH69" s="1">
        <f>(Table2[[#This Row],[Current Month High]]/Table2[[#This Row],[Close Price]])-1</f>
        <v>4.053020120349915E-3</v>
      </c>
      <c r="AI69">
        <v>9.8533882007485598</v>
      </c>
      <c r="AJ69">
        <v>112.770450870612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0.08</v>
      </c>
      <c r="AM69" t="s">
        <v>3215</v>
      </c>
      <c r="AN69">
        <v>-7</v>
      </c>
      <c r="AO69" t="s">
        <v>3214</v>
      </c>
      <c r="AP69">
        <v>0.27854667678951001</v>
      </c>
      <c r="AQ69">
        <f>(Table2[[#This Row],[Sharpe Ratio]]-AVERAGE(Table2[Sharpe Ratio]))/_xlfn.STDEV.P(Table2[Sharpe Ratio])</f>
        <v>2.537925916691079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3.3365783691031283</v>
      </c>
      <c r="AS69">
        <f>_xlfn.RANK.AVG(Table2[[#This Row],[1Y Return vs Nifty Z-Score]],Table2[1Y Return vs Nifty Z-Score])</f>
        <v>215</v>
      </c>
      <c r="AT69">
        <f>_xlfn.RANK.AVG(Table2[[#This Row],[6M Return vs Nifty Z-Score]],Table2[6M Return vs Nifty Z-Score])</f>
        <v>173</v>
      </c>
      <c r="AU69">
        <f>_xlfn.RANK.AVG(Table2[[#This Row],[Sharpe Ratio Z-Score]],Table2[Sharpe Ratio Z-Score])</f>
        <v>2</v>
      </c>
      <c r="AV69">
        <f>(Table2[[#This Row],[Rank 1Y]]+Table2[[#This Row],[Rank 6M]]+Table2[[#This Row],[Rank Sharpe]])/3</f>
        <v>130</v>
      </c>
    </row>
    <row r="70" spans="1:48" x14ac:dyDescent="0.3">
      <c r="A70" t="s">
        <v>1015</v>
      </c>
      <c r="B70" t="s">
        <v>1016</v>
      </c>
      <c r="C70" t="s">
        <v>3175</v>
      </c>
      <c r="D70" t="s">
        <v>187</v>
      </c>
      <c r="E70">
        <v>14413.308607860001</v>
      </c>
      <c r="F70">
        <v>612.6</v>
      </c>
      <c r="G70">
        <v>55.522096989832903</v>
      </c>
      <c r="H70">
        <f>(Table2[[#This Row],[1Y Return vs Nifty]]-AVERAGE(Table2[1Y Return vs Nifty]))/_xlfn.STDEV.P(Table2[1Y Return vs Nifty])</f>
        <v>0.50826616475697561</v>
      </c>
      <c r="I70">
        <v>5.6385839860903904</v>
      </c>
      <c r="J70">
        <f>(Table2[[#This Row],[1M Return vs Nifty]]-AVERAGE(Table2[1M Return vs Nifty]))/_xlfn.STDEV.P(Table2[1M Return vs Nifty])</f>
        <v>0.61093207562024554</v>
      </c>
      <c r="K70">
        <v>33.3210033852042</v>
      </c>
      <c r="L70">
        <f>(Table2[[#This Row],[6M Return vs Nifty]]-AVERAGE(Table2[6M Return vs Nifty]))/_xlfn.STDEV.P(Table2[6M Return vs Nifty])</f>
        <v>0.7232610089073378</v>
      </c>
      <c r="M70">
        <v>4.2080134963027698</v>
      </c>
      <c r="N70">
        <f>(Table2[[#This Row],[1W Return vs Nifty]]-AVERAGE(Table2[1W Return vs Nifty]))/_xlfn.STDEV.P(Table2[1W Return vs Nifty])</f>
        <v>0.79512401598800297</v>
      </c>
      <c r="O70">
        <v>576.54</v>
      </c>
      <c r="P70">
        <v>547.89339359394603</v>
      </c>
      <c r="Q70">
        <v>461.67693817013401</v>
      </c>
      <c r="R70">
        <v>67.106758952332399</v>
      </c>
      <c r="S70" s="1">
        <f>(Table2[[#This Row],[Close Price]]-Table2[[#This Row],[20D EMA]])/Table2[[#This Row],[20D EMA]]</f>
        <v>6.2545530232074209E-2</v>
      </c>
      <c r="T70" s="1">
        <f>(Table2[[#This Row],[Close Price]]-Table2[[#This Row],[50D EMA]])/Table2[[#This Row],[50D EMA]]</f>
        <v>0.11810072390471139</v>
      </c>
      <c r="U70" s="1">
        <f>(Table2[[#This Row],[Close Price]]-Table2[[#This Row],[200D EMA]])/Table2[[#This Row],[200D EMA]]</f>
        <v>0.32690188604189901</v>
      </c>
      <c r="V70">
        <v>2.0051084764717699</v>
      </c>
      <c r="W70">
        <v>595.1</v>
      </c>
      <c r="X70">
        <v>614.9</v>
      </c>
      <c r="Y70">
        <v>591.15</v>
      </c>
      <c r="Z70">
        <v>614.9</v>
      </c>
      <c r="AA70">
        <v>595.1</v>
      </c>
      <c r="AB70">
        <v>614.9</v>
      </c>
      <c r="AC70" s="1">
        <f>(Table2[[#This Row],[Close Price]]/Table2[[#This Row],[Day Low]])-1</f>
        <v>2.9406822382792797E-2</v>
      </c>
      <c r="AD70" s="1">
        <f>(Table2[[#This Row],[Day High]]/Table2[[#This Row],[Close Price]])-1</f>
        <v>3.7544890630101246E-3</v>
      </c>
      <c r="AE70" s="1">
        <f>(Table2[[#This Row],[Close Price]]/Table2[[#This Row],[Current Week Low]])-1</f>
        <v>3.6285206800304559E-2</v>
      </c>
      <c r="AF70" s="1">
        <f>(Table2[[#This Row],[Current Week High]]/Table2[[#This Row],[Close Price]])-1</f>
        <v>3.7544890630101246E-3</v>
      </c>
      <c r="AG70" s="1">
        <f>(Table2[[#This Row],[Close Price]]/Table2[[#This Row],[Current Month Low]])-1</f>
        <v>2.9406822382792797E-2</v>
      </c>
      <c r="AH70" s="1">
        <f>(Table2[[#This Row],[Current Month High]]/Table2[[#This Row],[Close Price]])-1</f>
        <v>3.7544890630101246E-3</v>
      </c>
      <c r="AI70">
        <v>6.4316030035912402</v>
      </c>
      <c r="AJ70">
        <v>95.718849840255601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0.18</v>
      </c>
      <c r="AM70" t="s">
        <v>3215</v>
      </c>
      <c r="AN70">
        <v>12.67</v>
      </c>
      <c r="AO70" t="s">
        <v>3215</v>
      </c>
      <c r="AP70">
        <v>0.16489069371634699</v>
      </c>
      <c r="AQ70">
        <f>(Table2[[#This Row],[Sharpe Ratio]]-AVERAGE(Table2[Sharpe Ratio]))/_xlfn.STDEV.P(Table2[Sharpe Ratio])</f>
        <v>1.2107965497525965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3.8483798150251585</v>
      </c>
      <c r="AS70">
        <f>_xlfn.RANK.AVG(Table2[[#This Row],[1Y Return vs Nifty Z-Score]],Table2[1Y Return vs Nifty Z-Score])</f>
        <v>174</v>
      </c>
      <c r="AT70">
        <f>_xlfn.RANK.AVG(Table2[[#This Row],[6M Return vs Nifty Z-Score]],Table2[6M Return vs Nifty Z-Score])</f>
        <v>135</v>
      </c>
      <c r="AU70">
        <f>_xlfn.RANK.AVG(Table2[[#This Row],[Sharpe Ratio Z-Score]],Table2[Sharpe Ratio Z-Score])</f>
        <v>85</v>
      </c>
      <c r="AV70">
        <f>(Table2[[#This Row],[Rank 1Y]]+Table2[[#This Row],[Rank 6M]]+Table2[[#This Row],[Rank Sharpe]])/3</f>
        <v>131.33333333333334</v>
      </c>
    </row>
    <row r="71" spans="1:48" x14ac:dyDescent="0.3">
      <c r="A71" t="s">
        <v>112</v>
      </c>
      <c r="B71" t="s">
        <v>113</v>
      </c>
      <c r="C71" t="s">
        <v>3181</v>
      </c>
      <c r="D71" t="s">
        <v>114</v>
      </c>
      <c r="E71">
        <v>267969.970490915</v>
      </c>
      <c r="F71">
        <v>7511.7</v>
      </c>
      <c r="G71">
        <v>79.0722470512016</v>
      </c>
      <c r="H71">
        <f>(Table2[[#This Row],[1Y Return vs Nifty]]-AVERAGE(Table2[1Y Return vs Nifty]))/_xlfn.STDEV.P(Table2[1Y Return vs Nifty])</f>
        <v>0.90212539909367151</v>
      </c>
      <c r="I71">
        <v>6.3173592177303703</v>
      </c>
      <c r="J71">
        <f>(Table2[[#This Row],[1M Return vs Nifty]]-AVERAGE(Table2[1M Return vs Nifty]))/_xlfn.STDEV.P(Table2[1M Return vs Nifty])</f>
        <v>0.67203681752494904</v>
      </c>
      <c r="K71">
        <v>19.847464222213901</v>
      </c>
      <c r="L71">
        <f>(Table2[[#This Row],[6M Return vs Nifty]]-AVERAGE(Table2[6M Return vs Nifty]))/_xlfn.STDEV.P(Table2[6M Return vs Nifty])</f>
        <v>0.29726735571604457</v>
      </c>
      <c r="M71">
        <v>6.2475769780777197</v>
      </c>
      <c r="N71">
        <f>(Table2[[#This Row],[1W Return vs Nifty]]-AVERAGE(Table2[1W Return vs Nifty]))/_xlfn.STDEV.P(Table2[1W Return vs Nifty])</f>
        <v>1.2215641904981487</v>
      </c>
      <c r="O71">
        <v>7000.52</v>
      </c>
      <c r="P71">
        <v>6955.6940713220101</v>
      </c>
      <c r="Q71">
        <v>6083.33993395369</v>
      </c>
      <c r="R71">
        <v>81.736770210746101</v>
      </c>
      <c r="S71" s="1">
        <f>(Table2[[#This Row],[Close Price]]-Table2[[#This Row],[20D EMA]])/Table2[[#This Row],[20D EMA]]</f>
        <v>7.3020289921320036E-2</v>
      </c>
      <c r="T71" s="1">
        <f>(Table2[[#This Row],[Close Price]]-Table2[[#This Row],[50D EMA]])/Table2[[#This Row],[50D EMA]]</f>
        <v>7.993536273689425E-2</v>
      </c>
      <c r="U71" s="1">
        <f>(Table2[[#This Row],[Close Price]]-Table2[[#This Row],[200D EMA]])/Table2[[#This Row],[200D EMA]]</f>
        <v>0.23479866020210854</v>
      </c>
      <c r="V71">
        <v>1.0197035713081599</v>
      </c>
      <c r="W71">
        <v>7254.05</v>
      </c>
      <c r="X71">
        <v>7550</v>
      </c>
      <c r="Y71">
        <v>7179.1</v>
      </c>
      <c r="Z71">
        <v>7550</v>
      </c>
      <c r="AA71">
        <v>7254.05</v>
      </c>
      <c r="AB71">
        <v>7550</v>
      </c>
      <c r="AC71" s="1">
        <f>(Table2[[#This Row],[Close Price]]/Table2[[#This Row],[Day Low]])-1</f>
        <v>3.5518089894610583E-2</v>
      </c>
      <c r="AD71" s="1">
        <f>(Table2[[#This Row],[Day High]]/Table2[[#This Row],[Close Price]])-1</f>
        <v>5.0987126748938127E-3</v>
      </c>
      <c r="AE71" s="1">
        <f>(Table2[[#This Row],[Close Price]]/Table2[[#This Row],[Current Week Low]])-1</f>
        <v>4.6328927024278821E-2</v>
      </c>
      <c r="AF71" s="1">
        <f>(Table2[[#This Row],[Current Week High]]/Table2[[#This Row],[Close Price]])-1</f>
        <v>5.0987126748938127E-3</v>
      </c>
      <c r="AG71" s="1">
        <f>(Table2[[#This Row],[Close Price]]/Table2[[#This Row],[Current Month Low]])-1</f>
        <v>3.5518089894610583E-2</v>
      </c>
      <c r="AH71" s="1">
        <f>(Table2[[#This Row],[Current Month High]]/Table2[[#This Row],[Close Price]])-1</f>
        <v>5.0987126748938127E-3</v>
      </c>
      <c r="AI71">
        <v>6.0838425389725304</v>
      </c>
      <c r="AJ71">
        <v>131.414048059149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-0.04</v>
      </c>
      <c r="AM71" t="s">
        <v>3214</v>
      </c>
      <c r="AN71">
        <v>11.94</v>
      </c>
      <c r="AO71" t="s">
        <v>3215</v>
      </c>
      <c r="AP71">
        <v>0.17359535233093501</v>
      </c>
      <c r="AQ71">
        <f>(Table2[[#This Row],[Sharpe Ratio]]-AVERAGE(Table2[Sharpe Ratio]))/_xlfn.STDEV.P(Table2[Sharpe Ratio])</f>
        <v>1.3124384322495115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4.4054321950823248</v>
      </c>
      <c r="AS71">
        <f>_xlfn.RANK.AVG(Table2[[#This Row],[1Y Return vs Nifty Z-Score]],Table2[1Y Return vs Nifty Z-Score])</f>
        <v>106</v>
      </c>
      <c r="AT71">
        <f>_xlfn.RANK.AVG(Table2[[#This Row],[6M Return vs Nifty Z-Score]],Table2[6M Return vs Nifty Z-Score])</f>
        <v>220</v>
      </c>
      <c r="AU71">
        <f>_xlfn.RANK.AVG(Table2[[#This Row],[Sharpe Ratio Z-Score]],Table2[Sharpe Ratio Z-Score])</f>
        <v>72</v>
      </c>
      <c r="AV71">
        <f>(Table2[[#This Row],[Rank 1Y]]+Table2[[#This Row],[Rank 6M]]+Table2[[#This Row],[Rank Sharpe]])/3</f>
        <v>132.66666666666666</v>
      </c>
    </row>
    <row r="72" spans="1:48" x14ac:dyDescent="0.3">
      <c r="A72" t="s">
        <v>908</v>
      </c>
      <c r="B72" t="s">
        <v>909</v>
      </c>
      <c r="C72" t="s">
        <v>3181</v>
      </c>
      <c r="D72" t="s">
        <v>261</v>
      </c>
      <c r="E72">
        <v>17242.344265650001</v>
      </c>
      <c r="F72">
        <v>1188.25</v>
      </c>
      <c r="G72">
        <v>83.455001316084207</v>
      </c>
      <c r="H72">
        <f>(Table2[[#This Row],[1Y Return vs Nifty]]-AVERAGE(Table2[1Y Return vs Nifty]))/_xlfn.STDEV.P(Table2[1Y Return vs Nifty])</f>
        <v>0.97542379568793203</v>
      </c>
      <c r="I72">
        <v>-13.874014292934501</v>
      </c>
      <c r="J72">
        <f>(Table2[[#This Row],[1M Return vs Nifty]]-AVERAGE(Table2[1M Return vs Nifty]))/_xlfn.STDEV.P(Table2[1M Return vs Nifty])</f>
        <v>-1.1456321390893089</v>
      </c>
      <c r="K72">
        <v>16.917396817283599</v>
      </c>
      <c r="L72">
        <f>(Table2[[#This Row],[6M Return vs Nifty]]-AVERAGE(Table2[6M Return vs Nifty]))/_xlfn.STDEV.P(Table2[6M Return vs Nifty])</f>
        <v>0.20462724810782426</v>
      </c>
      <c r="M72">
        <v>-1.43468362735624</v>
      </c>
      <c r="N72">
        <f>(Table2[[#This Row],[1W Return vs Nifty]]-AVERAGE(Table2[1W Return vs Nifty]))/_xlfn.STDEV.P(Table2[1W Return vs Nifty])</f>
        <v>-0.38467390039112492</v>
      </c>
      <c r="O72">
        <v>1251.6099999999999</v>
      </c>
      <c r="P72">
        <v>1262.7755415976501</v>
      </c>
      <c r="Q72">
        <v>1065.77200269068</v>
      </c>
      <c r="R72">
        <v>27.0356610553888</v>
      </c>
      <c r="S72" s="1">
        <f>(Table2[[#This Row],[Close Price]]-Table2[[#This Row],[20D EMA]])/Table2[[#This Row],[20D EMA]]</f>
        <v>-5.0622797836386658E-2</v>
      </c>
      <c r="T72" s="1">
        <f>(Table2[[#This Row],[Close Price]]-Table2[[#This Row],[50D EMA]])/Table2[[#This Row],[50D EMA]]</f>
        <v>-5.9017251397949291E-2</v>
      </c>
      <c r="U72" s="1">
        <f>(Table2[[#This Row],[Close Price]]-Table2[[#This Row],[200D EMA]])/Table2[[#This Row],[200D EMA]]</f>
        <v>0.11491951092739197</v>
      </c>
      <c r="V72">
        <v>0.98179076958622902</v>
      </c>
      <c r="W72">
        <v>1175</v>
      </c>
      <c r="X72">
        <v>1219.95</v>
      </c>
      <c r="Y72">
        <v>1175</v>
      </c>
      <c r="Z72">
        <v>1241.5</v>
      </c>
      <c r="AA72">
        <v>1175</v>
      </c>
      <c r="AB72">
        <v>1219.95</v>
      </c>
      <c r="AC72" s="1">
        <f>(Table2[[#This Row],[Close Price]]/Table2[[#This Row],[Day Low]])-1</f>
        <v>1.1276595744680762E-2</v>
      </c>
      <c r="AD72" s="1">
        <f>(Table2[[#This Row],[Day High]]/Table2[[#This Row],[Close Price]])-1</f>
        <v>2.6677887649905418E-2</v>
      </c>
      <c r="AE72" s="1">
        <f>(Table2[[#This Row],[Close Price]]/Table2[[#This Row],[Current Week Low]])-1</f>
        <v>1.1276595744680762E-2</v>
      </c>
      <c r="AF72" s="1">
        <f>(Table2[[#This Row],[Current Week High]]/Table2[[#This Row],[Close Price]])-1</f>
        <v>4.4813801809383547E-2</v>
      </c>
      <c r="AG72" s="1">
        <f>(Table2[[#This Row],[Close Price]]/Table2[[#This Row],[Current Month Low]])-1</f>
        <v>1.1276595744680762E-2</v>
      </c>
      <c r="AH72" s="1">
        <f>(Table2[[#This Row],[Current Month High]]/Table2[[#This Row],[Close Price]])-1</f>
        <v>2.6677887649905418E-2</v>
      </c>
      <c r="AI72">
        <v>22.0281927203871</v>
      </c>
      <c r="AJ72">
        <v>139.75988700564901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-0.13</v>
      </c>
      <c r="AM72" t="s">
        <v>3214</v>
      </c>
      <c r="AN72">
        <v>-7.72</v>
      </c>
      <c r="AO72" t="s">
        <v>3214</v>
      </c>
      <c r="AP72">
        <v>0.18418081642138101</v>
      </c>
      <c r="AQ72">
        <f>(Table2[[#This Row],[Sharpe Ratio]]-AVERAGE(Table2[Sharpe Ratio]))/_xlfn.STDEV.P(Table2[Sharpe Ratio])</f>
        <v>1.4360419582342407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103</v>
      </c>
      <c r="AT72">
        <f>_xlfn.RANK.AVG(Table2[[#This Row],[6M Return vs Nifty Z-Score]],Table2[6M Return vs Nifty Z-Score])</f>
        <v>245</v>
      </c>
      <c r="AU72">
        <f>_xlfn.RANK.AVG(Table2[[#This Row],[Sharpe Ratio Z-Score]],Table2[Sharpe Ratio Z-Score])</f>
        <v>54</v>
      </c>
      <c r="AV72">
        <f>(Table2[[#This Row],[Rank 1Y]]+Table2[[#This Row],[Rank 6M]]+Table2[[#This Row],[Rank Sharpe]])/3</f>
        <v>134</v>
      </c>
    </row>
    <row r="73" spans="1:48" x14ac:dyDescent="0.3">
      <c r="A73" t="s">
        <v>268</v>
      </c>
      <c r="B73" t="s">
        <v>269</v>
      </c>
      <c r="C73" t="s">
        <v>3183</v>
      </c>
      <c r="D73" t="s">
        <v>270</v>
      </c>
      <c r="E73">
        <v>104585.91359464799</v>
      </c>
      <c r="F73">
        <v>11537.75</v>
      </c>
      <c r="G73">
        <v>100.61270922020999</v>
      </c>
      <c r="H73">
        <f>(Table2[[#This Row],[1Y Return vs Nifty]]-AVERAGE(Table2[1Y Return vs Nifty]))/_xlfn.STDEV.P(Table2[1Y Return vs Nifty])</f>
        <v>1.2623740563224457</v>
      </c>
      <c r="I73">
        <v>5.31495762273883</v>
      </c>
      <c r="J73">
        <f>(Table2[[#This Row],[1M Return vs Nifty]]-AVERAGE(Table2[1M Return vs Nifty]))/_xlfn.STDEV.P(Table2[1M Return vs Nifty])</f>
        <v>0.58179856502001859</v>
      </c>
      <c r="K73">
        <v>15.992599810340501</v>
      </c>
      <c r="L73">
        <f>(Table2[[#This Row],[6M Return vs Nifty]]-AVERAGE(Table2[6M Return vs Nifty]))/_xlfn.STDEV.P(Table2[6M Return vs Nifty])</f>
        <v>0.17538788859861643</v>
      </c>
      <c r="M73">
        <v>0.55145775109619799</v>
      </c>
      <c r="N73">
        <f>(Table2[[#This Row],[1W Return vs Nifty]]-AVERAGE(Table2[1W Return vs Nifty]))/_xlfn.STDEV.P(Table2[1W Return vs Nifty])</f>
        <v>3.0596564881176711E-2</v>
      </c>
      <c r="O73">
        <v>11190.19</v>
      </c>
      <c r="P73">
        <v>10864.927910312401</v>
      </c>
      <c r="Q73">
        <v>9147.5964159849209</v>
      </c>
      <c r="R73">
        <v>63.2687506042313</v>
      </c>
      <c r="S73" s="1">
        <f>(Table2[[#This Row],[Close Price]]-Table2[[#This Row],[20D EMA]])/Table2[[#This Row],[20D EMA]]</f>
        <v>3.1059347517781152E-2</v>
      </c>
      <c r="T73" s="1">
        <f>(Table2[[#This Row],[Close Price]]-Table2[[#This Row],[50D EMA]])/Table2[[#This Row],[50D EMA]]</f>
        <v>6.1926051902193746E-2</v>
      </c>
      <c r="U73" s="1">
        <f>(Table2[[#This Row],[Close Price]]-Table2[[#This Row],[200D EMA]])/Table2[[#This Row],[200D EMA]]</f>
        <v>0.26128760773031234</v>
      </c>
      <c r="V73">
        <v>0.64889454321839901</v>
      </c>
      <c r="W73">
        <v>11361.15</v>
      </c>
      <c r="X73">
        <v>11680</v>
      </c>
      <c r="Y73">
        <v>11361.15</v>
      </c>
      <c r="Z73">
        <v>11830.5</v>
      </c>
      <c r="AA73">
        <v>11361.15</v>
      </c>
      <c r="AB73">
        <v>11680</v>
      </c>
      <c r="AC73" s="1">
        <f>(Table2[[#This Row],[Close Price]]/Table2[[#This Row],[Day Low]])-1</f>
        <v>1.5544201071194363E-2</v>
      </c>
      <c r="AD73" s="1">
        <f>(Table2[[#This Row],[Day High]]/Table2[[#This Row],[Close Price]])-1</f>
        <v>1.232909362744028E-2</v>
      </c>
      <c r="AE73" s="1">
        <f>(Table2[[#This Row],[Close Price]]/Table2[[#This Row],[Current Week Low]])-1</f>
        <v>1.5544201071194363E-2</v>
      </c>
      <c r="AF73" s="1">
        <f>(Table2[[#This Row],[Current Week High]]/Table2[[#This Row],[Close Price]])-1</f>
        <v>2.5373231349266501E-2</v>
      </c>
      <c r="AG73" s="1">
        <f>(Table2[[#This Row],[Close Price]]/Table2[[#This Row],[Current Month Low]])-1</f>
        <v>1.5544201071194363E-2</v>
      </c>
      <c r="AH73" s="1">
        <f>(Table2[[#This Row],[Current Month High]]/Table2[[#This Row],[Close Price]])-1</f>
        <v>1.232909362744028E-2</v>
      </c>
      <c r="AI73">
        <v>15.2564408138501</v>
      </c>
      <c r="AJ73">
        <v>141.37299819039501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-0.08</v>
      </c>
      <c r="AM73" t="s">
        <v>3214</v>
      </c>
      <c r="AN73">
        <v>3.89</v>
      </c>
      <c r="AO73" t="s">
        <v>3215</v>
      </c>
      <c r="AP73">
        <v>0.16709275974409099</v>
      </c>
      <c r="AQ73">
        <f>(Table2[[#This Row],[Sharpe Ratio]]-AVERAGE(Table2[Sharpe Ratio]))/_xlfn.STDEV.P(Table2[Sharpe Ratio])</f>
        <v>1.2365094635327307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3.2866665383549885</v>
      </c>
      <c r="AS73">
        <f>_xlfn.RANK.AVG(Table2[[#This Row],[1Y Return vs Nifty Z-Score]],Table2[1Y Return vs Nifty Z-Score])</f>
        <v>73</v>
      </c>
      <c r="AT73">
        <f>_xlfn.RANK.AVG(Table2[[#This Row],[6M Return vs Nifty Z-Score]],Table2[6M Return vs Nifty Z-Score])</f>
        <v>254</v>
      </c>
      <c r="AU73">
        <f>_xlfn.RANK.AVG(Table2[[#This Row],[Sharpe Ratio Z-Score]],Table2[Sharpe Ratio Z-Score])</f>
        <v>79</v>
      </c>
      <c r="AV73">
        <f>(Table2[[#This Row],[Rank 1Y]]+Table2[[#This Row],[Rank 6M]]+Table2[[#This Row],[Rank Sharpe]])/3</f>
        <v>135.33333333333334</v>
      </c>
    </row>
    <row r="74" spans="1:48" x14ac:dyDescent="0.3">
      <c r="A74" t="s">
        <v>974</v>
      </c>
      <c r="B74" t="s">
        <v>975</v>
      </c>
      <c r="C74" t="s">
        <v>3181</v>
      </c>
      <c r="D74" t="s">
        <v>161</v>
      </c>
      <c r="E74">
        <v>15628.33312485</v>
      </c>
      <c r="F74">
        <v>696.45</v>
      </c>
      <c r="G74">
        <v>44.167543735212</v>
      </c>
      <c r="H74">
        <f>(Table2[[#This Row],[1Y Return vs Nifty]]-AVERAGE(Table2[1Y Return vs Nifty]))/_xlfn.STDEV.P(Table2[1Y Return vs Nifty])</f>
        <v>0.31836947027959378</v>
      </c>
      <c r="I74">
        <v>8.9776789889352404</v>
      </c>
      <c r="J74">
        <f>(Table2[[#This Row],[1M Return vs Nifty]]-AVERAGE(Table2[1M Return vs Nifty]))/_xlfn.STDEV.P(Table2[1M Return vs Nifty])</f>
        <v>0.91152427290940496</v>
      </c>
      <c r="K74">
        <v>28.308337671671602</v>
      </c>
      <c r="L74">
        <f>(Table2[[#This Row],[6M Return vs Nifty]]-AVERAGE(Table2[6M Return vs Nifty]))/_xlfn.STDEV.P(Table2[6M Return vs Nifty])</f>
        <v>0.56477527225694069</v>
      </c>
      <c r="M74">
        <v>5.4402393540484804</v>
      </c>
      <c r="N74">
        <f>(Table2[[#This Row],[1W Return vs Nifty]]-AVERAGE(Table2[1W Return vs Nifty]))/_xlfn.STDEV.P(Table2[1W Return vs Nifty])</f>
        <v>1.0527627776683695</v>
      </c>
      <c r="O74">
        <v>654.66</v>
      </c>
      <c r="P74">
        <v>633.70465051405404</v>
      </c>
      <c r="Q74">
        <v>558.11079250413502</v>
      </c>
      <c r="R74">
        <v>74.636651724952003</v>
      </c>
      <c r="S74" s="1">
        <f>(Table2[[#This Row],[Close Price]]-Table2[[#This Row],[20D EMA]])/Table2[[#This Row],[20D EMA]]</f>
        <v>6.3834662267436657E-2</v>
      </c>
      <c r="T74" s="1">
        <f>(Table2[[#This Row],[Close Price]]-Table2[[#This Row],[50D EMA]])/Table2[[#This Row],[50D EMA]]</f>
        <v>9.901355376680239E-2</v>
      </c>
      <c r="U74" s="1">
        <f>(Table2[[#This Row],[Close Price]]-Table2[[#This Row],[200D EMA]])/Table2[[#This Row],[200D EMA]]</f>
        <v>0.24787051129250484</v>
      </c>
      <c r="V74">
        <v>1.35276144035077</v>
      </c>
      <c r="W74">
        <v>690.3</v>
      </c>
      <c r="X74">
        <v>719.8</v>
      </c>
      <c r="Y74">
        <v>685.8</v>
      </c>
      <c r="Z74">
        <v>719.8</v>
      </c>
      <c r="AA74">
        <v>690.3</v>
      </c>
      <c r="AB74">
        <v>719.8</v>
      </c>
      <c r="AC74" s="1">
        <f>(Table2[[#This Row],[Close Price]]/Table2[[#This Row],[Day Low]])-1</f>
        <v>8.9091699261192314E-3</v>
      </c>
      <c r="AD74" s="1">
        <f>(Table2[[#This Row],[Day High]]/Table2[[#This Row],[Close Price]])-1</f>
        <v>3.3527173522865938E-2</v>
      </c>
      <c r="AE74" s="1">
        <f>(Table2[[#This Row],[Close Price]]/Table2[[#This Row],[Current Week Low]])-1</f>
        <v>1.5529308836395694E-2</v>
      </c>
      <c r="AF74" s="1">
        <f>(Table2[[#This Row],[Current Week High]]/Table2[[#This Row],[Close Price]])-1</f>
        <v>3.3527173522865938E-2</v>
      </c>
      <c r="AG74" s="1">
        <f>(Table2[[#This Row],[Close Price]]/Table2[[#This Row],[Current Month Low]])-1</f>
        <v>8.9091699261192314E-3</v>
      </c>
      <c r="AH74" s="1">
        <f>(Table2[[#This Row],[Current Month High]]/Table2[[#This Row],[Close Price]])-1</f>
        <v>3.3527173522865938E-2</v>
      </c>
      <c r="AI74">
        <v>3.3527173522865898</v>
      </c>
      <c r="AJ74">
        <v>95.289169295478402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0.05</v>
      </c>
      <c r="AM74" t="s">
        <v>3215</v>
      </c>
      <c r="AN74">
        <v>9.15</v>
      </c>
      <c r="AO74" t="s">
        <v>3215</v>
      </c>
      <c r="AP74">
        <v>0.208175206033681</v>
      </c>
      <c r="AQ74">
        <f>(Table2[[#This Row],[Sharpe Ratio]]-AVERAGE(Table2[Sharpe Ratio]))/_xlfn.STDEV.P(Table2[Sharpe Ratio])</f>
        <v>1.716217785632157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4.5636495787464657</v>
      </c>
      <c r="AS74">
        <f>_xlfn.RANK.AVG(Table2[[#This Row],[1Y Return vs Nifty Z-Score]],Table2[1Y Return vs Nifty Z-Score])</f>
        <v>218</v>
      </c>
      <c r="AT74">
        <f>_xlfn.RANK.AVG(Table2[[#This Row],[6M Return vs Nifty Z-Score]],Table2[6M Return vs Nifty Z-Score])</f>
        <v>162</v>
      </c>
      <c r="AU74">
        <f>_xlfn.RANK.AVG(Table2[[#This Row],[Sharpe Ratio Z-Score]],Table2[Sharpe Ratio Z-Score])</f>
        <v>26</v>
      </c>
      <c r="AV74">
        <f>(Table2[[#This Row],[Rank 1Y]]+Table2[[#This Row],[Rank 6M]]+Table2[[#This Row],[Rank Sharpe]])/3</f>
        <v>135.33333333333334</v>
      </c>
    </row>
    <row r="75" spans="1:48" x14ac:dyDescent="0.3">
      <c r="A75" t="s">
        <v>993</v>
      </c>
      <c r="B75" t="s">
        <v>994</v>
      </c>
      <c r="C75" t="s">
        <v>3173</v>
      </c>
      <c r="D75" t="s">
        <v>54</v>
      </c>
      <c r="E75">
        <v>14862.316816479901</v>
      </c>
      <c r="F75">
        <v>968.8</v>
      </c>
      <c r="G75">
        <v>276.89943873897403</v>
      </c>
      <c r="H75">
        <f>(Table2[[#This Row],[1Y Return vs Nifty]]-AVERAGE(Table2[1Y Return vs Nifty]))/_xlfn.STDEV.P(Table2[1Y Return vs Nifty])</f>
        <v>4.2106421620903172</v>
      </c>
      <c r="I75">
        <v>-11.255887399549399</v>
      </c>
      <c r="J75">
        <f>(Table2[[#This Row],[1M Return vs Nifty]]-AVERAGE(Table2[1M Return vs Nifty]))/_xlfn.STDEV.P(Table2[1M Return vs Nifty])</f>
        <v>-0.90994297331416085</v>
      </c>
      <c r="K75">
        <v>47.051543259989401</v>
      </c>
      <c r="L75">
        <f>(Table2[[#This Row],[6M Return vs Nifty]]-AVERAGE(Table2[6M Return vs Nifty]))/_xlfn.STDEV.P(Table2[6M Return vs Nifty])</f>
        <v>1.1573802682044863</v>
      </c>
      <c r="M75">
        <v>-2.56680883872261</v>
      </c>
      <c r="N75">
        <f>(Table2[[#This Row],[1W Return vs Nifty]]-AVERAGE(Table2[1W Return vs Nifty]))/_xlfn.STDEV.P(Table2[1W Return vs Nifty])</f>
        <v>-0.62138321442643174</v>
      </c>
      <c r="O75">
        <v>998.12</v>
      </c>
      <c r="P75">
        <v>952.606476472537</v>
      </c>
      <c r="Q75">
        <v>698.94119023816802</v>
      </c>
      <c r="R75">
        <v>36.831804856279597</v>
      </c>
      <c r="S75" s="1">
        <f>(Table2[[#This Row],[Close Price]]-Table2[[#This Row],[20D EMA]])/Table2[[#This Row],[20D EMA]]</f>
        <v>-2.9375225423796787E-2</v>
      </c>
      <c r="T75" s="1">
        <f>(Table2[[#This Row],[Close Price]]-Table2[[#This Row],[50D EMA]])/Table2[[#This Row],[50D EMA]]</f>
        <v>1.6999174294328668E-2</v>
      </c>
      <c r="U75" s="1">
        <f>(Table2[[#This Row],[Close Price]]-Table2[[#This Row],[200D EMA]])/Table2[[#This Row],[200D EMA]]</f>
        <v>0.38609658942818359</v>
      </c>
      <c r="V75">
        <v>0.304979910162198</v>
      </c>
      <c r="W75">
        <v>952</v>
      </c>
      <c r="X75">
        <v>987</v>
      </c>
      <c r="Y75">
        <v>952</v>
      </c>
      <c r="Z75">
        <v>999.9</v>
      </c>
      <c r="AA75">
        <v>952</v>
      </c>
      <c r="AB75">
        <v>987</v>
      </c>
      <c r="AC75" s="1">
        <f>(Table2[[#This Row],[Close Price]]/Table2[[#This Row],[Day Low]])-1</f>
        <v>1.7647058823529349E-2</v>
      </c>
      <c r="AD75" s="1">
        <f>(Table2[[#This Row],[Day High]]/Table2[[#This Row],[Close Price]])-1</f>
        <v>1.8786127167630173E-2</v>
      </c>
      <c r="AE75" s="1">
        <f>(Table2[[#This Row],[Close Price]]/Table2[[#This Row],[Current Week Low]])-1</f>
        <v>1.7647058823529349E-2</v>
      </c>
      <c r="AF75" s="1">
        <f>(Table2[[#This Row],[Current Week High]]/Table2[[#This Row],[Close Price]])-1</f>
        <v>3.2101568951280024E-2</v>
      </c>
      <c r="AG75" s="1">
        <f>(Table2[[#This Row],[Close Price]]/Table2[[#This Row],[Current Month Low]])-1</f>
        <v>1.7647058823529349E-2</v>
      </c>
      <c r="AH75" s="1">
        <f>(Table2[[#This Row],[Current Month High]]/Table2[[#This Row],[Close Price]])-1</f>
        <v>1.8786127167630173E-2</v>
      </c>
      <c r="AI75">
        <v>13.3051197357555</v>
      </c>
      <c r="AJ75">
        <v>354.30246189917898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</v>
      </c>
      <c r="AM75" t="s">
        <v>3216</v>
      </c>
      <c r="AN75">
        <v>-5.16</v>
      </c>
      <c r="AO75" t="s">
        <v>3214</v>
      </c>
      <c r="AP75">
        <v>7.0159848527590996E-2</v>
      </c>
      <c r="AQ75">
        <f>(Table2[[#This Row],[Sharpe Ratio]]-AVERAGE(Table2[Sharpe Ratio]))/_xlfn.STDEV.P(Table2[Sharpe Ratio])</f>
        <v>0.1046507648538625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3.9413470074080728</v>
      </c>
      <c r="AS75">
        <f>_xlfn.RANK.AVG(Table2[[#This Row],[1Y Return vs Nifty Z-Score]],Table2[1Y Return vs Nifty Z-Score])</f>
        <v>3</v>
      </c>
      <c r="AT75">
        <f>_xlfn.RANK.AVG(Table2[[#This Row],[6M Return vs Nifty Z-Score]],Table2[6M Return vs Nifty Z-Score])</f>
        <v>84</v>
      </c>
      <c r="AU75">
        <f>_xlfn.RANK.AVG(Table2[[#This Row],[Sharpe Ratio Z-Score]],Table2[Sharpe Ratio Z-Score])</f>
        <v>321</v>
      </c>
      <c r="AV75">
        <f>(Table2[[#This Row],[Rank 1Y]]+Table2[[#This Row],[Rank 6M]]+Table2[[#This Row],[Rank Sharpe]])/3</f>
        <v>136</v>
      </c>
    </row>
    <row r="76" spans="1:48" x14ac:dyDescent="0.3">
      <c r="A76" t="s">
        <v>310</v>
      </c>
      <c r="B76" t="s">
        <v>311</v>
      </c>
      <c r="C76" t="s">
        <v>3167</v>
      </c>
      <c r="D76" t="s">
        <v>69</v>
      </c>
      <c r="E76">
        <v>92513.318113125002</v>
      </c>
      <c r="F76">
        <v>568.75</v>
      </c>
      <c r="G76">
        <v>158.769081441162</v>
      </c>
      <c r="H76">
        <f>(Table2[[#This Row],[1Y Return vs Nifty]]-AVERAGE(Table2[1Y Return vs Nifty]))/_xlfn.STDEV.P(Table2[1Y Return vs Nifty])</f>
        <v>2.2349973379174859</v>
      </c>
      <c r="I76">
        <v>-23.671818522507099</v>
      </c>
      <c r="J76">
        <f>(Table2[[#This Row],[1M Return vs Nifty]]-AVERAGE(Table2[1M Return vs Nifty]))/_xlfn.STDEV.P(Table2[1M Return vs Nifty])</f>
        <v>-2.0276506199851911</v>
      </c>
      <c r="K76">
        <v>20.548322907053301</v>
      </c>
      <c r="L76">
        <f>(Table2[[#This Row],[6M Return vs Nifty]]-AVERAGE(Table2[6M Return vs Nifty]))/_xlfn.STDEV.P(Table2[6M Return vs Nifty])</f>
        <v>0.31942644457264446</v>
      </c>
      <c r="M76">
        <v>-3.56852158315957</v>
      </c>
      <c r="N76">
        <f>(Table2[[#This Row],[1W Return vs Nifty]]-AVERAGE(Table2[1W Return vs Nifty]))/_xlfn.STDEV.P(Table2[1W Return vs Nifty])</f>
        <v>-0.83082536288801567</v>
      </c>
      <c r="O76">
        <v>599.77</v>
      </c>
      <c r="P76">
        <v>600.83962805003102</v>
      </c>
      <c r="Q76">
        <v>468.36190946594797</v>
      </c>
      <c r="R76">
        <v>38.554042311771397</v>
      </c>
      <c r="S76" s="1">
        <f>(Table2[[#This Row],[Close Price]]-Table2[[#This Row],[20D EMA]])/Table2[[#This Row],[20D EMA]]</f>
        <v>-5.1719825933274392E-2</v>
      </c>
      <c r="T76" s="1">
        <f>(Table2[[#This Row],[Close Price]]-Table2[[#This Row],[50D EMA]])/Table2[[#This Row],[50D EMA]]</f>
        <v>-5.3407975359706081E-2</v>
      </c>
      <c r="U76" s="1">
        <f>(Table2[[#This Row],[Close Price]]-Table2[[#This Row],[200D EMA]])/Table2[[#This Row],[200D EMA]]</f>
        <v>0.21433871650348349</v>
      </c>
      <c r="V76">
        <v>0.611840807442805</v>
      </c>
      <c r="W76">
        <v>567.9</v>
      </c>
      <c r="X76">
        <v>583.9</v>
      </c>
      <c r="Y76">
        <v>567.9</v>
      </c>
      <c r="Z76">
        <v>590</v>
      </c>
      <c r="AA76">
        <v>567.9</v>
      </c>
      <c r="AB76">
        <v>583.9</v>
      </c>
      <c r="AC76" s="1">
        <f>(Table2[[#This Row],[Close Price]]/Table2[[#This Row],[Day Low]])-1</f>
        <v>1.4967423842227046E-3</v>
      </c>
      <c r="AD76" s="1">
        <f>(Table2[[#This Row],[Day High]]/Table2[[#This Row],[Close Price]])-1</f>
        <v>2.6637362637362605E-2</v>
      </c>
      <c r="AE76" s="1">
        <f>(Table2[[#This Row],[Close Price]]/Table2[[#This Row],[Current Week Low]])-1</f>
        <v>1.4967423842227046E-3</v>
      </c>
      <c r="AF76" s="1">
        <f>(Table2[[#This Row],[Current Week High]]/Table2[[#This Row],[Close Price]])-1</f>
        <v>3.7362637362637452E-2</v>
      </c>
      <c r="AG76" s="1">
        <f>(Table2[[#This Row],[Close Price]]/Table2[[#This Row],[Current Month Low]])-1</f>
        <v>1.4967423842227046E-3</v>
      </c>
      <c r="AH76" s="1">
        <f>(Table2[[#This Row],[Current Month High]]/Table2[[#This Row],[Close Price]])-1</f>
        <v>2.6637362637362605E-2</v>
      </c>
      <c r="AI76">
        <v>35.015384615384598</v>
      </c>
      <c r="AJ76">
        <v>194.79094678645399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-0.09</v>
      </c>
      <c r="AM76" t="s">
        <v>3214</v>
      </c>
      <c r="AN76">
        <v>-2.88</v>
      </c>
      <c r="AO76" t="s">
        <v>3214</v>
      </c>
      <c r="AP76">
        <v>0.123657864942585</v>
      </c>
      <c r="AQ76">
        <f>(Table2[[#This Row],[Sharpe Ratio]]-AVERAGE(Table2[Sharpe Ratio]))/_xlfn.STDEV.P(Table2[Sharpe Ratio])</f>
        <v>0.72933225312704875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32</v>
      </c>
      <c r="AT76">
        <f>_xlfn.RANK.AVG(Table2[[#This Row],[6M Return vs Nifty Z-Score]],Table2[6M Return vs Nifty Z-Score])</f>
        <v>212</v>
      </c>
      <c r="AU76">
        <f>_xlfn.RANK.AVG(Table2[[#This Row],[Sharpe Ratio Z-Score]],Table2[Sharpe Ratio Z-Score])</f>
        <v>166</v>
      </c>
      <c r="AV76">
        <f>(Table2[[#This Row],[Rank 1Y]]+Table2[[#This Row],[Rank 6M]]+Table2[[#This Row],[Rank Sharpe]])/3</f>
        <v>136.66666666666666</v>
      </c>
    </row>
    <row r="77" spans="1:48" x14ac:dyDescent="0.3">
      <c r="A77" t="s">
        <v>234</v>
      </c>
      <c r="B77" t="s">
        <v>235</v>
      </c>
      <c r="C77" t="s">
        <v>3181</v>
      </c>
      <c r="D77" t="s">
        <v>161</v>
      </c>
      <c r="E77">
        <v>115034.117976672</v>
      </c>
      <c r="F77">
        <v>751.3</v>
      </c>
      <c r="G77">
        <v>37.718280884523701</v>
      </c>
      <c r="H77">
        <f>(Table2[[#This Row],[1Y Return vs Nifty]]-AVERAGE(Table2[1Y Return vs Nifty]))/_xlfn.STDEV.P(Table2[1Y Return vs Nifty])</f>
        <v>0.2105102115577169</v>
      </c>
      <c r="I77">
        <v>5.2283494479274202</v>
      </c>
      <c r="J77">
        <f>(Table2[[#This Row],[1M Return vs Nifty]]-AVERAGE(Table2[1M Return vs Nifty]))/_xlfn.STDEV.P(Table2[1M Return vs Nifty])</f>
        <v>0.5740019190582879</v>
      </c>
      <c r="K77">
        <v>30.205758793976901</v>
      </c>
      <c r="L77">
        <f>(Table2[[#This Row],[6M Return vs Nifty]]-AVERAGE(Table2[6M Return vs Nifty]))/_xlfn.STDEV.P(Table2[6M Return vs Nifty])</f>
        <v>0.62476614367945471</v>
      </c>
      <c r="M77">
        <v>-3.6177272060695498</v>
      </c>
      <c r="N77">
        <f>(Table2[[#This Row],[1W Return vs Nifty]]-AVERAGE(Table2[1W Return vs Nifty]))/_xlfn.STDEV.P(Table2[1W Return vs Nifty])</f>
        <v>-0.84111347336269016</v>
      </c>
      <c r="O77">
        <v>740.38</v>
      </c>
      <c r="P77">
        <v>719.60555742368001</v>
      </c>
      <c r="Q77">
        <v>611.32215765152398</v>
      </c>
      <c r="R77">
        <v>52.792122798559703</v>
      </c>
      <c r="S77" s="1">
        <f>(Table2[[#This Row],[Close Price]]-Table2[[#This Row],[20D EMA]])/Table2[[#This Row],[20D EMA]]</f>
        <v>1.4749182852048893E-2</v>
      </c>
      <c r="T77" s="1">
        <f>(Table2[[#This Row],[Close Price]]-Table2[[#This Row],[50D EMA]])/Table2[[#This Row],[50D EMA]]</f>
        <v>4.4044188165794418E-2</v>
      </c>
      <c r="U77" s="1">
        <f>(Table2[[#This Row],[Close Price]]-Table2[[#This Row],[200D EMA]])/Table2[[#This Row],[200D EMA]]</f>
        <v>0.22897557465644566</v>
      </c>
      <c r="V77">
        <v>1.0767525308488799</v>
      </c>
      <c r="W77">
        <v>745.9</v>
      </c>
      <c r="X77">
        <v>763.05</v>
      </c>
      <c r="Y77">
        <v>745.9</v>
      </c>
      <c r="Z77">
        <v>771.95</v>
      </c>
      <c r="AA77">
        <v>745.9</v>
      </c>
      <c r="AB77">
        <v>763.05</v>
      </c>
      <c r="AC77" s="1">
        <f>(Table2[[#This Row],[Close Price]]/Table2[[#This Row],[Day Low]])-1</f>
        <v>7.2395763507171473E-3</v>
      </c>
      <c r="AD77" s="1">
        <f>(Table2[[#This Row],[Day High]]/Table2[[#This Row],[Close Price]])-1</f>
        <v>1.5639558099294515E-2</v>
      </c>
      <c r="AE77" s="1">
        <f>(Table2[[#This Row],[Close Price]]/Table2[[#This Row],[Current Week Low]])-1</f>
        <v>7.2395763507171473E-3</v>
      </c>
      <c r="AF77" s="1">
        <f>(Table2[[#This Row],[Current Week High]]/Table2[[#This Row],[Close Price]])-1</f>
        <v>2.7485691468122075E-2</v>
      </c>
      <c r="AG77" s="1">
        <f>(Table2[[#This Row],[Close Price]]/Table2[[#This Row],[Current Month Low]])-1</f>
        <v>7.2395763507171473E-3</v>
      </c>
      <c r="AH77" s="1">
        <f>(Table2[[#This Row],[Current Month High]]/Table2[[#This Row],[Close Price]])-1</f>
        <v>1.5639558099294515E-2</v>
      </c>
      <c r="AI77">
        <v>8.3987754558764802</v>
      </c>
      <c r="AJ77">
        <v>109.159242761692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</v>
      </c>
      <c r="AM77" t="s">
        <v>3216</v>
      </c>
      <c r="AN77">
        <v>5.27</v>
      </c>
      <c r="AO77" t="s">
        <v>3215</v>
      </c>
      <c r="AP77">
        <v>0.22405680171702999</v>
      </c>
      <c r="AQ77">
        <f>(Table2[[#This Row],[Sharpe Ratio]]-AVERAGE(Table2[Sharpe Ratio]))/_xlfn.STDEV.P(Table2[Sharpe Ratio])</f>
        <v>1.9016627701838995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2.4698275711166691</v>
      </c>
      <c r="AS77">
        <f>_xlfn.RANK.AVG(Table2[[#This Row],[1Y Return vs Nifty Z-Score]],Table2[1Y Return vs Nifty Z-Score])</f>
        <v>244</v>
      </c>
      <c r="AT77">
        <f>_xlfn.RANK.AVG(Table2[[#This Row],[6M Return vs Nifty Z-Score]],Table2[6M Return vs Nifty Z-Score])</f>
        <v>149</v>
      </c>
      <c r="AU77">
        <f>_xlfn.RANK.AVG(Table2[[#This Row],[Sharpe Ratio Z-Score]],Table2[Sharpe Ratio Z-Score])</f>
        <v>19</v>
      </c>
      <c r="AV77">
        <f>(Table2[[#This Row],[Rank 1Y]]+Table2[[#This Row],[Rank 6M]]+Table2[[#This Row],[Rank Sharpe]])/3</f>
        <v>137.33333333333334</v>
      </c>
    </row>
    <row r="78" spans="1:48" x14ac:dyDescent="0.3">
      <c r="A78" t="s">
        <v>104</v>
      </c>
      <c r="B78" t="s">
        <v>105</v>
      </c>
      <c r="C78" t="s">
        <v>3181</v>
      </c>
      <c r="D78" t="s">
        <v>106</v>
      </c>
      <c r="E78">
        <v>296006.50274999999</v>
      </c>
      <c r="F78">
        <v>4426.1000000000004</v>
      </c>
      <c r="G78">
        <v>94.8016769144118</v>
      </c>
      <c r="H78">
        <f>(Table2[[#This Row],[1Y Return vs Nifty]]-AVERAGE(Table2[1Y Return vs Nifty]))/_xlfn.STDEV.P(Table2[1Y Return vs Nifty])</f>
        <v>1.1651887420589127</v>
      </c>
      <c r="I78">
        <v>-8.0286376296752593</v>
      </c>
      <c r="J78">
        <f>(Table2[[#This Row],[1M Return vs Nifty]]-AVERAGE(Table2[1M Return vs Nifty]))/_xlfn.STDEV.P(Table2[1M Return vs Nifty])</f>
        <v>-0.61941931384927429</v>
      </c>
      <c r="K78">
        <v>10.0783521669099</v>
      </c>
      <c r="L78">
        <f>(Table2[[#This Row],[6M Return vs Nifty]]-AVERAGE(Table2[6M Return vs Nifty]))/_xlfn.STDEV.P(Table2[6M Return vs Nifty])</f>
        <v>-1.1603215151130603E-2</v>
      </c>
      <c r="M78">
        <v>1.3055158559655899</v>
      </c>
      <c r="N78">
        <f>(Table2[[#This Row],[1W Return vs Nifty]]-AVERAGE(Table2[1W Return vs Nifty]))/_xlfn.STDEV.P(Table2[1W Return vs Nifty])</f>
        <v>0.18825808054601492</v>
      </c>
      <c r="O78">
        <v>4504.37</v>
      </c>
      <c r="P78">
        <v>4638.8303130497497</v>
      </c>
      <c r="Q78">
        <v>4055.4187939487902</v>
      </c>
      <c r="R78">
        <v>45.004231175792199</v>
      </c>
      <c r="S78" s="1">
        <f>(Table2[[#This Row],[Close Price]]-Table2[[#This Row],[20D EMA]])/Table2[[#This Row],[20D EMA]]</f>
        <v>-1.7376458861061487E-2</v>
      </c>
      <c r="T78" s="1">
        <f>(Table2[[#This Row],[Close Price]]-Table2[[#This Row],[50D EMA]])/Table2[[#This Row],[50D EMA]]</f>
        <v>-4.5858610618134919E-2</v>
      </c>
      <c r="U78" s="1">
        <f>(Table2[[#This Row],[Close Price]]-Table2[[#This Row],[200D EMA]])/Table2[[#This Row],[200D EMA]]</f>
        <v>9.1403927654602424E-2</v>
      </c>
      <c r="V78">
        <v>0.85168342263699703</v>
      </c>
      <c r="W78">
        <v>4398.05</v>
      </c>
      <c r="X78">
        <v>4446</v>
      </c>
      <c r="Y78">
        <v>4385</v>
      </c>
      <c r="Z78">
        <v>4463</v>
      </c>
      <c r="AA78">
        <v>4398.05</v>
      </c>
      <c r="AB78">
        <v>4446</v>
      </c>
      <c r="AC78" s="1">
        <f>(Table2[[#This Row],[Close Price]]/Table2[[#This Row],[Day Low]])-1</f>
        <v>6.3778265367606668E-3</v>
      </c>
      <c r="AD78" s="1">
        <f>(Table2[[#This Row],[Day High]]/Table2[[#This Row],[Close Price]])-1</f>
        <v>4.4960574772372475E-3</v>
      </c>
      <c r="AE78" s="1">
        <f>(Table2[[#This Row],[Close Price]]/Table2[[#This Row],[Current Week Low]])-1</f>
        <v>9.3728620296467113E-3</v>
      </c>
      <c r="AF78" s="1">
        <f>(Table2[[#This Row],[Current Week High]]/Table2[[#This Row],[Close Price]])-1</f>
        <v>8.336910598495173E-3</v>
      </c>
      <c r="AG78" s="1">
        <f>(Table2[[#This Row],[Close Price]]/Table2[[#This Row],[Current Month Low]])-1</f>
        <v>6.3778265367606668E-3</v>
      </c>
      <c r="AH78" s="1">
        <f>(Table2[[#This Row],[Current Month High]]/Table2[[#This Row],[Close Price]])-1</f>
        <v>4.4960574772372475E-3</v>
      </c>
      <c r="AI78">
        <v>28.2110661756399</v>
      </c>
      <c r="AJ78">
        <v>150.37334540106301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</v>
      </c>
      <c r="AM78">
        <v>0</v>
      </c>
      <c r="AN78">
        <v>-4.71</v>
      </c>
      <c r="AO78" t="s">
        <v>3214</v>
      </c>
      <c r="AP78">
        <v>0.24314924098571</v>
      </c>
      <c r="AQ78">
        <f>(Table2[[#This Row],[Sharpe Ratio]]-AVERAGE(Table2[Sharpe Ratio]))/_xlfn.STDEV.P(Table2[Sharpe Ratio])</f>
        <v>2.1245998840500833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83</v>
      </c>
      <c r="AT78">
        <f>_xlfn.RANK.AVG(Table2[[#This Row],[6M Return vs Nifty Z-Score]],Table2[6M Return vs Nifty Z-Score])</f>
        <v>321</v>
      </c>
      <c r="AU78">
        <f>_xlfn.RANK.AVG(Table2[[#This Row],[Sharpe Ratio Z-Score]],Table2[Sharpe Ratio Z-Score])</f>
        <v>11</v>
      </c>
      <c r="AV78">
        <f>(Table2[[#This Row],[Rank 1Y]]+Table2[[#This Row],[Rank 6M]]+Table2[[#This Row],[Rank Sharpe]])/3</f>
        <v>138.33333333333334</v>
      </c>
    </row>
    <row r="79" spans="1:48" x14ac:dyDescent="0.3">
      <c r="A79" t="s">
        <v>641</v>
      </c>
      <c r="B79" t="s">
        <v>642</v>
      </c>
      <c r="C79" t="s">
        <v>3173</v>
      </c>
      <c r="D79" t="s">
        <v>54</v>
      </c>
      <c r="E79">
        <v>30615.25443334</v>
      </c>
      <c r="F79">
        <v>1202.6500000000001</v>
      </c>
      <c r="G79">
        <v>78.197265901981595</v>
      </c>
      <c r="H79">
        <f>(Table2[[#This Row],[1Y Return vs Nifty]]-AVERAGE(Table2[1Y Return vs Nifty]))/_xlfn.STDEV.P(Table2[1Y Return vs Nifty])</f>
        <v>0.88749197193533924</v>
      </c>
      <c r="I79">
        <v>10.1846781045759</v>
      </c>
      <c r="J79">
        <f>(Table2[[#This Row],[1M Return vs Nifty]]-AVERAGE(Table2[1M Return vs Nifty]))/_xlfn.STDEV.P(Table2[1M Return vs Nifty])</f>
        <v>1.0201808148728371</v>
      </c>
      <c r="K79">
        <v>67.649353911357096</v>
      </c>
      <c r="L79">
        <f>(Table2[[#This Row],[6M Return vs Nifty]]-AVERAGE(Table2[6M Return vs Nifty]))/_xlfn.STDEV.P(Table2[6M Return vs Nifty])</f>
        <v>1.80862241779655</v>
      </c>
      <c r="M79">
        <v>1.9442462554897499</v>
      </c>
      <c r="N79">
        <f>(Table2[[#This Row],[1W Return vs Nifty]]-AVERAGE(Table2[1W Return vs Nifty]))/_xlfn.STDEV.P(Table2[1W Return vs Nifty])</f>
        <v>0.32180641354567041</v>
      </c>
      <c r="O79">
        <v>1165</v>
      </c>
      <c r="P79">
        <v>1073.50454129739</v>
      </c>
      <c r="Q79">
        <v>828.71095132184996</v>
      </c>
      <c r="R79">
        <v>57.613340403019798</v>
      </c>
      <c r="S79" s="1">
        <f>(Table2[[#This Row],[Close Price]]-Table2[[#This Row],[20D EMA]])/Table2[[#This Row],[20D EMA]]</f>
        <v>3.2317596566523686E-2</v>
      </c>
      <c r="T79" s="1">
        <f>(Table2[[#This Row],[Close Price]]-Table2[[#This Row],[50D EMA]])/Table2[[#This Row],[50D EMA]]</f>
        <v>0.1203026663925712</v>
      </c>
      <c r="U79" s="1">
        <f>(Table2[[#This Row],[Close Price]]-Table2[[#This Row],[200D EMA]])/Table2[[#This Row],[200D EMA]]</f>
        <v>0.45122976603807646</v>
      </c>
      <c r="V79">
        <v>0.97835551001997301</v>
      </c>
      <c r="W79">
        <v>1155.05</v>
      </c>
      <c r="X79">
        <v>1217</v>
      </c>
      <c r="Y79">
        <v>1152.45</v>
      </c>
      <c r="Z79">
        <v>1217</v>
      </c>
      <c r="AA79">
        <v>1155.05</v>
      </c>
      <c r="AB79">
        <v>1217</v>
      </c>
      <c r="AC79" s="1">
        <f>(Table2[[#This Row],[Close Price]]/Table2[[#This Row],[Day Low]])-1</f>
        <v>4.1210337214839354E-2</v>
      </c>
      <c r="AD79" s="1">
        <f>(Table2[[#This Row],[Day High]]/Table2[[#This Row],[Close Price]])-1</f>
        <v>1.193198353635716E-2</v>
      </c>
      <c r="AE79" s="1">
        <f>(Table2[[#This Row],[Close Price]]/Table2[[#This Row],[Current Week Low]])-1</f>
        <v>4.3559373508612165E-2</v>
      </c>
      <c r="AF79" s="1">
        <f>(Table2[[#This Row],[Current Week High]]/Table2[[#This Row],[Close Price]])-1</f>
        <v>1.193198353635716E-2</v>
      </c>
      <c r="AG79" s="1">
        <f>(Table2[[#This Row],[Close Price]]/Table2[[#This Row],[Current Month Low]])-1</f>
        <v>4.1210337214839354E-2</v>
      </c>
      <c r="AH79" s="1">
        <f>(Table2[[#This Row],[Current Month High]]/Table2[[#This Row],[Close Price]])-1</f>
        <v>1.193198353635716E-2</v>
      </c>
      <c r="AI79">
        <v>7.08851286741778</v>
      </c>
      <c r="AJ79">
        <v>122.30129390018401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0.25</v>
      </c>
      <c r="AM79" t="s">
        <v>3215</v>
      </c>
      <c r="AN79">
        <v>-0.44</v>
      </c>
      <c r="AO79" t="s">
        <v>3214</v>
      </c>
      <c r="AP79">
        <v>8.5780636526213996E-2</v>
      </c>
      <c r="AQ79">
        <f>(Table2[[#This Row],[Sharpe Ratio]]-AVERAGE(Table2[Sharpe Ratio]))/_xlfn.STDEV.P(Table2[Sharpe Ratio])</f>
        <v>0.28705037046325554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4.3251519886136522</v>
      </c>
      <c r="AS79">
        <f>_xlfn.RANK.AVG(Table2[[#This Row],[1Y Return vs Nifty Z-Score]],Table2[1Y Return vs Nifty Z-Score])</f>
        <v>107</v>
      </c>
      <c r="AT79">
        <f>_xlfn.RANK.AVG(Table2[[#This Row],[6M Return vs Nifty Z-Score]],Table2[6M Return vs Nifty Z-Score])</f>
        <v>39</v>
      </c>
      <c r="AU79">
        <f>_xlfn.RANK.AVG(Table2[[#This Row],[Sharpe Ratio Z-Score]],Table2[Sharpe Ratio Z-Score])</f>
        <v>271</v>
      </c>
      <c r="AV79">
        <f>(Table2[[#This Row],[Rank 1Y]]+Table2[[#This Row],[Rank 6M]]+Table2[[#This Row],[Rank Sharpe]])/3</f>
        <v>139</v>
      </c>
    </row>
    <row r="80" spans="1:48" x14ac:dyDescent="0.3">
      <c r="A80" t="s">
        <v>693</v>
      </c>
      <c r="B80" t="s">
        <v>694</v>
      </c>
      <c r="C80" t="s">
        <v>3174</v>
      </c>
      <c r="D80" t="s">
        <v>57</v>
      </c>
      <c r="E80">
        <v>26639.988931709999</v>
      </c>
      <c r="F80">
        <v>200.97</v>
      </c>
      <c r="G80">
        <v>89.486005564479697</v>
      </c>
      <c r="H80">
        <f>(Table2[[#This Row],[1Y Return vs Nifty]]-AVERAGE(Table2[1Y Return vs Nifty]))/_xlfn.STDEV.P(Table2[1Y Return vs Nifty])</f>
        <v>1.0762879816640087</v>
      </c>
      <c r="I80">
        <v>0.53288196202677995</v>
      </c>
      <c r="J80">
        <f>(Table2[[#This Row],[1M Return vs Nifty]]-AVERAGE(Table2[1M Return vs Nifty]))/_xlfn.STDEV.P(Table2[1M Return vs Nifty])</f>
        <v>0.15130628216141234</v>
      </c>
      <c r="K80">
        <v>42.776676949828897</v>
      </c>
      <c r="L80">
        <f>(Table2[[#This Row],[6M Return vs Nifty]]-AVERAGE(Table2[6M Return vs Nifty]))/_xlfn.STDEV.P(Table2[6M Return vs Nifty])</f>
        <v>1.022221577207258</v>
      </c>
      <c r="M80">
        <v>0.53826578814306003</v>
      </c>
      <c r="N80">
        <f>(Table2[[#This Row],[1W Return vs Nifty]]-AVERAGE(Table2[1W Return vs Nifty]))/_xlfn.STDEV.P(Table2[1W Return vs Nifty])</f>
        <v>2.7838335959088044E-2</v>
      </c>
      <c r="O80">
        <v>196.31</v>
      </c>
      <c r="P80">
        <v>187.49748511874</v>
      </c>
      <c r="Q80">
        <v>153.952512463082</v>
      </c>
      <c r="R80">
        <v>57.309270221221503</v>
      </c>
      <c r="S80" s="1">
        <f>(Table2[[#This Row],[Close Price]]-Table2[[#This Row],[20D EMA]])/Table2[[#This Row],[20D EMA]]</f>
        <v>2.3737965462788429E-2</v>
      </c>
      <c r="T80" s="1">
        <f>(Table2[[#This Row],[Close Price]]-Table2[[#This Row],[50D EMA]])/Table2[[#This Row],[50D EMA]]</f>
        <v>7.1854376461252312E-2</v>
      </c>
      <c r="U80" s="1">
        <f>(Table2[[#This Row],[Close Price]]-Table2[[#This Row],[200D EMA]])/Table2[[#This Row],[200D EMA]]</f>
        <v>0.30540253474715356</v>
      </c>
      <c r="V80">
        <v>0.66368247683777304</v>
      </c>
      <c r="W80">
        <v>200.15</v>
      </c>
      <c r="X80">
        <v>204.12</v>
      </c>
      <c r="Y80">
        <v>196.2</v>
      </c>
      <c r="Z80">
        <v>206.69</v>
      </c>
      <c r="AA80">
        <v>200.15</v>
      </c>
      <c r="AB80">
        <v>204.12</v>
      </c>
      <c r="AC80" s="1">
        <f>(Table2[[#This Row],[Close Price]]/Table2[[#This Row],[Day Low]])-1</f>
        <v>4.0969273045214916E-3</v>
      </c>
      <c r="AD80" s="1">
        <f>(Table2[[#This Row],[Day High]]/Table2[[#This Row],[Close Price]])-1</f>
        <v>1.5673981191222541E-2</v>
      </c>
      <c r="AE80" s="1">
        <f>(Table2[[#This Row],[Close Price]]/Table2[[#This Row],[Current Week Low]])-1</f>
        <v>2.4311926605504741E-2</v>
      </c>
      <c r="AF80" s="1">
        <f>(Table2[[#This Row],[Current Week High]]/Table2[[#This Row],[Close Price]])-1</f>
        <v>2.8461959496442146E-2</v>
      </c>
      <c r="AG80" s="1">
        <f>(Table2[[#This Row],[Close Price]]/Table2[[#This Row],[Current Month Low]])-1</f>
        <v>4.0969273045214916E-3</v>
      </c>
      <c r="AH80" s="1">
        <f>(Table2[[#This Row],[Current Month High]]/Table2[[#This Row],[Close Price]])-1</f>
        <v>1.5673981191222541E-2</v>
      </c>
      <c r="AI80">
        <v>5.7321988356471003</v>
      </c>
      <c r="AJ80">
        <v>144.19198055893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0.05</v>
      </c>
      <c r="AM80" t="s">
        <v>3215</v>
      </c>
      <c r="AN80">
        <v>1.74</v>
      </c>
      <c r="AO80" t="s">
        <v>3215</v>
      </c>
      <c r="AP80">
        <v>9.9105169169122001E-2</v>
      </c>
      <c r="AQ80">
        <f>(Table2[[#This Row],[Sharpe Ratio]]-AVERAGE(Table2[Sharpe Ratio]))/_xlfn.STDEV.P(Table2[Sharpe Ratio])</f>
        <v>0.44263723965385893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2.720291416645626</v>
      </c>
      <c r="AS80">
        <f>_xlfn.RANK.AVG(Table2[[#This Row],[1Y Return vs Nifty Z-Score]],Table2[1Y Return vs Nifty Z-Score])</f>
        <v>92</v>
      </c>
      <c r="AT80">
        <f>_xlfn.RANK.AVG(Table2[[#This Row],[6M Return vs Nifty Z-Score]],Table2[6M Return vs Nifty Z-Score])</f>
        <v>94</v>
      </c>
      <c r="AU80">
        <f>_xlfn.RANK.AVG(Table2[[#This Row],[Sharpe Ratio Z-Score]],Table2[Sharpe Ratio Z-Score])</f>
        <v>231</v>
      </c>
      <c r="AV80">
        <f>(Table2[[#This Row],[Rank 1Y]]+Table2[[#This Row],[Rank 6M]]+Table2[[#This Row],[Rank Sharpe]])/3</f>
        <v>139</v>
      </c>
    </row>
    <row r="81" spans="1:48" x14ac:dyDescent="0.3">
      <c r="A81" t="s">
        <v>876</v>
      </c>
      <c r="B81" t="s">
        <v>877</v>
      </c>
      <c r="C81" t="s">
        <v>3173</v>
      </c>
      <c r="D81" t="s">
        <v>54</v>
      </c>
      <c r="E81">
        <v>18531.786751110001</v>
      </c>
      <c r="F81">
        <v>1170.3</v>
      </c>
      <c r="G81">
        <v>137.057282910986</v>
      </c>
      <c r="H81">
        <f>(Table2[[#This Row],[1Y Return vs Nifty]]-AVERAGE(Table2[1Y Return vs Nifty]))/_xlfn.STDEV.P(Table2[1Y Return vs Nifty])</f>
        <v>1.8718832039147775</v>
      </c>
      <c r="I81">
        <v>24.398561519190601</v>
      </c>
      <c r="J81">
        <f>(Table2[[#This Row],[1M Return vs Nifty]]-AVERAGE(Table2[1M Return vs Nifty]))/_xlfn.STDEV.P(Table2[1M Return vs Nifty])</f>
        <v>2.2997438234038334</v>
      </c>
      <c r="K81">
        <v>83.694160346614595</v>
      </c>
      <c r="L81">
        <f>(Table2[[#This Row],[6M Return vs Nifty]]-AVERAGE(Table2[6M Return vs Nifty]))/_xlfn.STDEV.P(Table2[6M Return vs Nifty])</f>
        <v>2.3159119744170664</v>
      </c>
      <c r="M81">
        <v>-1.1518315163641299</v>
      </c>
      <c r="N81">
        <f>(Table2[[#This Row],[1W Return vs Nifty]]-AVERAGE(Table2[1W Return vs Nifty]))/_xlfn.STDEV.P(Table2[1W Return vs Nifty])</f>
        <v>-0.32553403803829034</v>
      </c>
      <c r="O81">
        <v>1120.6600000000001</v>
      </c>
      <c r="P81">
        <v>997.04320819147699</v>
      </c>
      <c r="Q81">
        <v>752.49647292263603</v>
      </c>
      <c r="R81">
        <v>56.321768975835603</v>
      </c>
      <c r="S81" s="1">
        <f>(Table2[[#This Row],[Close Price]]-Table2[[#This Row],[20D EMA]])/Table2[[#This Row],[20D EMA]]</f>
        <v>4.4295325968625517E-2</v>
      </c>
      <c r="T81" s="1">
        <f>(Table2[[#This Row],[Close Price]]-Table2[[#This Row],[50D EMA]])/Table2[[#This Row],[50D EMA]]</f>
        <v>0.17377059528121261</v>
      </c>
      <c r="U81" s="1">
        <f>(Table2[[#This Row],[Close Price]]-Table2[[#This Row],[200D EMA]])/Table2[[#This Row],[200D EMA]]</f>
        <v>0.55522323640222326</v>
      </c>
      <c r="V81">
        <v>0.50821474158147695</v>
      </c>
      <c r="W81">
        <v>1144</v>
      </c>
      <c r="X81">
        <v>1175</v>
      </c>
      <c r="Y81">
        <v>1133</v>
      </c>
      <c r="Z81">
        <v>1175</v>
      </c>
      <c r="AA81">
        <v>1144</v>
      </c>
      <c r="AB81">
        <v>1175</v>
      </c>
      <c r="AC81" s="1">
        <f>(Table2[[#This Row],[Close Price]]/Table2[[#This Row],[Day Low]])-1</f>
        <v>2.2989510489510367E-2</v>
      </c>
      <c r="AD81" s="1">
        <f>(Table2[[#This Row],[Day High]]/Table2[[#This Row],[Close Price]])-1</f>
        <v>4.0160642570281624E-3</v>
      </c>
      <c r="AE81" s="1">
        <f>(Table2[[#This Row],[Close Price]]/Table2[[#This Row],[Current Week Low]])-1</f>
        <v>3.2921447484554278E-2</v>
      </c>
      <c r="AF81" s="1">
        <f>(Table2[[#This Row],[Current Week High]]/Table2[[#This Row],[Close Price]])-1</f>
        <v>4.0160642570281624E-3</v>
      </c>
      <c r="AG81" s="1">
        <f>(Table2[[#This Row],[Close Price]]/Table2[[#This Row],[Current Month Low]])-1</f>
        <v>2.2989510489510367E-2</v>
      </c>
      <c r="AH81" s="1">
        <f>(Table2[[#This Row],[Current Month High]]/Table2[[#This Row],[Close Price]])-1</f>
        <v>4.0160642570281624E-3</v>
      </c>
      <c r="AI81">
        <v>6.5666923011193896</v>
      </c>
      <c r="AJ81">
        <v>267.15294117646999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0.43</v>
      </c>
      <c r="AM81" t="s">
        <v>3215</v>
      </c>
      <c r="AN81">
        <v>-1.74</v>
      </c>
      <c r="AO81" t="s">
        <v>3214</v>
      </c>
      <c r="AP81">
        <v>5.9572838371240999E-2</v>
      </c>
      <c r="AQ81">
        <f>(Table2[[#This Row],[Sharpe Ratio]]-AVERAGE(Table2[Sharpe Ratio]))/_xlfn.STDEV.P(Table2[Sharpe Ratio])</f>
        <v>-1.8970814113287222E-2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6.1430341495840999</v>
      </c>
      <c r="AS81">
        <f>_xlfn.RANK.AVG(Table2[[#This Row],[1Y Return vs Nifty Z-Score]],Table2[1Y Return vs Nifty Z-Score])</f>
        <v>42</v>
      </c>
      <c r="AT81">
        <f>_xlfn.RANK.AVG(Table2[[#This Row],[6M Return vs Nifty Z-Score]],Table2[6M Return vs Nifty Z-Score])</f>
        <v>22</v>
      </c>
      <c r="AU81">
        <f>_xlfn.RANK.AVG(Table2[[#This Row],[Sharpe Ratio Z-Score]],Table2[Sharpe Ratio Z-Score])</f>
        <v>354</v>
      </c>
      <c r="AV81">
        <f>(Table2[[#This Row],[Rank 1Y]]+Table2[[#This Row],[Rank 6M]]+Table2[[#This Row],[Rank Sharpe]])/3</f>
        <v>139.33333333333334</v>
      </c>
    </row>
    <row r="82" spans="1:48" x14ac:dyDescent="0.3">
      <c r="A82" t="s">
        <v>1262</v>
      </c>
      <c r="B82" t="s">
        <v>1263</v>
      </c>
      <c r="C82" t="s">
        <v>3183</v>
      </c>
      <c r="D82" t="s">
        <v>270</v>
      </c>
      <c r="E82">
        <v>9560.6913557999997</v>
      </c>
      <c r="F82">
        <v>2301</v>
      </c>
      <c r="G82">
        <v>98.901034546305496</v>
      </c>
      <c r="H82">
        <f>(Table2[[#This Row],[1Y Return vs Nifty]]-AVERAGE(Table2[1Y Return vs Nifty]))/_xlfn.STDEV.P(Table2[1Y Return vs Nifty])</f>
        <v>1.2337475348463292</v>
      </c>
      <c r="I82">
        <v>21.416857162716699</v>
      </c>
      <c r="J82">
        <f>(Table2[[#This Row],[1M Return vs Nifty]]-AVERAGE(Table2[1M Return vs Nifty]))/_xlfn.STDEV.P(Table2[1M Return vs Nifty])</f>
        <v>2.0313246668912046</v>
      </c>
      <c r="K82">
        <v>59.030050851624502</v>
      </c>
      <c r="L82">
        <f>(Table2[[#This Row],[6M Return vs Nifty]]-AVERAGE(Table2[6M Return vs Nifty]))/_xlfn.STDEV.P(Table2[6M Return vs Nifty])</f>
        <v>1.5361054232666975</v>
      </c>
      <c r="M82">
        <v>1.3217650297658601</v>
      </c>
      <c r="N82">
        <f>(Table2[[#This Row],[1W Return vs Nifty]]-AVERAGE(Table2[1W Return vs Nifty]))/_xlfn.STDEV.P(Table2[1W Return vs Nifty])</f>
        <v>0.19165552346600806</v>
      </c>
      <c r="O82">
        <v>2112.77</v>
      </c>
      <c r="P82">
        <v>1930.9964173068499</v>
      </c>
      <c r="Q82">
        <v>1494.89124293755</v>
      </c>
      <c r="R82">
        <v>70.061278505440001</v>
      </c>
      <c r="S82" s="1">
        <f>(Table2[[#This Row],[Close Price]]-Table2[[#This Row],[20D EMA]])/Table2[[#This Row],[20D EMA]]</f>
        <v>8.9091571728110497E-2</v>
      </c>
      <c r="T82" s="1">
        <f>(Table2[[#This Row],[Close Price]]-Table2[[#This Row],[50D EMA]])/Table2[[#This Row],[50D EMA]]</f>
        <v>0.19161277534071866</v>
      </c>
      <c r="U82" s="1">
        <f>(Table2[[#This Row],[Close Price]]-Table2[[#This Row],[200D EMA]])/Table2[[#This Row],[200D EMA]]</f>
        <v>0.53924241035648746</v>
      </c>
      <c r="V82">
        <v>1.2220506214864599</v>
      </c>
      <c r="W82">
        <v>2238.75</v>
      </c>
      <c r="X82">
        <v>2336</v>
      </c>
      <c r="Y82">
        <v>2216.0500000000002</v>
      </c>
      <c r="Z82">
        <v>2336</v>
      </c>
      <c r="AA82">
        <v>2238.75</v>
      </c>
      <c r="AB82">
        <v>2336</v>
      </c>
      <c r="AC82" s="1">
        <f>(Table2[[#This Row],[Close Price]]/Table2[[#This Row],[Day Low]])-1</f>
        <v>2.7805695142378628E-2</v>
      </c>
      <c r="AD82" s="1">
        <f>(Table2[[#This Row],[Day High]]/Table2[[#This Row],[Close Price]])-1</f>
        <v>1.5210777922642249E-2</v>
      </c>
      <c r="AE82" s="1">
        <f>(Table2[[#This Row],[Close Price]]/Table2[[#This Row],[Current Week Low]])-1</f>
        <v>3.833397260892113E-2</v>
      </c>
      <c r="AF82" s="1">
        <f>(Table2[[#This Row],[Current Week High]]/Table2[[#This Row],[Close Price]])-1</f>
        <v>1.5210777922642249E-2</v>
      </c>
      <c r="AG82" s="1">
        <f>(Table2[[#This Row],[Close Price]]/Table2[[#This Row],[Current Month Low]])-1</f>
        <v>2.7805695142378628E-2</v>
      </c>
      <c r="AH82" s="1">
        <f>(Table2[[#This Row],[Current Month High]]/Table2[[#This Row],[Close Price]])-1</f>
        <v>1.5210777922642249E-2</v>
      </c>
      <c r="AI82">
        <v>2.8683181225554102</v>
      </c>
      <c r="AJ82">
        <v>163.84588923288601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0.51</v>
      </c>
      <c r="AM82" t="s">
        <v>3215</v>
      </c>
      <c r="AN82">
        <v>12.38</v>
      </c>
      <c r="AO82" t="s">
        <v>3215</v>
      </c>
      <c r="AP82">
        <v>8.0554029124927998E-2</v>
      </c>
      <c r="AQ82">
        <f>(Table2[[#This Row],[Sharpe Ratio]]-AVERAGE(Table2[Sharpe Ratio]))/_xlfn.STDEV.P(Table2[Sharpe Ratio])</f>
        <v>0.22602072658397504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5.2188538750542142</v>
      </c>
      <c r="AS82">
        <f>_xlfn.RANK.AVG(Table2[[#This Row],[1Y Return vs Nifty Z-Score]],Table2[1Y Return vs Nifty Z-Score])</f>
        <v>76</v>
      </c>
      <c r="AT82">
        <f>_xlfn.RANK.AVG(Table2[[#This Row],[6M Return vs Nifty Z-Score]],Table2[6M Return vs Nifty Z-Score])</f>
        <v>56</v>
      </c>
      <c r="AU82">
        <f>_xlfn.RANK.AVG(Table2[[#This Row],[Sharpe Ratio Z-Score]],Table2[Sharpe Ratio Z-Score])</f>
        <v>286</v>
      </c>
      <c r="AV82">
        <f>(Table2[[#This Row],[Rank 1Y]]+Table2[[#This Row],[Rank 6M]]+Table2[[#This Row],[Rank Sharpe]])/3</f>
        <v>139.33333333333334</v>
      </c>
    </row>
    <row r="83" spans="1:48" x14ac:dyDescent="0.3">
      <c r="A83" t="s">
        <v>1379</v>
      </c>
      <c r="B83" t="s">
        <v>1380</v>
      </c>
      <c r="C83" t="s">
        <v>3178</v>
      </c>
      <c r="D83" t="s">
        <v>83</v>
      </c>
      <c r="E83">
        <v>8312.9922841456992</v>
      </c>
      <c r="F83">
        <v>3389.9</v>
      </c>
      <c r="G83">
        <v>63.5569089014325</v>
      </c>
      <c r="H83">
        <f>(Table2[[#This Row],[1Y Return vs Nifty]]-AVERAGE(Table2[1Y Return vs Nifty]))/_xlfn.STDEV.P(Table2[1Y Return vs Nifty])</f>
        <v>0.64264258525941298</v>
      </c>
      <c r="I83">
        <v>0.65709784627039403</v>
      </c>
      <c r="J83">
        <f>(Table2[[#This Row],[1M Return vs Nifty]]-AVERAGE(Table2[1M Return vs Nifty]))/_xlfn.STDEV.P(Table2[1M Return vs Nifty])</f>
        <v>0.16248845144715959</v>
      </c>
      <c r="K83">
        <v>19.109521520518999</v>
      </c>
      <c r="L83">
        <f>(Table2[[#This Row],[6M Return vs Nifty]]-AVERAGE(Table2[6M Return vs Nifty]))/_xlfn.STDEV.P(Table2[6M Return vs Nifty])</f>
        <v>0.27393577939166214</v>
      </c>
      <c r="M83">
        <v>1.29316144359537</v>
      </c>
      <c r="N83">
        <f>(Table2[[#This Row],[1W Return vs Nifty]]-AVERAGE(Table2[1W Return vs Nifty]))/_xlfn.STDEV.P(Table2[1W Return vs Nifty])</f>
        <v>0.18567497008428907</v>
      </c>
      <c r="O83">
        <v>3335.65</v>
      </c>
      <c r="P83">
        <v>3209.3195432395801</v>
      </c>
      <c r="Q83">
        <v>2683.0751540482802</v>
      </c>
      <c r="R83">
        <v>56.555574134451902</v>
      </c>
      <c r="S83" s="1">
        <f>(Table2[[#This Row],[Close Price]]-Table2[[#This Row],[20D EMA]])/Table2[[#This Row],[20D EMA]]</f>
        <v>1.6263696730772114E-2</v>
      </c>
      <c r="T83" s="1">
        <f>(Table2[[#This Row],[Close Price]]-Table2[[#This Row],[50D EMA]])/Table2[[#This Row],[50D EMA]]</f>
        <v>5.6267521612427811E-2</v>
      </c>
      <c r="U83" s="1">
        <f>(Table2[[#This Row],[Close Price]]-Table2[[#This Row],[200D EMA]])/Table2[[#This Row],[200D EMA]]</f>
        <v>0.26343833302069369</v>
      </c>
      <c r="V83">
        <v>0.67752147986857802</v>
      </c>
      <c r="W83">
        <v>3370</v>
      </c>
      <c r="X83">
        <v>3508.45</v>
      </c>
      <c r="Y83">
        <v>3261.25</v>
      </c>
      <c r="Z83">
        <v>3508.45</v>
      </c>
      <c r="AA83">
        <v>3370</v>
      </c>
      <c r="AB83">
        <v>3508.45</v>
      </c>
      <c r="AC83" s="1">
        <f>(Table2[[#This Row],[Close Price]]/Table2[[#This Row],[Day Low]])-1</f>
        <v>5.9050445103858706E-3</v>
      </c>
      <c r="AD83" s="1">
        <f>(Table2[[#This Row],[Day High]]/Table2[[#This Row],[Close Price]])-1</f>
        <v>3.4971533083571815E-2</v>
      </c>
      <c r="AE83" s="1">
        <f>(Table2[[#This Row],[Close Price]]/Table2[[#This Row],[Current Week Low]])-1</f>
        <v>3.9448064392487492E-2</v>
      </c>
      <c r="AF83" s="1">
        <f>(Table2[[#This Row],[Current Week High]]/Table2[[#This Row],[Close Price]])-1</f>
        <v>3.4971533083571815E-2</v>
      </c>
      <c r="AG83" s="1">
        <f>(Table2[[#This Row],[Close Price]]/Table2[[#This Row],[Current Month Low]])-1</f>
        <v>5.9050445103858706E-3</v>
      </c>
      <c r="AH83" s="1">
        <f>(Table2[[#This Row],[Current Month High]]/Table2[[#This Row],[Close Price]])-1</f>
        <v>3.4971533083571815E-2</v>
      </c>
      <c r="AI83">
        <v>3.9838933301867101</v>
      </c>
      <c r="AJ83">
        <v>118.555172302633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0.02</v>
      </c>
      <c r="AM83" t="s">
        <v>3215</v>
      </c>
      <c r="AN83">
        <v>0.2</v>
      </c>
      <c r="AO83" t="s">
        <v>3215</v>
      </c>
      <c r="AP83">
        <v>0.187424732518853</v>
      </c>
      <c r="AQ83">
        <f>(Table2[[#This Row],[Sharpe Ratio]]-AVERAGE(Table2[Sharpe Ratio]))/_xlfn.STDEV.P(Table2[Sharpe Ratio])</f>
        <v>1.4739202660930384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2.7386620522755618</v>
      </c>
      <c r="AS83">
        <f>_xlfn.RANK.AVG(Table2[[#This Row],[1Y Return vs Nifty Z-Score]],Table2[1Y Return vs Nifty Z-Score])</f>
        <v>145</v>
      </c>
      <c r="AT83">
        <f>_xlfn.RANK.AVG(Table2[[#This Row],[6M Return vs Nifty Z-Score]],Table2[6M Return vs Nifty Z-Score])</f>
        <v>226</v>
      </c>
      <c r="AU83">
        <f>_xlfn.RANK.AVG(Table2[[#This Row],[Sharpe Ratio Z-Score]],Table2[Sharpe Ratio Z-Score])</f>
        <v>48</v>
      </c>
      <c r="AV83">
        <f>(Table2[[#This Row],[Rank 1Y]]+Table2[[#This Row],[Rank 6M]]+Table2[[#This Row],[Rank Sharpe]])/3</f>
        <v>139.66666666666666</v>
      </c>
    </row>
    <row r="84" spans="1:48" x14ac:dyDescent="0.3">
      <c r="A84" t="s">
        <v>199</v>
      </c>
      <c r="B84" t="s">
        <v>200</v>
      </c>
      <c r="C84" t="s">
        <v>3175</v>
      </c>
      <c r="D84" t="s">
        <v>80</v>
      </c>
      <c r="E84">
        <v>135094.07967703001</v>
      </c>
      <c r="F84">
        <v>2838.65</v>
      </c>
      <c r="G84">
        <v>54.172531456888002</v>
      </c>
      <c r="H84">
        <f>(Table2[[#This Row],[1Y Return vs Nifty]]-AVERAGE(Table2[1Y Return vs Nifty]))/_xlfn.STDEV.P(Table2[1Y Return vs Nifty])</f>
        <v>0.48569565687877736</v>
      </c>
      <c r="I84">
        <v>-2.8061496661292802</v>
      </c>
      <c r="J84">
        <f>(Table2[[#This Row],[1M Return vs Nifty]]-AVERAGE(Table2[1M Return vs Nifty]))/_xlfn.STDEV.P(Table2[1M Return vs Nifty])</f>
        <v>-0.14928021000796468</v>
      </c>
      <c r="K84">
        <v>17.149613558384601</v>
      </c>
      <c r="L84">
        <f>(Table2[[#This Row],[6M Return vs Nifty]]-AVERAGE(Table2[6M Return vs Nifty]))/_xlfn.STDEV.P(Table2[6M Return vs Nifty])</f>
        <v>0.21196925800419344</v>
      </c>
      <c r="M84">
        <v>-0.53914333349612598</v>
      </c>
      <c r="N84">
        <f>(Table2[[#This Row],[1W Return vs Nifty]]-AVERAGE(Table2[1W Return vs Nifty]))/_xlfn.STDEV.P(Table2[1W Return vs Nifty])</f>
        <v>-0.19743071693197273</v>
      </c>
      <c r="O84">
        <v>2818.1</v>
      </c>
      <c r="P84">
        <v>2703.70997612464</v>
      </c>
      <c r="Q84">
        <v>2296.57648598686</v>
      </c>
      <c r="R84">
        <v>49.883132776904702</v>
      </c>
      <c r="S84" s="1">
        <f>(Table2[[#This Row],[Close Price]]-Table2[[#This Row],[20D EMA]])/Table2[[#This Row],[20D EMA]]</f>
        <v>7.2921471913701364E-3</v>
      </c>
      <c r="T84" s="1">
        <f>(Table2[[#This Row],[Close Price]]-Table2[[#This Row],[50D EMA]])/Table2[[#This Row],[50D EMA]]</f>
        <v>4.9909208112911677E-2</v>
      </c>
      <c r="U84" s="1">
        <f>(Table2[[#This Row],[Close Price]]-Table2[[#This Row],[200D EMA]])/Table2[[#This Row],[200D EMA]]</f>
        <v>0.23603547163385943</v>
      </c>
      <c r="V84">
        <v>0.97208267990553698</v>
      </c>
      <c r="W84">
        <v>2811</v>
      </c>
      <c r="X84">
        <v>2875.25</v>
      </c>
      <c r="Y84">
        <v>2806.35</v>
      </c>
      <c r="Z84">
        <v>2947.4</v>
      </c>
      <c r="AA84">
        <v>2811</v>
      </c>
      <c r="AB84">
        <v>2875.25</v>
      </c>
      <c r="AC84" s="1">
        <f>(Table2[[#This Row],[Close Price]]/Table2[[#This Row],[Day Low]])-1</f>
        <v>9.8363571682675843E-3</v>
      </c>
      <c r="AD84" s="1">
        <f>(Table2[[#This Row],[Day High]]/Table2[[#This Row],[Close Price]])-1</f>
        <v>1.2893452873725231E-2</v>
      </c>
      <c r="AE84" s="1">
        <f>(Table2[[#This Row],[Close Price]]/Table2[[#This Row],[Current Week Low]])-1</f>
        <v>1.150961212963475E-2</v>
      </c>
      <c r="AF84" s="1">
        <f>(Table2[[#This Row],[Current Week High]]/Table2[[#This Row],[Close Price]])-1</f>
        <v>3.8310464481355666E-2</v>
      </c>
      <c r="AG84" s="1">
        <f>(Table2[[#This Row],[Close Price]]/Table2[[#This Row],[Current Month Low]])-1</f>
        <v>9.8363571682675843E-3</v>
      </c>
      <c r="AH84" s="1">
        <f>(Table2[[#This Row],[Current Month High]]/Table2[[#This Row],[Close Price]])-1</f>
        <v>1.2893452873725231E-2</v>
      </c>
      <c r="AI84">
        <v>4.2044633892871497</v>
      </c>
      <c r="AJ84">
        <v>90.583772533485501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0.08</v>
      </c>
      <c r="AM84" t="s">
        <v>3215</v>
      </c>
      <c r="AN84">
        <v>0.35</v>
      </c>
      <c r="AO84" t="s">
        <v>3215</v>
      </c>
      <c r="AP84">
        <v>0.26681189158249302</v>
      </c>
      <c r="AQ84">
        <f>(Table2[[#This Row],[Sharpe Ratio]]-AVERAGE(Table2[Sharpe Ratio]))/_xlfn.STDEV.P(Table2[Sharpe Ratio])</f>
        <v>2.4009020870443596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2.7518560749873928</v>
      </c>
      <c r="AS84">
        <f>_xlfn.RANK.AVG(Table2[[#This Row],[1Y Return vs Nifty Z-Score]],Table2[1Y Return vs Nifty Z-Score])</f>
        <v>179</v>
      </c>
      <c r="AT84">
        <f>_xlfn.RANK.AVG(Table2[[#This Row],[6M Return vs Nifty Z-Score]],Table2[6M Return vs Nifty Z-Score])</f>
        <v>241</v>
      </c>
      <c r="AU84">
        <f>_xlfn.RANK.AVG(Table2[[#This Row],[Sharpe Ratio Z-Score]],Table2[Sharpe Ratio Z-Score])</f>
        <v>5</v>
      </c>
      <c r="AV84">
        <f>(Table2[[#This Row],[Rank 1Y]]+Table2[[#This Row],[Rank 6M]]+Table2[[#This Row],[Rank Sharpe]])/3</f>
        <v>141.66666666666666</v>
      </c>
    </row>
    <row r="85" spans="1:48" x14ac:dyDescent="0.3">
      <c r="A85" t="s">
        <v>528</v>
      </c>
      <c r="B85" t="s">
        <v>529</v>
      </c>
      <c r="C85" t="s">
        <v>3181</v>
      </c>
      <c r="D85" t="s">
        <v>106</v>
      </c>
      <c r="E85">
        <v>41390.457972658398</v>
      </c>
      <c r="F85">
        <v>1127.2</v>
      </c>
      <c r="G85">
        <v>89.399742043433605</v>
      </c>
      <c r="H85">
        <f>(Table2[[#This Row],[1Y Return vs Nifty]]-AVERAGE(Table2[1Y Return vs Nifty]))/_xlfn.STDEV.P(Table2[1Y Return vs Nifty])</f>
        <v>1.0748452866382079</v>
      </c>
      <c r="I85">
        <v>-15.8011880824837</v>
      </c>
      <c r="J85">
        <f>(Table2[[#This Row],[1M Return vs Nifty]]-AVERAGE(Table2[1M Return vs Nifty]))/_xlfn.STDEV.P(Table2[1M Return vs Nifty])</f>
        <v>-1.31912028586714</v>
      </c>
      <c r="K85">
        <v>14.155871335816499</v>
      </c>
      <c r="L85">
        <f>(Table2[[#This Row],[6M Return vs Nifty]]-AVERAGE(Table2[6M Return vs Nifty]))/_xlfn.STDEV.P(Table2[6M Return vs Nifty])</f>
        <v>0.11731594006914794</v>
      </c>
      <c r="M85">
        <v>-0.41759732982737202</v>
      </c>
      <c r="N85">
        <f>(Table2[[#This Row],[1W Return vs Nifty]]-AVERAGE(Table2[1W Return vs Nifty]))/_xlfn.STDEV.P(Table2[1W Return vs Nifty])</f>
        <v>-0.17201738732557731</v>
      </c>
      <c r="O85">
        <v>1191.04</v>
      </c>
      <c r="P85">
        <v>1272.8947057835101</v>
      </c>
      <c r="Q85">
        <v>1138.2091852467399</v>
      </c>
      <c r="R85">
        <v>35.208774181595601</v>
      </c>
      <c r="S85" s="1">
        <f>(Table2[[#This Row],[Close Price]]-Table2[[#This Row],[20D EMA]])/Table2[[#This Row],[20D EMA]]</f>
        <v>-5.3600214938205201E-2</v>
      </c>
      <c r="T85" s="1">
        <f>(Table2[[#This Row],[Close Price]]-Table2[[#This Row],[50D EMA]])/Table2[[#This Row],[50D EMA]]</f>
        <v>-0.11445935403889512</v>
      </c>
      <c r="U85" s="1">
        <f>(Table2[[#This Row],[Close Price]]-Table2[[#This Row],[200D EMA]])/Table2[[#This Row],[200D EMA]]</f>
        <v>-9.6723742783303302E-3</v>
      </c>
      <c r="V85">
        <v>0.61271640536057104</v>
      </c>
      <c r="W85">
        <v>1121.05</v>
      </c>
      <c r="X85">
        <v>1162</v>
      </c>
      <c r="Y85">
        <v>1114.8</v>
      </c>
      <c r="Z85">
        <v>1165.95</v>
      </c>
      <c r="AA85">
        <v>1121.05</v>
      </c>
      <c r="AB85">
        <v>1162</v>
      </c>
      <c r="AC85" s="1">
        <f>(Table2[[#This Row],[Close Price]]/Table2[[#This Row],[Day Low]])-1</f>
        <v>5.4859283707240358E-3</v>
      </c>
      <c r="AD85" s="1">
        <f>(Table2[[#This Row],[Day High]]/Table2[[#This Row],[Close Price]])-1</f>
        <v>3.0872959545777068E-2</v>
      </c>
      <c r="AE85" s="1">
        <f>(Table2[[#This Row],[Close Price]]/Table2[[#This Row],[Current Week Low]])-1</f>
        <v>1.112307140294222E-2</v>
      </c>
      <c r="AF85" s="1">
        <f>(Table2[[#This Row],[Current Week High]]/Table2[[#This Row],[Close Price]])-1</f>
        <v>3.4377217885024791E-2</v>
      </c>
      <c r="AG85" s="1">
        <f>(Table2[[#This Row],[Close Price]]/Table2[[#This Row],[Current Month Low]])-1</f>
        <v>5.4859283707240358E-3</v>
      </c>
      <c r="AH85" s="1">
        <f>(Table2[[#This Row],[Current Month High]]/Table2[[#This Row],[Close Price]])-1</f>
        <v>3.0872959545777068E-2</v>
      </c>
      <c r="AI85">
        <v>59.217530163236297</v>
      </c>
      <c r="AJ85">
        <v>150.488888888888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</v>
      </c>
      <c r="AM85">
        <v>0</v>
      </c>
      <c r="AN85">
        <v>-9.2100000000000009</v>
      </c>
      <c r="AO85" t="s">
        <v>3214</v>
      </c>
      <c r="AP85">
        <v>0.17775104714082901</v>
      </c>
      <c r="AQ85">
        <f>(Table2[[#This Row],[Sharpe Ratio]]-AVERAGE(Table2[Sharpe Ratio]))/_xlfn.STDEV.P(Table2[Sharpe Ratio])</f>
        <v>1.3609633270515207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93</v>
      </c>
      <c r="AT85">
        <f>_xlfn.RANK.AVG(Table2[[#This Row],[6M Return vs Nifty Z-Score]],Table2[6M Return vs Nifty Z-Score])</f>
        <v>273</v>
      </c>
      <c r="AU85">
        <f>_xlfn.RANK.AVG(Table2[[#This Row],[Sharpe Ratio Z-Score]],Table2[Sharpe Ratio Z-Score])</f>
        <v>63</v>
      </c>
      <c r="AV85">
        <f>(Table2[[#This Row],[Rank 1Y]]+Table2[[#This Row],[Rank 6M]]+Table2[[#This Row],[Rank Sharpe]])/3</f>
        <v>143</v>
      </c>
    </row>
    <row r="86" spans="1:48" x14ac:dyDescent="0.3">
      <c r="A86" t="s">
        <v>1132</v>
      </c>
      <c r="B86" t="s">
        <v>1133</v>
      </c>
      <c r="C86" t="s">
        <v>3182</v>
      </c>
      <c r="D86" t="s">
        <v>463</v>
      </c>
      <c r="E86">
        <v>11612.663327063099</v>
      </c>
      <c r="F86">
        <v>1741.9</v>
      </c>
      <c r="G86">
        <v>28.001752256064002</v>
      </c>
      <c r="H86">
        <f>(Table2[[#This Row],[1Y Return vs Nifty]]-AVERAGE(Table2[1Y Return vs Nifty]))/_xlfn.STDEV.P(Table2[1Y Return vs Nifty])</f>
        <v>4.8008294752805179E-2</v>
      </c>
      <c r="I86">
        <v>-16.0713840028234</v>
      </c>
      <c r="J86">
        <f>(Table2[[#This Row],[1M Return vs Nifty]]-AVERAGE(Table2[1M Return vs Nifty]))/_xlfn.STDEV.P(Table2[1M Return vs Nifty])</f>
        <v>-1.3434438781351887</v>
      </c>
      <c r="K86">
        <v>40.842064429154902</v>
      </c>
      <c r="L86">
        <f>(Table2[[#This Row],[6M Return vs Nifty]]-AVERAGE(Table2[6M Return vs Nifty]))/_xlfn.STDEV.P(Table2[6M Return vs Nifty])</f>
        <v>0.96105482322955837</v>
      </c>
      <c r="M86">
        <v>-5.2416764734539498</v>
      </c>
      <c r="N86">
        <f>(Table2[[#This Row],[1W Return vs Nifty]]-AVERAGE(Table2[1W Return vs Nifty]))/_xlfn.STDEV.P(Table2[1W Return vs Nifty])</f>
        <v>-1.1806553484586086</v>
      </c>
      <c r="O86">
        <v>1856.86</v>
      </c>
      <c r="P86">
        <v>1866.0797605892201</v>
      </c>
      <c r="Q86">
        <v>1543.3861856347</v>
      </c>
      <c r="R86">
        <v>19.039611405455499</v>
      </c>
      <c r="S86" s="1">
        <f>(Table2[[#This Row],[Close Price]]-Table2[[#This Row],[20D EMA]])/Table2[[#This Row],[20D EMA]]</f>
        <v>-6.1910967978199657E-2</v>
      </c>
      <c r="T86" s="1">
        <f>(Table2[[#This Row],[Close Price]]-Table2[[#This Row],[50D EMA]])/Table2[[#This Row],[50D EMA]]</f>
        <v>-6.6545794671718575E-2</v>
      </c>
      <c r="U86" s="1">
        <f>(Table2[[#This Row],[Close Price]]-Table2[[#This Row],[200D EMA]])/Table2[[#This Row],[200D EMA]]</f>
        <v>0.12862225683564965</v>
      </c>
      <c r="V86">
        <v>0.25959978716880799</v>
      </c>
      <c r="W86">
        <v>1730.4</v>
      </c>
      <c r="X86">
        <v>1770.25</v>
      </c>
      <c r="Y86">
        <v>1730.4</v>
      </c>
      <c r="Z86">
        <v>1800</v>
      </c>
      <c r="AA86">
        <v>1730.4</v>
      </c>
      <c r="AB86">
        <v>1770.25</v>
      </c>
      <c r="AC86" s="1">
        <f>(Table2[[#This Row],[Close Price]]/Table2[[#This Row],[Day Low]])-1</f>
        <v>6.6458622283864788E-3</v>
      </c>
      <c r="AD86" s="1">
        <f>(Table2[[#This Row],[Day High]]/Table2[[#This Row],[Close Price]])-1</f>
        <v>1.6275331534531201E-2</v>
      </c>
      <c r="AE86" s="1">
        <f>(Table2[[#This Row],[Close Price]]/Table2[[#This Row],[Current Week Low]])-1</f>
        <v>6.6458622283864788E-3</v>
      </c>
      <c r="AF86" s="1">
        <f>(Table2[[#This Row],[Current Week High]]/Table2[[#This Row],[Close Price]])-1</f>
        <v>3.3354383144841737E-2</v>
      </c>
      <c r="AG86" s="1">
        <f>(Table2[[#This Row],[Close Price]]/Table2[[#This Row],[Current Month Low]])-1</f>
        <v>6.6458622283864788E-3</v>
      </c>
      <c r="AH86" s="1">
        <f>(Table2[[#This Row],[Current Month High]]/Table2[[#This Row],[Close Price]])-1</f>
        <v>1.6275331534531201E-2</v>
      </c>
      <c r="AI86">
        <v>36.632412882484601</v>
      </c>
      <c r="AJ86">
        <v>93.894240305377195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-0.27</v>
      </c>
      <c r="AM86" t="s">
        <v>3214</v>
      </c>
      <c r="AN86">
        <v>-5.61</v>
      </c>
      <c r="AO86" t="s">
        <v>3214</v>
      </c>
      <c r="AP86">
        <v>0.19174799536350301</v>
      </c>
      <c r="AQ86">
        <f>(Table2[[#This Row],[Sharpe Ratio]]-AVERAGE(Table2[Sharpe Ratio]))/_xlfn.STDEV.P(Table2[Sharpe Ratio])</f>
        <v>1.5244018063251585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285</v>
      </c>
      <c r="AT86">
        <f>_xlfn.RANK.AVG(Table2[[#This Row],[6M Return vs Nifty Z-Score]],Table2[6M Return vs Nifty Z-Score])</f>
        <v>102</v>
      </c>
      <c r="AU86">
        <f>_xlfn.RANK.AVG(Table2[[#This Row],[Sharpe Ratio Z-Score]],Table2[Sharpe Ratio Z-Score])</f>
        <v>43</v>
      </c>
      <c r="AV86">
        <f>(Table2[[#This Row],[Rank 1Y]]+Table2[[#This Row],[Rank 6M]]+Table2[[#This Row],[Rank Sharpe]])/3</f>
        <v>143.33333333333334</v>
      </c>
    </row>
    <row r="87" spans="1:48" x14ac:dyDescent="0.3">
      <c r="A87" t="s">
        <v>138</v>
      </c>
      <c r="B87" t="s">
        <v>139</v>
      </c>
      <c r="C87" t="s">
        <v>3181</v>
      </c>
      <c r="D87" t="s">
        <v>140</v>
      </c>
      <c r="E87">
        <v>207920.50803378</v>
      </c>
      <c r="F87">
        <v>283.95</v>
      </c>
      <c r="G87">
        <v>72.626920683843096</v>
      </c>
      <c r="H87">
        <f>(Table2[[#This Row],[1Y Return vs Nifty]]-AVERAGE(Table2[1Y Return vs Nifty]))/_xlfn.STDEV.P(Table2[1Y Return vs Nifty])</f>
        <v>0.7943319752096285</v>
      </c>
      <c r="I87">
        <v>-7.5572459201792999</v>
      </c>
      <c r="J87">
        <f>(Table2[[#This Row],[1M Return vs Nifty]]-AVERAGE(Table2[1M Return vs Nifty]))/_xlfn.STDEV.P(Table2[1M Return vs Nifty])</f>
        <v>-0.57698366298562398</v>
      </c>
      <c r="K87">
        <v>13.6373104339918</v>
      </c>
      <c r="L87">
        <f>(Table2[[#This Row],[6M Return vs Nifty]]-AVERAGE(Table2[6M Return vs Nifty]))/_xlfn.STDEV.P(Table2[6M Return vs Nifty])</f>
        <v>0.10092057057504629</v>
      </c>
      <c r="M87">
        <v>-2.6676677344281199</v>
      </c>
      <c r="N87">
        <f>(Table2[[#This Row],[1W Return vs Nifty]]-AVERAGE(Table2[1W Return vs Nifty]))/_xlfn.STDEV.P(Table2[1W Return vs Nifty])</f>
        <v>-0.64247119990464197</v>
      </c>
      <c r="O87">
        <v>288.73</v>
      </c>
      <c r="P87">
        <v>292.590652391883</v>
      </c>
      <c r="Q87">
        <v>252.13736897601501</v>
      </c>
      <c r="R87">
        <v>43.049489907807903</v>
      </c>
      <c r="S87" s="1">
        <f>(Table2[[#This Row],[Close Price]]-Table2[[#This Row],[20D EMA]])/Table2[[#This Row],[20D EMA]]</f>
        <v>-1.6555259238735253E-2</v>
      </c>
      <c r="T87" s="1">
        <f>(Table2[[#This Row],[Close Price]]-Table2[[#This Row],[50D EMA]])/Table2[[#This Row],[50D EMA]]</f>
        <v>-2.9531539443406758E-2</v>
      </c>
      <c r="U87" s="1">
        <f>(Table2[[#This Row],[Close Price]]-Table2[[#This Row],[200D EMA]])/Table2[[#This Row],[200D EMA]]</f>
        <v>0.12617182115123604</v>
      </c>
      <c r="V87">
        <v>1.33513111035344</v>
      </c>
      <c r="W87">
        <v>282.55</v>
      </c>
      <c r="X87">
        <v>286.60000000000002</v>
      </c>
      <c r="Y87">
        <v>282.55</v>
      </c>
      <c r="Z87">
        <v>294.60000000000002</v>
      </c>
      <c r="AA87">
        <v>282.55</v>
      </c>
      <c r="AB87">
        <v>286.60000000000002</v>
      </c>
      <c r="AC87" s="1">
        <f>(Table2[[#This Row],[Close Price]]/Table2[[#This Row],[Day Low]])-1</f>
        <v>4.954875243319723E-3</v>
      </c>
      <c r="AD87" s="1">
        <f>(Table2[[#This Row],[Day High]]/Table2[[#This Row],[Close Price]])-1</f>
        <v>9.3326289839761323E-3</v>
      </c>
      <c r="AE87" s="1">
        <f>(Table2[[#This Row],[Close Price]]/Table2[[#This Row],[Current Week Low]])-1</f>
        <v>4.954875243319723E-3</v>
      </c>
      <c r="AF87" s="1">
        <f>(Table2[[#This Row],[Current Week High]]/Table2[[#This Row],[Close Price]])-1</f>
        <v>3.7506603275224704E-2</v>
      </c>
      <c r="AG87" s="1">
        <f>(Table2[[#This Row],[Close Price]]/Table2[[#This Row],[Current Month Low]])-1</f>
        <v>4.954875243319723E-3</v>
      </c>
      <c r="AH87" s="1">
        <f>(Table2[[#This Row],[Current Month High]]/Table2[[#This Row],[Close Price]])-1</f>
        <v>9.3326289839761323E-3</v>
      </c>
      <c r="AI87">
        <v>19.915478077126199</v>
      </c>
      <c r="AJ87">
        <v>123.582677165354</v>
      </c>
      <c r="AK87" t="str">
        <f>IF(AND(Table2[[#This Row],[20D EMA]]&gt;Table2[[#This Row],[50D EMA]],Table2[[#This Row],[50D EMA]]&gt;Table2[[#This Row],[200D EMA]]),"Uptrend","Downtrend/NoTrend")</f>
        <v>Downtrend/NoTrend</v>
      </c>
      <c r="AL87">
        <v>-0.17</v>
      </c>
      <c r="AM87" t="s">
        <v>3214</v>
      </c>
      <c r="AN87">
        <v>-2.0699999999999998</v>
      </c>
      <c r="AO87" t="s">
        <v>3214</v>
      </c>
      <c r="AP87">
        <v>0.20079905743134299</v>
      </c>
      <c r="AQ87">
        <f>(Table2[[#This Row],[Sharpe Ratio]]-AVERAGE(Table2[Sharpe Ratio]))/_xlfn.STDEV.P(Table2[Sharpe Ratio])</f>
        <v>1.6300885457947472</v>
      </c>
      <c r="AR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7">
        <f>_xlfn.RANK.AVG(Table2[[#This Row],[1Y Return vs Nifty Z-Score]],Table2[1Y Return vs Nifty Z-Score])</f>
        <v>118</v>
      </c>
      <c r="AT87">
        <f>_xlfn.RANK.AVG(Table2[[#This Row],[6M Return vs Nifty Z-Score]],Table2[6M Return vs Nifty Z-Score])</f>
        <v>280</v>
      </c>
      <c r="AU87">
        <f>_xlfn.RANK.AVG(Table2[[#This Row],[Sharpe Ratio Z-Score]],Table2[Sharpe Ratio Z-Score])</f>
        <v>34</v>
      </c>
      <c r="AV87">
        <f>(Table2[[#This Row],[Rank 1Y]]+Table2[[#This Row],[Rank 6M]]+Table2[[#This Row],[Rank Sharpe]])/3</f>
        <v>144</v>
      </c>
    </row>
    <row r="88" spans="1:48" x14ac:dyDescent="0.3">
      <c r="A88" t="s">
        <v>568</v>
      </c>
      <c r="B88" t="s">
        <v>569</v>
      </c>
      <c r="C88" t="s">
        <v>3169</v>
      </c>
      <c r="D88" t="s">
        <v>570</v>
      </c>
      <c r="E88">
        <v>36983.101977639999</v>
      </c>
      <c r="F88">
        <v>1014.05</v>
      </c>
      <c r="G88">
        <v>70.883569309071802</v>
      </c>
      <c r="H88">
        <f>(Table2[[#This Row],[1Y Return vs Nifty]]-AVERAGE(Table2[1Y Return vs Nifty]))/_xlfn.STDEV.P(Table2[1Y Return vs Nifty])</f>
        <v>0.76517568381199563</v>
      </c>
      <c r="I88">
        <v>-8.3642675334939796</v>
      </c>
      <c r="J88">
        <f>(Table2[[#This Row],[1M Return vs Nifty]]-AVERAGE(Table2[1M Return vs Nifty]))/_xlfn.STDEV.P(Table2[1M Return vs Nifty])</f>
        <v>-0.64963340784146795</v>
      </c>
      <c r="K88">
        <v>30.881393568099401</v>
      </c>
      <c r="L88">
        <f>(Table2[[#This Row],[6M Return vs Nifty]]-AVERAGE(Table2[6M Return vs Nifty]))/_xlfn.STDEV.P(Table2[6M Return vs Nifty])</f>
        <v>0.64612772671786711</v>
      </c>
      <c r="M88">
        <v>-5.4183420576942902</v>
      </c>
      <c r="N88">
        <f>(Table2[[#This Row],[1W Return vs Nifty]]-AVERAGE(Table2[1W Return vs Nifty]))/_xlfn.STDEV.P(Table2[1W Return vs Nifty])</f>
        <v>-1.2175933027054773</v>
      </c>
      <c r="O88">
        <v>1067.6600000000001</v>
      </c>
      <c r="P88">
        <v>1045.2657735338701</v>
      </c>
      <c r="Q88">
        <v>859.87926431908602</v>
      </c>
      <c r="R88">
        <v>32.6717310469691</v>
      </c>
      <c r="S88" s="1">
        <f>(Table2[[#This Row],[Close Price]]-Table2[[#This Row],[20D EMA]])/Table2[[#This Row],[20D EMA]]</f>
        <v>-5.0212614502744432E-2</v>
      </c>
      <c r="T88" s="1">
        <f>(Table2[[#This Row],[Close Price]]-Table2[[#This Row],[50D EMA]])/Table2[[#This Row],[50D EMA]]</f>
        <v>-2.9863958358011436E-2</v>
      </c>
      <c r="U88" s="1">
        <f>(Table2[[#This Row],[Close Price]]-Table2[[#This Row],[200D EMA]])/Table2[[#This Row],[200D EMA]]</f>
        <v>0.17929346837197821</v>
      </c>
      <c r="V88">
        <v>0.88425551082532805</v>
      </c>
      <c r="W88">
        <v>1007</v>
      </c>
      <c r="X88">
        <v>1044.6500000000001</v>
      </c>
      <c r="Y88">
        <v>1007</v>
      </c>
      <c r="Z88">
        <v>1083.95</v>
      </c>
      <c r="AA88">
        <v>1007</v>
      </c>
      <c r="AB88">
        <v>1044.6500000000001</v>
      </c>
      <c r="AC88" s="1">
        <f>(Table2[[#This Row],[Close Price]]/Table2[[#This Row],[Day Low]])-1</f>
        <v>7.0009930486594207E-3</v>
      </c>
      <c r="AD88" s="1">
        <f>(Table2[[#This Row],[Day High]]/Table2[[#This Row],[Close Price]])-1</f>
        <v>3.0176026823135027E-2</v>
      </c>
      <c r="AE88" s="1">
        <f>(Table2[[#This Row],[Close Price]]/Table2[[#This Row],[Current Week Low]])-1</f>
        <v>7.0009930486594207E-3</v>
      </c>
      <c r="AF88" s="1">
        <f>(Table2[[#This Row],[Current Week High]]/Table2[[#This Row],[Close Price]])-1</f>
        <v>6.8931512252847549E-2</v>
      </c>
      <c r="AG88" s="1">
        <f>(Table2[[#This Row],[Close Price]]/Table2[[#This Row],[Current Month Low]])-1</f>
        <v>7.0009930486594207E-3</v>
      </c>
      <c r="AH88" s="1">
        <f>(Table2[[#This Row],[Current Month High]]/Table2[[#This Row],[Close Price]])-1</f>
        <v>3.0176026823135027E-2</v>
      </c>
      <c r="AI88">
        <v>19.816577091859301</v>
      </c>
      <c r="AJ88">
        <v>107.988924212901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0.04</v>
      </c>
      <c r="AM88" t="s">
        <v>3215</v>
      </c>
      <c r="AN88">
        <v>-7.21</v>
      </c>
      <c r="AO88" t="s">
        <v>3214</v>
      </c>
      <c r="AP88">
        <v>0.123742878674515</v>
      </c>
      <c r="AQ88">
        <f>(Table2[[#This Row],[Sharpe Ratio]]-AVERAGE(Table2[Sharpe Ratio]))/_xlfn.STDEV.P(Table2[Sharpe Ratio])</f>
        <v>0.73032493487759687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0.27440163486051428</v>
      </c>
      <c r="AS88">
        <f>_xlfn.RANK.AVG(Table2[[#This Row],[1Y Return vs Nifty Z-Score]],Table2[1Y Return vs Nifty Z-Score])</f>
        <v>124</v>
      </c>
      <c r="AT88">
        <f>_xlfn.RANK.AVG(Table2[[#This Row],[6M Return vs Nifty Z-Score]],Table2[6M Return vs Nifty Z-Score])</f>
        <v>144</v>
      </c>
      <c r="AU88">
        <f>_xlfn.RANK.AVG(Table2[[#This Row],[Sharpe Ratio Z-Score]],Table2[Sharpe Ratio Z-Score])</f>
        <v>165</v>
      </c>
      <c r="AV88">
        <f>(Table2[[#This Row],[Rank 1Y]]+Table2[[#This Row],[Rank 6M]]+Table2[[#This Row],[Rank Sharpe]])/3</f>
        <v>144.33333333333334</v>
      </c>
    </row>
    <row r="89" spans="1:48" x14ac:dyDescent="0.3">
      <c r="A89" t="s">
        <v>823</v>
      </c>
      <c r="B89" t="s">
        <v>824</v>
      </c>
      <c r="C89" t="s">
        <v>3176</v>
      </c>
      <c r="D89" t="s">
        <v>124</v>
      </c>
      <c r="E89">
        <v>20145.399018183602</v>
      </c>
      <c r="F89">
        <v>1102.25</v>
      </c>
      <c r="G89">
        <v>110.70639393859599</v>
      </c>
      <c r="H89">
        <f>(Table2[[#This Row],[1Y Return vs Nifty]]-AVERAGE(Table2[1Y Return vs Nifty]))/_xlfn.STDEV.P(Table2[1Y Return vs Nifty])</f>
        <v>1.4311836360686425</v>
      </c>
      <c r="I89">
        <v>19.572556560713</v>
      </c>
      <c r="J89">
        <f>(Table2[[#This Row],[1M Return vs Nifty]]-AVERAGE(Table2[1M Return vs Nifty]))/_xlfn.STDEV.P(Table2[1M Return vs Nifty])</f>
        <v>1.8652969348423447</v>
      </c>
      <c r="K89">
        <v>6.3661018460864902</v>
      </c>
      <c r="L89">
        <f>(Table2[[#This Row],[6M Return vs Nifty]]-AVERAGE(Table2[6M Return vs Nifty]))/_xlfn.STDEV.P(Table2[6M Return vs Nifty])</f>
        <v>-0.12897364444946666</v>
      </c>
      <c r="M89">
        <v>-5.0760896606404096</v>
      </c>
      <c r="N89">
        <f>(Table2[[#This Row],[1W Return vs Nifty]]-AVERAGE(Table2[1W Return vs Nifty]))/_xlfn.STDEV.P(Table2[1W Return vs Nifty])</f>
        <v>-1.146033788510235</v>
      </c>
      <c r="O89">
        <v>1081.47</v>
      </c>
      <c r="P89">
        <v>1019.0198058736599</v>
      </c>
      <c r="Q89">
        <v>884.27765635634898</v>
      </c>
      <c r="R89">
        <v>51.2435056800824</v>
      </c>
      <c r="S89" s="1">
        <f>(Table2[[#This Row],[Close Price]]-Table2[[#This Row],[20D EMA]])/Table2[[#This Row],[20D EMA]]</f>
        <v>1.9214587552128095E-2</v>
      </c>
      <c r="T89" s="1">
        <f>(Table2[[#This Row],[Close Price]]-Table2[[#This Row],[50D EMA]])/Table2[[#This Row],[50D EMA]]</f>
        <v>8.1676718790546346E-2</v>
      </c>
      <c r="U89" s="1">
        <f>(Table2[[#This Row],[Close Price]]-Table2[[#This Row],[200D EMA]])/Table2[[#This Row],[200D EMA]]</f>
        <v>0.2464976267090162</v>
      </c>
      <c r="V89">
        <v>1.9002939176567399</v>
      </c>
      <c r="W89">
        <v>997.35</v>
      </c>
      <c r="X89">
        <v>1102.25</v>
      </c>
      <c r="Y89">
        <v>997.35</v>
      </c>
      <c r="Z89">
        <v>1102.25</v>
      </c>
      <c r="AA89">
        <v>997.35</v>
      </c>
      <c r="AB89">
        <v>1102.25</v>
      </c>
      <c r="AC89" s="1">
        <f>(Table2[[#This Row],[Close Price]]/Table2[[#This Row],[Day Low]])-1</f>
        <v>0.10517872361758651</v>
      </c>
      <c r="AD89" s="1">
        <f>(Table2[[#This Row],[Day High]]/Table2[[#This Row],[Close Price]])-1</f>
        <v>0</v>
      </c>
      <c r="AE89" s="1">
        <f>(Table2[[#This Row],[Close Price]]/Table2[[#This Row],[Current Week Low]])-1</f>
        <v>0.10517872361758651</v>
      </c>
      <c r="AF89" s="1">
        <f>(Table2[[#This Row],[Current Week High]]/Table2[[#This Row],[Close Price]])-1</f>
        <v>0</v>
      </c>
      <c r="AG89" s="1">
        <f>(Table2[[#This Row],[Close Price]]/Table2[[#This Row],[Current Month Low]])-1</f>
        <v>0.10517872361758651</v>
      </c>
      <c r="AH89" s="1">
        <f>(Table2[[#This Row],[Current Month High]]/Table2[[#This Row],[Close Price]])-1</f>
        <v>0</v>
      </c>
      <c r="AI89">
        <v>19.210705375368502</v>
      </c>
      <c r="AJ89">
        <v>154.85549132947901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</v>
      </c>
      <c r="AM89" t="s">
        <v>3215</v>
      </c>
      <c r="AN89">
        <v>6.54</v>
      </c>
      <c r="AO89" t="s">
        <v>3215</v>
      </c>
      <c r="AP89">
        <v>0.240579232585419</v>
      </c>
      <c r="AQ89">
        <f>(Table2[[#This Row],[Sharpe Ratio]]-AVERAGE(Table2[Sharpe Ratio]))/_xlfn.STDEV.P(Table2[Sharpe Ratio])</f>
        <v>2.0945906093152082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4.1160637472664936</v>
      </c>
      <c r="AS89">
        <f>_xlfn.RANK.AVG(Table2[[#This Row],[1Y Return vs Nifty Z-Score]],Table2[1Y Return vs Nifty Z-Score])</f>
        <v>62</v>
      </c>
      <c r="AT89">
        <f>_xlfn.RANK.AVG(Table2[[#This Row],[6M Return vs Nifty Z-Score]],Table2[6M Return vs Nifty Z-Score])</f>
        <v>363</v>
      </c>
      <c r="AU89">
        <f>_xlfn.RANK.AVG(Table2[[#This Row],[Sharpe Ratio Z-Score]],Table2[Sharpe Ratio Z-Score])</f>
        <v>13</v>
      </c>
      <c r="AV89">
        <f>(Table2[[#This Row],[Rank 1Y]]+Table2[[#This Row],[Rank 6M]]+Table2[[#This Row],[Rank Sharpe]])/3</f>
        <v>146</v>
      </c>
    </row>
    <row r="90" spans="1:48" x14ac:dyDescent="0.3">
      <c r="A90" t="s">
        <v>1808</v>
      </c>
      <c r="B90" t="s">
        <v>1809</v>
      </c>
      <c r="C90" t="s">
        <v>3175</v>
      </c>
      <c r="D90" t="s">
        <v>187</v>
      </c>
      <c r="E90">
        <v>4557.7755221999996</v>
      </c>
      <c r="F90">
        <v>1731.7</v>
      </c>
      <c r="G90">
        <v>61.184674511932499</v>
      </c>
      <c r="H90">
        <f>(Table2[[#This Row],[1Y Return vs Nifty]]-AVERAGE(Table2[1Y Return vs Nifty]))/_xlfn.STDEV.P(Table2[1Y Return vs Nifty])</f>
        <v>0.60296868008764493</v>
      </c>
      <c r="I90">
        <v>9.4995570953770496</v>
      </c>
      <c r="J90">
        <f>(Table2[[#This Row],[1M Return vs Nifty]]-AVERAGE(Table2[1M Return vs Nifty]))/_xlfn.STDEV.P(Table2[1M Return vs Nifty])</f>
        <v>0.95850481302545332</v>
      </c>
      <c r="K90">
        <v>34.682549144143202</v>
      </c>
      <c r="L90">
        <f>(Table2[[#This Row],[6M Return vs Nifty]]-AVERAGE(Table2[6M Return vs Nifty]))/_xlfn.STDEV.P(Table2[6M Return vs Nifty])</f>
        <v>0.76630907852149932</v>
      </c>
      <c r="M90">
        <v>2.9994301058746702</v>
      </c>
      <c r="N90">
        <f>(Table2[[#This Row],[1W Return vs Nifty]]-AVERAGE(Table2[1W Return vs Nifty]))/_xlfn.STDEV.P(Table2[1W Return vs Nifty])</f>
        <v>0.54242851691204363</v>
      </c>
      <c r="O90">
        <v>1668.18</v>
      </c>
      <c r="P90">
        <v>1554.7685667047199</v>
      </c>
      <c r="Q90">
        <v>1297.0228846237801</v>
      </c>
      <c r="R90">
        <v>63.565994826582198</v>
      </c>
      <c r="S90" s="1">
        <f>(Table2[[#This Row],[Close Price]]-Table2[[#This Row],[20D EMA]])/Table2[[#This Row],[20D EMA]]</f>
        <v>3.8077425697466687E-2</v>
      </c>
      <c r="T90" s="1">
        <f>(Table2[[#This Row],[Close Price]]-Table2[[#This Row],[50D EMA]])/Table2[[#This Row],[50D EMA]]</f>
        <v>0.1137992091455003</v>
      </c>
      <c r="U90" s="1">
        <f>(Table2[[#This Row],[Close Price]]-Table2[[#This Row],[200D EMA]])/Table2[[#This Row],[200D EMA]]</f>
        <v>0.33513449957539049</v>
      </c>
      <c r="V90">
        <v>0.54548680806912297</v>
      </c>
      <c r="W90">
        <v>1710.5</v>
      </c>
      <c r="X90">
        <v>1767</v>
      </c>
      <c r="Y90">
        <v>1698.15</v>
      </c>
      <c r="Z90">
        <v>1790</v>
      </c>
      <c r="AA90">
        <v>1710.5</v>
      </c>
      <c r="AB90">
        <v>1767</v>
      </c>
      <c r="AC90" s="1">
        <f>(Table2[[#This Row],[Close Price]]/Table2[[#This Row],[Day Low]])-1</f>
        <v>1.2394036831335997E-2</v>
      </c>
      <c r="AD90" s="1">
        <f>(Table2[[#This Row],[Day High]]/Table2[[#This Row],[Close Price]])-1</f>
        <v>2.0384593174337384E-2</v>
      </c>
      <c r="AE90" s="1">
        <f>(Table2[[#This Row],[Close Price]]/Table2[[#This Row],[Current Week Low]])-1</f>
        <v>1.9756794158348745E-2</v>
      </c>
      <c r="AF90" s="1">
        <f>(Table2[[#This Row],[Current Week High]]/Table2[[#This Row],[Close Price]])-1</f>
        <v>3.3666339435237003E-2</v>
      </c>
      <c r="AG90" s="1">
        <f>(Table2[[#This Row],[Close Price]]/Table2[[#This Row],[Current Month Low]])-1</f>
        <v>1.2394036831335997E-2</v>
      </c>
      <c r="AH90" s="1">
        <f>(Table2[[#This Row],[Current Month High]]/Table2[[#This Row],[Close Price]])-1</f>
        <v>2.0384593174337384E-2</v>
      </c>
      <c r="AI90">
        <v>3.3666339435236998</v>
      </c>
      <c r="AJ90">
        <v>110.669099756691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0.19</v>
      </c>
      <c r="AM90" t="s">
        <v>3215</v>
      </c>
      <c r="AN90">
        <v>0.4</v>
      </c>
      <c r="AO90" t="s">
        <v>3215</v>
      </c>
      <c r="AP90">
        <v>0.12255238538353801</v>
      </c>
      <c r="AQ90">
        <f>(Table2[[#This Row],[Sharpe Ratio]]-AVERAGE(Table2[Sharpe Ratio]))/_xlfn.STDEV.P(Table2[Sharpe Ratio])</f>
        <v>0.7164238751631975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3.5866349637098383</v>
      </c>
      <c r="AS90">
        <f>_xlfn.RANK.AVG(Table2[[#This Row],[1Y Return vs Nifty Z-Score]],Table2[1Y Return vs Nifty Z-Score])</f>
        <v>152</v>
      </c>
      <c r="AT90">
        <f>_xlfn.RANK.AVG(Table2[[#This Row],[6M Return vs Nifty Z-Score]],Table2[6M Return vs Nifty Z-Score])</f>
        <v>126</v>
      </c>
      <c r="AU90">
        <f>_xlfn.RANK.AVG(Table2[[#This Row],[Sharpe Ratio Z-Score]],Table2[Sharpe Ratio Z-Score])</f>
        <v>170</v>
      </c>
      <c r="AV90">
        <f>(Table2[[#This Row],[Rank 1Y]]+Table2[[#This Row],[Rank 6M]]+Table2[[#This Row],[Rank Sharpe]])/3</f>
        <v>149.33333333333334</v>
      </c>
    </row>
    <row r="91" spans="1:48" x14ac:dyDescent="0.3">
      <c r="A91" t="s">
        <v>316</v>
      </c>
      <c r="B91" t="s">
        <v>317</v>
      </c>
      <c r="C91" t="s">
        <v>3174</v>
      </c>
      <c r="D91" t="s">
        <v>86</v>
      </c>
      <c r="E91">
        <v>89631.331839577193</v>
      </c>
      <c r="F91">
        <v>1861.7</v>
      </c>
      <c r="G91">
        <v>117.563504613097</v>
      </c>
      <c r="H91">
        <f>(Table2[[#This Row],[1Y Return vs Nifty]]-AVERAGE(Table2[1Y Return vs Nifty]))/_xlfn.STDEV.P(Table2[1Y Return vs Nifty])</f>
        <v>1.5458638547926495</v>
      </c>
      <c r="I91">
        <v>4.5564430404078999</v>
      </c>
      <c r="J91">
        <f>(Table2[[#This Row],[1M Return vs Nifty]]-AVERAGE(Table2[1M Return vs Nifty]))/_xlfn.STDEV.P(Table2[1M Return vs Nifty])</f>
        <v>0.51351552282311541</v>
      </c>
      <c r="K91">
        <v>12.1926234669598</v>
      </c>
      <c r="L91">
        <f>(Table2[[#This Row],[6M Return vs Nifty]]-AVERAGE(Table2[6M Return vs Nifty]))/_xlfn.STDEV.P(Table2[6M Return vs Nifty])</f>
        <v>5.5243820661089446E-2</v>
      </c>
      <c r="M91">
        <v>-2.0979278514814399</v>
      </c>
      <c r="N91">
        <f>(Table2[[#This Row],[1W Return vs Nifty]]-AVERAGE(Table2[1W Return vs Nifty]))/_xlfn.STDEV.P(Table2[1W Return vs Nifty])</f>
        <v>-0.52334768289710387</v>
      </c>
      <c r="O91">
        <v>1824.65</v>
      </c>
      <c r="P91">
        <v>1739.5730733422399</v>
      </c>
      <c r="Q91">
        <v>1423.35565087184</v>
      </c>
      <c r="R91">
        <v>53.146213403517599</v>
      </c>
      <c r="S91" s="1">
        <f>(Table2[[#This Row],[Close Price]]-Table2[[#This Row],[20D EMA]])/Table2[[#This Row],[20D EMA]]</f>
        <v>2.0305264023237308E-2</v>
      </c>
      <c r="T91" s="1">
        <f>(Table2[[#This Row],[Close Price]]-Table2[[#This Row],[50D EMA]])/Table2[[#This Row],[50D EMA]]</f>
        <v>7.0205114421044573E-2</v>
      </c>
      <c r="U91" s="1">
        <f>(Table2[[#This Row],[Close Price]]-Table2[[#This Row],[200D EMA]])/Table2[[#This Row],[200D EMA]]</f>
        <v>0.30796543988121555</v>
      </c>
      <c r="V91">
        <v>1.4991722462932899</v>
      </c>
      <c r="W91">
        <v>1851.1</v>
      </c>
      <c r="X91">
        <v>1887.9</v>
      </c>
      <c r="Y91">
        <v>1851.1</v>
      </c>
      <c r="Z91">
        <v>1949.45</v>
      </c>
      <c r="AA91">
        <v>1851.1</v>
      </c>
      <c r="AB91">
        <v>1887.9</v>
      </c>
      <c r="AC91" s="1">
        <f>(Table2[[#This Row],[Close Price]]/Table2[[#This Row],[Day Low]])-1</f>
        <v>5.726324887904477E-3</v>
      </c>
      <c r="AD91" s="1">
        <f>(Table2[[#This Row],[Day High]]/Table2[[#This Row],[Close Price]])-1</f>
        <v>1.4073158940753006E-2</v>
      </c>
      <c r="AE91" s="1">
        <f>(Table2[[#This Row],[Close Price]]/Table2[[#This Row],[Current Week Low]])-1</f>
        <v>5.726324887904477E-3</v>
      </c>
      <c r="AF91" s="1">
        <f>(Table2[[#This Row],[Current Week High]]/Table2[[#This Row],[Close Price]])-1</f>
        <v>4.7134339582102447E-2</v>
      </c>
      <c r="AG91" s="1">
        <f>(Table2[[#This Row],[Close Price]]/Table2[[#This Row],[Current Month Low]])-1</f>
        <v>5.726324887904477E-3</v>
      </c>
      <c r="AH91" s="1">
        <f>(Table2[[#This Row],[Current Month High]]/Table2[[#This Row],[Close Price]])-1</f>
        <v>1.4073158940753006E-2</v>
      </c>
      <c r="AI91">
        <v>5.8118923564484097</v>
      </c>
      <c r="AJ91">
        <v>169.05123202543501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0.21</v>
      </c>
      <c r="AM91" t="s">
        <v>3215</v>
      </c>
      <c r="AN91">
        <v>5.6</v>
      </c>
      <c r="AO91" t="s">
        <v>3215</v>
      </c>
      <c r="AP91">
        <v>0.15770141791738601</v>
      </c>
      <c r="AQ91">
        <f>(Table2[[#This Row],[Sharpe Ratio]]-AVERAGE(Table2[Sharpe Ratio]))/_xlfn.STDEV.P(Table2[Sharpe Ratio])</f>
        <v>1.1268493717700752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2.7181248871498256</v>
      </c>
      <c r="AS91">
        <f>_xlfn.RANK.AVG(Table2[[#This Row],[1Y Return vs Nifty Z-Score]],Table2[1Y Return vs Nifty Z-Score])</f>
        <v>57</v>
      </c>
      <c r="AT91">
        <f>_xlfn.RANK.AVG(Table2[[#This Row],[6M Return vs Nifty Z-Score]],Table2[6M Return vs Nifty Z-Score])</f>
        <v>295</v>
      </c>
      <c r="AU91">
        <f>_xlfn.RANK.AVG(Table2[[#This Row],[Sharpe Ratio Z-Score]],Table2[Sharpe Ratio Z-Score])</f>
        <v>98</v>
      </c>
      <c r="AV91">
        <f>(Table2[[#This Row],[Rank 1Y]]+Table2[[#This Row],[Rank 6M]]+Table2[[#This Row],[Rank Sharpe]])/3</f>
        <v>150</v>
      </c>
    </row>
    <row r="92" spans="1:48" x14ac:dyDescent="0.3">
      <c r="A92" t="s">
        <v>25</v>
      </c>
      <c r="B92" t="s">
        <v>26</v>
      </c>
      <c r="C92" t="s">
        <v>3170</v>
      </c>
      <c r="D92" t="s">
        <v>27</v>
      </c>
      <c r="E92">
        <v>1019229.23623801</v>
      </c>
      <c r="F92">
        <v>1698.7</v>
      </c>
      <c r="G92">
        <v>52.223554301272003</v>
      </c>
      <c r="H92">
        <f>(Table2[[#This Row],[1Y Return vs Nifty]]-AVERAGE(Table2[1Y Return vs Nifty]))/_xlfn.STDEV.P(Table2[1Y Return vs Nifty])</f>
        <v>0.45310042295244135</v>
      </c>
      <c r="I92">
        <v>3.78009657502075</v>
      </c>
      <c r="J92">
        <f>(Table2[[#This Row],[1M Return vs Nifty]]-AVERAGE(Table2[1M Return vs Nifty]))/_xlfn.STDEV.P(Table2[1M Return vs Nifty])</f>
        <v>0.44362721785138687</v>
      </c>
      <c r="K92">
        <v>25.744912487371099</v>
      </c>
      <c r="L92">
        <f>(Table2[[#This Row],[6M Return vs Nifty]]-AVERAGE(Table2[6M Return vs Nifty]))/_xlfn.STDEV.P(Table2[6M Return vs Nifty])</f>
        <v>0.48372731256849477</v>
      </c>
      <c r="M92">
        <v>-2.8886164271835901</v>
      </c>
      <c r="N92">
        <f>(Table2[[#This Row],[1W Return vs Nifty]]-AVERAGE(Table2[1W Return vs Nifty]))/_xlfn.STDEV.P(Table2[1W Return vs Nifty])</f>
        <v>-0.68866804542495619</v>
      </c>
      <c r="O92">
        <v>1668.05</v>
      </c>
      <c r="P92">
        <v>1581.3169722129201</v>
      </c>
      <c r="Q92">
        <v>1347.3787067466901</v>
      </c>
      <c r="R92">
        <v>52.428314901760302</v>
      </c>
      <c r="S92" s="1">
        <f>(Table2[[#This Row],[Close Price]]-Table2[[#This Row],[20D EMA]])/Table2[[#This Row],[20D EMA]]</f>
        <v>1.8374748958364613E-2</v>
      </c>
      <c r="T92" s="1">
        <f>(Table2[[#This Row],[Close Price]]-Table2[[#This Row],[50D EMA]])/Table2[[#This Row],[50D EMA]]</f>
        <v>7.4231181888101988E-2</v>
      </c>
      <c r="U92" s="1">
        <f>(Table2[[#This Row],[Close Price]]-Table2[[#This Row],[200D EMA]])/Table2[[#This Row],[200D EMA]]</f>
        <v>0.26074428183713239</v>
      </c>
      <c r="V92">
        <v>1.1379966909100201</v>
      </c>
      <c r="W92">
        <v>1696</v>
      </c>
      <c r="X92">
        <v>1722.85</v>
      </c>
      <c r="Y92">
        <v>1696</v>
      </c>
      <c r="Z92">
        <v>1733</v>
      </c>
      <c r="AA92">
        <v>1696</v>
      </c>
      <c r="AB92">
        <v>1722.85</v>
      </c>
      <c r="AC92" s="1">
        <f>(Table2[[#This Row],[Close Price]]/Table2[[#This Row],[Day Low]])-1</f>
        <v>1.5919811320754818E-3</v>
      </c>
      <c r="AD92" s="1">
        <f>(Table2[[#This Row],[Day High]]/Table2[[#This Row],[Close Price]])-1</f>
        <v>1.4216753988343989E-2</v>
      </c>
      <c r="AE92" s="1">
        <f>(Table2[[#This Row],[Close Price]]/Table2[[#This Row],[Current Week Low]])-1</f>
        <v>1.5919811320754818E-3</v>
      </c>
      <c r="AF92" s="1">
        <f>(Table2[[#This Row],[Current Week High]]/Table2[[#This Row],[Close Price]])-1</f>
        <v>2.0191911461705958E-2</v>
      </c>
      <c r="AG92" s="1">
        <f>(Table2[[#This Row],[Close Price]]/Table2[[#This Row],[Current Month Low]])-1</f>
        <v>1.5919811320754818E-3</v>
      </c>
      <c r="AH92" s="1">
        <f>(Table2[[#This Row],[Current Month High]]/Table2[[#This Row],[Close Price]])-1</f>
        <v>1.4216753988343989E-2</v>
      </c>
      <c r="AI92">
        <v>4.7271442868075599</v>
      </c>
      <c r="AJ92">
        <v>89.703501033000094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0.11</v>
      </c>
      <c r="AM92" t="s">
        <v>3215</v>
      </c>
      <c r="AN92">
        <v>3.93</v>
      </c>
      <c r="AO92" t="s">
        <v>3215</v>
      </c>
      <c r="AP92">
        <v>0.16323895894912299</v>
      </c>
      <c r="AQ92">
        <f>(Table2[[#This Row],[Sharpe Ratio]]-AVERAGE(Table2[Sharpe Ratio]))/_xlfn.STDEV.P(Table2[Sharpe Ratio])</f>
        <v>1.191509701346515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1.8832966092938817</v>
      </c>
      <c r="AS92">
        <f>_xlfn.RANK.AVG(Table2[[#This Row],[1Y Return vs Nifty Z-Score]],Table2[1Y Return vs Nifty Z-Score])</f>
        <v>186</v>
      </c>
      <c r="AT92">
        <f>_xlfn.RANK.AVG(Table2[[#This Row],[6M Return vs Nifty Z-Score]],Table2[6M Return vs Nifty Z-Score])</f>
        <v>180</v>
      </c>
      <c r="AU92">
        <f>_xlfn.RANK.AVG(Table2[[#This Row],[Sharpe Ratio Z-Score]],Table2[Sharpe Ratio Z-Score])</f>
        <v>87</v>
      </c>
      <c r="AV92">
        <f>(Table2[[#This Row],[Rank 1Y]]+Table2[[#This Row],[Rank 6M]]+Table2[[#This Row],[Rank Sharpe]])/3</f>
        <v>151</v>
      </c>
    </row>
    <row r="93" spans="1:48" x14ac:dyDescent="0.3">
      <c r="A93" t="s">
        <v>968</v>
      </c>
      <c r="B93" t="s">
        <v>969</v>
      </c>
      <c r="C93" t="s">
        <v>3173</v>
      </c>
      <c r="D93" t="s">
        <v>54</v>
      </c>
      <c r="E93">
        <v>15796.75066272</v>
      </c>
      <c r="F93">
        <v>2078.1999999999998</v>
      </c>
      <c r="G93">
        <v>66.544813150570405</v>
      </c>
      <c r="H93">
        <f>(Table2[[#This Row],[1Y Return vs Nifty]]-AVERAGE(Table2[1Y Return vs Nifty]))/_xlfn.STDEV.P(Table2[1Y Return vs Nifty])</f>
        <v>0.6926131237387938</v>
      </c>
      <c r="I93">
        <v>6.38424062581021</v>
      </c>
      <c r="J93">
        <f>(Table2[[#This Row],[1M Return vs Nifty]]-AVERAGE(Table2[1M Return vs Nifty]))/_xlfn.STDEV.P(Table2[1M Return vs Nifty])</f>
        <v>0.67805761938754461</v>
      </c>
      <c r="K93">
        <v>43.437926090179701</v>
      </c>
      <c r="L93">
        <f>(Table2[[#This Row],[6M Return vs Nifty]]-AVERAGE(Table2[6M Return vs Nifty]))/_xlfn.STDEV.P(Table2[6M Return vs Nifty])</f>
        <v>1.0431283288454167</v>
      </c>
      <c r="M93">
        <v>8.3744057193722696</v>
      </c>
      <c r="N93">
        <f>(Table2[[#This Row],[1W Return vs Nifty]]-AVERAGE(Table2[1W Return vs Nifty]))/_xlfn.STDEV.P(Table2[1W Return vs Nifty])</f>
        <v>1.6662501381017731</v>
      </c>
      <c r="O93">
        <v>1931.61</v>
      </c>
      <c r="P93">
        <v>1810.9012140083801</v>
      </c>
      <c r="Q93">
        <v>1497.77496921345</v>
      </c>
      <c r="R93">
        <v>69.603199636092199</v>
      </c>
      <c r="S93" s="1">
        <f>(Table2[[#This Row],[Close Price]]-Table2[[#This Row],[20D EMA]])/Table2[[#This Row],[20D EMA]]</f>
        <v>7.5890060623003575E-2</v>
      </c>
      <c r="T93" s="1">
        <f>(Table2[[#This Row],[Close Price]]-Table2[[#This Row],[50D EMA]])/Table2[[#This Row],[50D EMA]]</f>
        <v>0.14760539333891176</v>
      </c>
      <c r="U93" s="1">
        <f>(Table2[[#This Row],[Close Price]]-Table2[[#This Row],[200D EMA]])/Table2[[#This Row],[200D EMA]]</f>
        <v>0.38752485701597578</v>
      </c>
      <c r="V93">
        <v>0.67375271252708802</v>
      </c>
      <c r="W93">
        <v>1899.6</v>
      </c>
      <c r="X93">
        <v>2109.9499999999998</v>
      </c>
      <c r="Y93">
        <v>1875</v>
      </c>
      <c r="Z93">
        <v>2109.9499999999998</v>
      </c>
      <c r="AA93">
        <v>1899.6</v>
      </c>
      <c r="AB93">
        <v>2109.9499999999998</v>
      </c>
      <c r="AC93" s="1">
        <f>(Table2[[#This Row],[Close Price]]/Table2[[#This Row],[Day Low]])-1</f>
        <v>9.4019793640766514E-2</v>
      </c>
      <c r="AD93" s="1">
        <f>(Table2[[#This Row],[Day High]]/Table2[[#This Row],[Close Price]])-1</f>
        <v>1.5277644115099687E-2</v>
      </c>
      <c r="AE93" s="1">
        <f>(Table2[[#This Row],[Close Price]]/Table2[[#This Row],[Current Week Low]])-1</f>
        <v>0.10837333333333321</v>
      </c>
      <c r="AF93" s="1">
        <f>(Table2[[#This Row],[Current Week High]]/Table2[[#This Row],[Close Price]])-1</f>
        <v>1.5277644115099687E-2</v>
      </c>
      <c r="AG93" s="1">
        <f>(Table2[[#This Row],[Close Price]]/Table2[[#This Row],[Current Month Low]])-1</f>
        <v>9.4019793640766514E-2</v>
      </c>
      <c r="AH93" s="1">
        <f>(Table2[[#This Row],[Current Month High]]/Table2[[#This Row],[Close Price]])-1</f>
        <v>1.5277644115099687E-2</v>
      </c>
      <c r="AI93">
        <v>3.87835626984891</v>
      </c>
      <c r="AJ93">
        <v>117.84067085953799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0.21</v>
      </c>
      <c r="AM93" t="s">
        <v>3215</v>
      </c>
      <c r="AN93">
        <v>7.71</v>
      </c>
      <c r="AO93" t="s">
        <v>3215</v>
      </c>
      <c r="AP93">
        <v>0.100992646981451</v>
      </c>
      <c r="AQ93">
        <f>(Table2[[#This Row],[Sharpe Ratio]]-AVERAGE(Table2[Sharpe Ratio]))/_xlfn.STDEV.P(Table2[Sharpe Ratio])</f>
        <v>0.46467679416260954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4.5447260042361384</v>
      </c>
      <c r="AS93">
        <f>_xlfn.RANK.AVG(Table2[[#This Row],[1Y Return vs Nifty Z-Score]],Table2[1Y Return vs Nifty Z-Score])</f>
        <v>137</v>
      </c>
      <c r="AT93">
        <f>_xlfn.RANK.AVG(Table2[[#This Row],[6M Return vs Nifty Z-Score]],Table2[6M Return vs Nifty Z-Score])</f>
        <v>92</v>
      </c>
      <c r="AU93">
        <f>_xlfn.RANK.AVG(Table2[[#This Row],[Sharpe Ratio Z-Score]],Table2[Sharpe Ratio Z-Score])</f>
        <v>224</v>
      </c>
      <c r="AV93">
        <f>(Table2[[#This Row],[Rank 1Y]]+Table2[[#This Row],[Rank 6M]]+Table2[[#This Row],[Rank Sharpe]])/3</f>
        <v>151</v>
      </c>
    </row>
    <row r="94" spans="1:48" x14ac:dyDescent="0.3">
      <c r="A94" t="s">
        <v>159</v>
      </c>
      <c r="B94" t="s">
        <v>160</v>
      </c>
      <c r="C94" t="s">
        <v>3181</v>
      </c>
      <c r="D94" t="s">
        <v>161</v>
      </c>
      <c r="E94">
        <v>175511.290555568</v>
      </c>
      <c r="F94">
        <v>8268.1</v>
      </c>
      <c r="G94">
        <v>70.697550370557707</v>
      </c>
      <c r="H94">
        <f>(Table2[[#This Row],[1Y Return vs Nifty]]-AVERAGE(Table2[1Y Return vs Nifty]))/_xlfn.STDEV.P(Table2[1Y Return vs Nifty])</f>
        <v>0.76206465154662295</v>
      </c>
      <c r="I94">
        <v>1.9302063202147599</v>
      </c>
      <c r="J94">
        <f>(Table2[[#This Row],[1M Return vs Nifty]]-AVERAGE(Table2[1M Return vs Nifty]))/_xlfn.STDEV.P(Table2[1M Return vs Nifty])</f>
        <v>0.27709629376501616</v>
      </c>
      <c r="K94">
        <v>13.742461441187899</v>
      </c>
      <c r="L94">
        <f>(Table2[[#This Row],[6M Return vs Nifty]]-AVERAGE(Table2[6M Return vs Nifty]))/_xlfn.STDEV.P(Table2[6M Return vs Nifty])</f>
        <v>0.10424513594353176</v>
      </c>
      <c r="M94">
        <v>3.30143739121544</v>
      </c>
      <c r="N94">
        <f>(Table2[[#This Row],[1W Return vs Nifty]]-AVERAGE(Table2[1W Return vs Nifty]))/_xlfn.STDEV.P(Table2[1W Return vs Nifty])</f>
        <v>0.60557342052248375</v>
      </c>
      <c r="O94">
        <v>7917.43</v>
      </c>
      <c r="P94">
        <v>7863.1312326300804</v>
      </c>
      <c r="Q94">
        <v>6912.3381298841296</v>
      </c>
      <c r="R94">
        <v>67.982006748351793</v>
      </c>
      <c r="S94" s="1">
        <f>(Table2[[#This Row],[Close Price]]-Table2[[#This Row],[20D EMA]])/Table2[[#This Row],[20D EMA]]</f>
        <v>4.4290887320759392E-2</v>
      </c>
      <c r="T94" s="1">
        <f>(Table2[[#This Row],[Close Price]]-Table2[[#This Row],[50D EMA]])/Table2[[#This Row],[50D EMA]]</f>
        <v>5.1502226707014404E-2</v>
      </c>
      <c r="U94" s="1">
        <f>(Table2[[#This Row],[Close Price]]-Table2[[#This Row],[200D EMA]])/Table2[[#This Row],[200D EMA]]</f>
        <v>0.19613650904236035</v>
      </c>
      <c r="V94">
        <v>1.00144920560358</v>
      </c>
      <c r="W94">
        <v>8085.05</v>
      </c>
      <c r="X94">
        <v>8303.25</v>
      </c>
      <c r="Y94">
        <v>7975</v>
      </c>
      <c r="Z94">
        <v>8303.25</v>
      </c>
      <c r="AA94">
        <v>8085.05</v>
      </c>
      <c r="AB94">
        <v>8303.25</v>
      </c>
      <c r="AC94" s="1">
        <f>(Table2[[#This Row],[Close Price]]/Table2[[#This Row],[Day Low]])-1</f>
        <v>2.2640552624906496E-2</v>
      </c>
      <c r="AD94" s="1">
        <f>(Table2[[#This Row],[Day High]]/Table2[[#This Row],[Close Price]])-1</f>
        <v>4.2512790121067567E-3</v>
      </c>
      <c r="AE94" s="1">
        <f>(Table2[[#This Row],[Close Price]]/Table2[[#This Row],[Current Week Low]])-1</f>
        <v>3.6752351097178781E-2</v>
      </c>
      <c r="AF94" s="1">
        <f>(Table2[[#This Row],[Current Week High]]/Table2[[#This Row],[Close Price]])-1</f>
        <v>4.2512790121067567E-3</v>
      </c>
      <c r="AG94" s="1">
        <f>(Table2[[#This Row],[Close Price]]/Table2[[#This Row],[Current Month Low]])-1</f>
        <v>2.2640552624906496E-2</v>
      </c>
      <c r="AH94" s="1">
        <f>(Table2[[#This Row],[Current Month High]]/Table2[[#This Row],[Close Price]])-1</f>
        <v>4.2512790121067567E-3</v>
      </c>
      <c r="AI94">
        <v>10.6656910293779</v>
      </c>
      <c r="AJ94">
        <v>114.755844155844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-0.02</v>
      </c>
      <c r="AM94" t="s">
        <v>3214</v>
      </c>
      <c r="AN94">
        <v>7.6</v>
      </c>
      <c r="AO94" t="s">
        <v>3215</v>
      </c>
      <c r="AP94">
        <v>0.18525077036611201</v>
      </c>
      <c r="AQ94">
        <f>(Table2[[#This Row],[Sharpe Ratio]]-AVERAGE(Table2[Sharpe Ratio]))/_xlfn.STDEV.P(Table2[Sharpe Ratio])</f>
        <v>1.4485355134605424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3.197515015238197</v>
      </c>
      <c r="AS94">
        <f>_xlfn.RANK.AVG(Table2[[#This Row],[1Y Return vs Nifty Z-Score]],Table2[1Y Return vs Nifty Z-Score])</f>
        <v>126</v>
      </c>
      <c r="AT94">
        <f>_xlfn.RANK.AVG(Table2[[#This Row],[6M Return vs Nifty Z-Score]],Table2[6M Return vs Nifty Z-Score])</f>
        <v>279</v>
      </c>
      <c r="AU94">
        <f>_xlfn.RANK.AVG(Table2[[#This Row],[Sharpe Ratio Z-Score]],Table2[Sharpe Ratio Z-Score])</f>
        <v>50</v>
      </c>
      <c r="AV94">
        <f>(Table2[[#This Row],[Rank 1Y]]+Table2[[#This Row],[Rank 6M]]+Table2[[#This Row],[Rank Sharpe]])/3</f>
        <v>151.66666666666666</v>
      </c>
    </row>
    <row r="95" spans="1:48" x14ac:dyDescent="0.3">
      <c r="A95" t="s">
        <v>382</v>
      </c>
      <c r="B95" t="s">
        <v>383</v>
      </c>
      <c r="C95" t="s">
        <v>3183</v>
      </c>
      <c r="D95" t="s">
        <v>384</v>
      </c>
      <c r="E95">
        <v>63069.102114378598</v>
      </c>
      <c r="F95">
        <v>973</v>
      </c>
      <c r="G95">
        <v>51.465856979505901</v>
      </c>
      <c r="H95">
        <f>(Table2[[#This Row],[1Y Return vs Nifty]]-AVERAGE(Table2[1Y Return vs Nifty]))/_xlfn.STDEV.P(Table2[1Y Return vs Nifty])</f>
        <v>0.44042848301863619</v>
      </c>
      <c r="I95">
        <v>-3.2956685602056601</v>
      </c>
      <c r="J95">
        <f>(Table2[[#This Row],[1M Return vs Nifty]]-AVERAGE(Table2[1M Return vs Nifty]))/_xlfn.STDEV.P(Table2[1M Return vs Nifty])</f>
        <v>-0.19334770729678483</v>
      </c>
      <c r="K95">
        <v>29.269269881247201</v>
      </c>
      <c r="L95">
        <f>(Table2[[#This Row],[6M Return vs Nifty]]-AVERAGE(Table2[6M Return vs Nifty]))/_xlfn.STDEV.P(Table2[6M Return vs Nifty])</f>
        <v>0.59515712052073722</v>
      </c>
      <c r="M95">
        <v>-0.84526850633508999</v>
      </c>
      <c r="N95">
        <f>(Table2[[#This Row],[1W Return vs Nifty]]-AVERAGE(Table2[1W Return vs Nifty]))/_xlfn.STDEV.P(Table2[1W Return vs Nifty])</f>
        <v>-0.26143660510064548</v>
      </c>
      <c r="O95">
        <v>978.37</v>
      </c>
      <c r="P95">
        <v>970.97163345821104</v>
      </c>
      <c r="Q95">
        <v>835.57690620474602</v>
      </c>
      <c r="R95">
        <v>47.308519876780601</v>
      </c>
      <c r="S95" s="1">
        <f>(Table2[[#This Row],[Close Price]]-Table2[[#This Row],[20D EMA]])/Table2[[#This Row],[20D EMA]]</f>
        <v>-5.4887210360088767E-3</v>
      </c>
      <c r="T95" s="1">
        <f>(Table2[[#This Row],[Close Price]]-Table2[[#This Row],[50D EMA]])/Table2[[#This Row],[50D EMA]]</f>
        <v>2.0890070027738379E-3</v>
      </c>
      <c r="U95" s="1">
        <f>(Table2[[#This Row],[Close Price]]-Table2[[#This Row],[200D EMA]])/Table2[[#This Row],[200D EMA]]</f>
        <v>0.16446492569958657</v>
      </c>
      <c r="V95">
        <v>0.388767088892784</v>
      </c>
      <c r="W95">
        <v>964.6</v>
      </c>
      <c r="X95">
        <v>997.05</v>
      </c>
      <c r="Y95">
        <v>940</v>
      </c>
      <c r="Z95">
        <v>997.05</v>
      </c>
      <c r="AA95">
        <v>964.6</v>
      </c>
      <c r="AB95">
        <v>997.05</v>
      </c>
      <c r="AC95" s="1">
        <f>(Table2[[#This Row],[Close Price]]/Table2[[#This Row],[Day Low]])-1</f>
        <v>8.7082728592162706E-3</v>
      </c>
      <c r="AD95" s="1">
        <f>(Table2[[#This Row],[Day High]]/Table2[[#This Row],[Close Price]])-1</f>
        <v>2.4717368961973296E-2</v>
      </c>
      <c r="AE95" s="1">
        <f>(Table2[[#This Row],[Close Price]]/Table2[[#This Row],[Current Week Low]])-1</f>
        <v>3.5106382978723483E-2</v>
      </c>
      <c r="AF95" s="1">
        <f>(Table2[[#This Row],[Current Week High]]/Table2[[#This Row],[Close Price]])-1</f>
        <v>2.4717368961973296E-2</v>
      </c>
      <c r="AG95" s="1">
        <f>(Table2[[#This Row],[Close Price]]/Table2[[#This Row],[Current Month Low]])-1</f>
        <v>8.7082728592162706E-3</v>
      </c>
      <c r="AH95" s="1">
        <f>(Table2[[#This Row],[Current Month High]]/Table2[[#This Row],[Close Price]])-1</f>
        <v>2.4717368961973296E-2</v>
      </c>
      <c r="AI95">
        <v>21.993833504624799</v>
      </c>
      <c r="AJ95">
        <v>92.292490118577007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-0.15</v>
      </c>
      <c r="AM95" t="s">
        <v>3214</v>
      </c>
      <c r="AN95">
        <v>-2.3199999999999998</v>
      </c>
      <c r="AO95" t="s">
        <v>3214</v>
      </c>
      <c r="AP95">
        <v>0.14610933730316</v>
      </c>
      <c r="AQ95">
        <f>(Table2[[#This Row],[Sharpe Ratio]]-AVERAGE(Table2[Sharpe Ratio]))/_xlfn.STDEV.P(Table2[Sharpe Ratio])</f>
        <v>0.99149186404296819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1.5722931551849113</v>
      </c>
      <c r="AS95">
        <f>_xlfn.RANK.AVG(Table2[[#This Row],[1Y Return vs Nifty Z-Score]],Table2[1Y Return vs Nifty Z-Score])</f>
        <v>188</v>
      </c>
      <c r="AT95">
        <f>_xlfn.RANK.AVG(Table2[[#This Row],[6M Return vs Nifty Z-Score]],Table2[6M Return vs Nifty Z-Score])</f>
        <v>156</v>
      </c>
      <c r="AU95">
        <f>_xlfn.RANK.AVG(Table2[[#This Row],[Sharpe Ratio Z-Score]],Table2[Sharpe Ratio Z-Score])</f>
        <v>112</v>
      </c>
      <c r="AV95">
        <f>(Table2[[#This Row],[Rank 1Y]]+Table2[[#This Row],[Rank 6M]]+Table2[[#This Row],[Rank Sharpe]])/3</f>
        <v>152</v>
      </c>
    </row>
    <row r="96" spans="1:48" x14ac:dyDescent="0.3">
      <c r="A96" t="s">
        <v>1763</v>
      </c>
      <c r="B96" t="s">
        <v>1764</v>
      </c>
      <c r="C96" t="s">
        <v>3178</v>
      </c>
      <c r="D96" t="s">
        <v>833</v>
      </c>
      <c r="E96">
        <v>4728.3688579500003</v>
      </c>
      <c r="F96">
        <v>382.1</v>
      </c>
      <c r="G96">
        <v>95.002410960031995</v>
      </c>
      <c r="H96">
        <f>(Table2[[#This Row],[1Y Return vs Nifty]]-AVERAGE(Table2[1Y Return vs Nifty]))/_xlfn.STDEV.P(Table2[1Y Return vs Nifty])</f>
        <v>1.1685458738524366</v>
      </c>
      <c r="I96">
        <v>-3.2333862440847398</v>
      </c>
      <c r="J96">
        <f>(Table2[[#This Row],[1M Return vs Nifty]]-AVERAGE(Table2[1M Return vs Nifty]))/_xlfn.STDEV.P(Table2[1M Return vs Nifty])</f>
        <v>-0.1877409251480005</v>
      </c>
      <c r="K96">
        <v>41.144166113283703</v>
      </c>
      <c r="L96">
        <f>(Table2[[#This Row],[6M Return vs Nifty]]-AVERAGE(Table2[6M Return vs Nifty]))/_xlfn.STDEV.P(Table2[6M Return vs Nifty])</f>
        <v>0.97060638934002541</v>
      </c>
      <c r="M96">
        <v>0.60556089157328996</v>
      </c>
      <c r="N96">
        <f>(Table2[[#This Row],[1W Return vs Nifty]]-AVERAGE(Table2[1W Return vs Nifty]))/_xlfn.STDEV.P(Table2[1W Return vs Nifty])</f>
        <v>4.1908668119326281E-2</v>
      </c>
      <c r="O96">
        <v>382.24</v>
      </c>
      <c r="P96">
        <v>369.124864581336</v>
      </c>
      <c r="Q96">
        <v>298.68125220178399</v>
      </c>
      <c r="R96">
        <v>49.769637912248797</v>
      </c>
      <c r="S96" s="1">
        <f>(Table2[[#This Row],[Close Price]]-Table2[[#This Row],[20D EMA]])/Table2[[#This Row],[20D EMA]]</f>
        <v>-3.6626203432394924E-4</v>
      </c>
      <c r="T96" s="1">
        <f>(Table2[[#This Row],[Close Price]]-Table2[[#This Row],[50D EMA]])/Table2[[#This Row],[50D EMA]]</f>
        <v>3.5151073968914322E-2</v>
      </c>
      <c r="U96" s="1">
        <f>(Table2[[#This Row],[Close Price]]-Table2[[#This Row],[200D EMA]])/Table2[[#This Row],[200D EMA]]</f>
        <v>0.27929020379846187</v>
      </c>
      <c r="V96">
        <v>0.53874892250663098</v>
      </c>
      <c r="W96">
        <v>378.65</v>
      </c>
      <c r="X96">
        <v>388.9</v>
      </c>
      <c r="Y96">
        <v>370.35</v>
      </c>
      <c r="Z96">
        <v>388.9</v>
      </c>
      <c r="AA96">
        <v>378.65</v>
      </c>
      <c r="AB96">
        <v>388.9</v>
      </c>
      <c r="AC96" s="1">
        <f>(Table2[[#This Row],[Close Price]]/Table2[[#This Row],[Day Low]])-1</f>
        <v>9.1113165192131529E-3</v>
      </c>
      <c r="AD96" s="1">
        <f>(Table2[[#This Row],[Day High]]/Table2[[#This Row],[Close Price]])-1</f>
        <v>1.779638838000519E-2</v>
      </c>
      <c r="AE96" s="1">
        <f>(Table2[[#This Row],[Close Price]]/Table2[[#This Row],[Current Week Low]])-1</f>
        <v>3.1726744970973497E-2</v>
      </c>
      <c r="AF96" s="1">
        <f>(Table2[[#This Row],[Current Week High]]/Table2[[#This Row],[Close Price]])-1</f>
        <v>1.779638838000519E-2</v>
      </c>
      <c r="AG96" s="1">
        <f>(Table2[[#This Row],[Close Price]]/Table2[[#This Row],[Current Month Low]])-1</f>
        <v>9.1113165192131529E-3</v>
      </c>
      <c r="AH96" s="1">
        <f>(Table2[[#This Row],[Current Month High]]/Table2[[#This Row],[Close Price]])-1</f>
        <v>1.779638838000519E-2</v>
      </c>
      <c r="AI96">
        <v>7.8120910756346298</v>
      </c>
      <c r="AJ96">
        <v>156.701377225394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0.18</v>
      </c>
      <c r="AM96" t="s">
        <v>3215</v>
      </c>
      <c r="AN96">
        <v>-2.46</v>
      </c>
      <c r="AO96" t="s">
        <v>3214</v>
      </c>
      <c r="AP96">
        <v>8.0499304431894E-2</v>
      </c>
      <c r="AQ96">
        <f>(Table2[[#This Row],[Sharpe Ratio]]-AVERAGE(Table2[Sharpe Ratio]))/_xlfn.STDEV.P(Table2[Sharpe Ratio])</f>
        <v>0.22538172153330946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2.2187017276970975</v>
      </c>
      <c r="AS96">
        <f>_xlfn.RANK.AVG(Table2[[#This Row],[1Y Return vs Nifty Z-Score]],Table2[1Y Return vs Nifty Z-Score])</f>
        <v>82</v>
      </c>
      <c r="AT96">
        <f>_xlfn.RANK.AVG(Table2[[#This Row],[6M Return vs Nifty Z-Score]],Table2[6M Return vs Nifty Z-Score])</f>
        <v>100</v>
      </c>
      <c r="AU96">
        <f>_xlfn.RANK.AVG(Table2[[#This Row],[Sharpe Ratio Z-Score]],Table2[Sharpe Ratio Z-Score])</f>
        <v>287</v>
      </c>
      <c r="AV96">
        <f>(Table2[[#This Row],[Rank 1Y]]+Table2[[#This Row],[Rank 6M]]+Table2[[#This Row],[Rank Sharpe]])/3</f>
        <v>156.33333333333334</v>
      </c>
    </row>
    <row r="97" spans="1:48" x14ac:dyDescent="0.3">
      <c r="A97" t="s">
        <v>1058</v>
      </c>
      <c r="B97" t="s">
        <v>1059</v>
      </c>
      <c r="C97" t="s">
        <v>3181</v>
      </c>
      <c r="D97" t="s">
        <v>440</v>
      </c>
      <c r="E97">
        <v>13153.113542707</v>
      </c>
      <c r="F97">
        <v>212.77</v>
      </c>
      <c r="G97">
        <v>158.91270301436899</v>
      </c>
      <c r="H97">
        <f>(Table2[[#This Row],[1Y Return vs Nifty]]-AVERAGE(Table2[1Y Return vs Nifty]))/_xlfn.STDEV.P(Table2[1Y Return vs Nifty])</f>
        <v>2.2373993048990179</v>
      </c>
      <c r="I97">
        <v>-2.3310047704415</v>
      </c>
      <c r="J97">
        <f>(Table2[[#This Row],[1M Return vs Nifty]]-AVERAGE(Table2[1M Return vs Nifty]))/_xlfn.STDEV.P(Table2[1M Return vs Nifty])</f>
        <v>-0.10650668960682784</v>
      </c>
      <c r="K97">
        <v>2.7381157613303899</v>
      </c>
      <c r="L97">
        <f>(Table2[[#This Row],[6M Return vs Nifty]]-AVERAGE(Table2[6M Return vs Nifty]))/_xlfn.STDEV.P(Table2[6M Return vs Nifty])</f>
        <v>-0.24367988660874074</v>
      </c>
      <c r="M97">
        <v>-1.3509121121204799</v>
      </c>
      <c r="N97">
        <f>(Table2[[#This Row],[1W Return vs Nifty]]-AVERAGE(Table2[1W Return vs Nifty]))/_xlfn.STDEV.P(Table2[1W Return vs Nifty])</f>
        <v>-0.36715861347050005</v>
      </c>
      <c r="O97">
        <v>215.78</v>
      </c>
      <c r="P97">
        <v>210.381182650814</v>
      </c>
      <c r="Q97">
        <v>174.48417015342599</v>
      </c>
      <c r="R97">
        <v>44.0071017922414</v>
      </c>
      <c r="S97" s="1">
        <f>(Table2[[#This Row],[Close Price]]-Table2[[#This Row],[20D EMA]])/Table2[[#This Row],[20D EMA]]</f>
        <v>-1.3949392900176064E-2</v>
      </c>
      <c r="T97" s="1">
        <f>(Table2[[#This Row],[Close Price]]-Table2[[#This Row],[50D EMA]])/Table2[[#This Row],[50D EMA]]</f>
        <v>1.1354710146063389E-2</v>
      </c>
      <c r="U97" s="1">
        <f>(Table2[[#This Row],[Close Price]]-Table2[[#This Row],[200D EMA]])/Table2[[#This Row],[200D EMA]]</f>
        <v>0.21942294142161339</v>
      </c>
      <c r="V97">
        <v>0.47689470397101102</v>
      </c>
      <c r="W97">
        <v>212.29</v>
      </c>
      <c r="X97">
        <v>216</v>
      </c>
      <c r="Y97">
        <v>210.6</v>
      </c>
      <c r="Z97">
        <v>216.5</v>
      </c>
      <c r="AA97">
        <v>212.29</v>
      </c>
      <c r="AB97">
        <v>216</v>
      </c>
      <c r="AC97" s="1">
        <f>(Table2[[#This Row],[Close Price]]/Table2[[#This Row],[Day Low]])-1</f>
        <v>2.261057986716386E-3</v>
      </c>
      <c r="AD97" s="1">
        <f>(Table2[[#This Row],[Day High]]/Table2[[#This Row],[Close Price]])-1</f>
        <v>1.5180711566480154E-2</v>
      </c>
      <c r="AE97" s="1">
        <f>(Table2[[#This Row],[Close Price]]/Table2[[#This Row],[Current Week Low]])-1</f>
        <v>1.0303893637227057E-2</v>
      </c>
      <c r="AF97" s="1">
        <f>(Table2[[#This Row],[Current Week High]]/Table2[[#This Row],[Close Price]])-1</f>
        <v>1.7530666917328519E-2</v>
      </c>
      <c r="AG97" s="1">
        <f>(Table2[[#This Row],[Close Price]]/Table2[[#This Row],[Current Month Low]])-1</f>
        <v>2.261057986716386E-3</v>
      </c>
      <c r="AH97" s="1">
        <f>(Table2[[#This Row],[Current Month High]]/Table2[[#This Row],[Close Price]])-1</f>
        <v>1.5180711566480154E-2</v>
      </c>
      <c r="AI97">
        <v>11.199887202143101</v>
      </c>
      <c r="AJ97">
        <v>201.58752657689499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0.02</v>
      </c>
      <c r="AM97" t="s">
        <v>3215</v>
      </c>
      <c r="AN97">
        <v>-7.86</v>
      </c>
      <c r="AO97" t="s">
        <v>3214</v>
      </c>
      <c r="AP97">
        <v>0.19355312122578699</v>
      </c>
      <c r="AQ97">
        <f>(Table2[[#This Row],[Sharpe Ratio]]-AVERAGE(Table2[Sharpe Ratio]))/_xlfn.STDEV.P(Table2[Sharpe Ratio])</f>
        <v>1.545479759971603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3.0655338751845527</v>
      </c>
      <c r="AS97">
        <f>_xlfn.RANK.AVG(Table2[[#This Row],[1Y Return vs Nifty Z-Score]],Table2[1Y Return vs Nifty Z-Score])</f>
        <v>31</v>
      </c>
      <c r="AT97">
        <f>_xlfn.RANK.AVG(Table2[[#This Row],[6M Return vs Nifty Z-Score]],Table2[6M Return vs Nifty Z-Score])</f>
        <v>401</v>
      </c>
      <c r="AU97">
        <f>_xlfn.RANK.AVG(Table2[[#This Row],[Sharpe Ratio Z-Score]],Table2[Sharpe Ratio Z-Score])</f>
        <v>42</v>
      </c>
      <c r="AV97">
        <f>(Table2[[#This Row],[Rank 1Y]]+Table2[[#This Row],[Rank 6M]]+Table2[[#This Row],[Rank Sharpe]])/3</f>
        <v>158</v>
      </c>
    </row>
    <row r="98" spans="1:48" x14ac:dyDescent="0.3">
      <c r="A98" t="s">
        <v>700</v>
      </c>
      <c r="B98" t="s">
        <v>701</v>
      </c>
      <c r="C98" t="s">
        <v>3175</v>
      </c>
      <c r="D98" t="s">
        <v>512</v>
      </c>
      <c r="E98">
        <v>25885.1720108761</v>
      </c>
      <c r="F98">
        <v>1411.85</v>
      </c>
      <c r="G98">
        <v>88.1097724396068</v>
      </c>
      <c r="H98">
        <f>(Table2[[#This Row],[1Y Return vs Nifty]]-AVERAGE(Table2[1Y Return vs Nifty]))/_xlfn.STDEV.P(Table2[1Y Return vs Nifty])</f>
        <v>1.0532714775899905</v>
      </c>
      <c r="I98">
        <v>-9.3320438800691292</v>
      </c>
      <c r="J98">
        <f>(Table2[[#This Row],[1M Return vs Nifty]]-AVERAGE(Table2[1M Return vs Nifty]))/_xlfn.STDEV.P(Table2[1M Return vs Nifty])</f>
        <v>-0.73675462429492389</v>
      </c>
      <c r="K98">
        <v>62.755512466676102</v>
      </c>
      <c r="L98">
        <f>(Table2[[#This Row],[6M Return vs Nifty]]-AVERAGE(Table2[6M Return vs Nifty]))/_xlfn.STDEV.P(Table2[6M Return vs Nifty])</f>
        <v>1.6538935548052223</v>
      </c>
      <c r="M98">
        <v>4.4841418771668096</v>
      </c>
      <c r="N98">
        <f>(Table2[[#This Row],[1W Return vs Nifty]]-AVERAGE(Table2[1W Return vs Nifty]))/_xlfn.STDEV.P(Table2[1W Return vs Nifty])</f>
        <v>0.85285805367551348</v>
      </c>
      <c r="O98">
        <v>1412.23</v>
      </c>
      <c r="P98">
        <v>1447.45477862084</v>
      </c>
      <c r="Q98">
        <v>1214.83385554031</v>
      </c>
      <c r="R98">
        <v>54.669588157236099</v>
      </c>
      <c r="S98" s="1">
        <f>(Table2[[#This Row],[Close Price]]-Table2[[#This Row],[20D EMA]])/Table2[[#This Row],[20D EMA]]</f>
        <v>-2.6907798304816435E-4</v>
      </c>
      <c r="T98" s="1">
        <f>(Table2[[#This Row],[Close Price]]-Table2[[#This Row],[50D EMA]])/Table2[[#This Row],[50D EMA]]</f>
        <v>-2.459819757185432E-2</v>
      </c>
      <c r="U98" s="1">
        <f>(Table2[[#This Row],[Close Price]]-Table2[[#This Row],[200D EMA]])/Table2[[#This Row],[200D EMA]]</f>
        <v>0.16217538189373637</v>
      </c>
      <c r="V98">
        <v>0.788134893838353</v>
      </c>
      <c r="W98">
        <v>1398.3</v>
      </c>
      <c r="X98">
        <v>1444</v>
      </c>
      <c r="Y98">
        <v>1351</v>
      </c>
      <c r="Z98">
        <v>1444</v>
      </c>
      <c r="AA98">
        <v>1398.3</v>
      </c>
      <c r="AB98">
        <v>1444</v>
      </c>
      <c r="AC98" s="1">
        <f>(Table2[[#This Row],[Close Price]]/Table2[[#This Row],[Day Low]])-1</f>
        <v>9.6903382678967809E-3</v>
      </c>
      <c r="AD98" s="1">
        <f>(Table2[[#This Row],[Day High]]/Table2[[#This Row],[Close Price]])-1</f>
        <v>2.2771540886071584E-2</v>
      </c>
      <c r="AE98" s="1">
        <f>(Table2[[#This Row],[Close Price]]/Table2[[#This Row],[Current Week Low]])-1</f>
        <v>4.5040710584751897E-2</v>
      </c>
      <c r="AF98" s="1">
        <f>(Table2[[#This Row],[Current Week High]]/Table2[[#This Row],[Close Price]])-1</f>
        <v>2.2771540886071584E-2</v>
      </c>
      <c r="AG98" s="1">
        <f>(Table2[[#This Row],[Close Price]]/Table2[[#This Row],[Current Month Low]])-1</f>
        <v>9.6903382678967809E-3</v>
      </c>
      <c r="AH98" s="1">
        <f>(Table2[[#This Row],[Current Month High]]/Table2[[#This Row],[Close Price]])-1</f>
        <v>2.2771540886071584E-2</v>
      </c>
      <c r="AI98">
        <v>25.788858589793499</v>
      </c>
      <c r="AJ98">
        <v>135.70116861435699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-0.19</v>
      </c>
      <c r="AM98" t="s">
        <v>3214</v>
      </c>
      <c r="AN98">
        <v>0.09</v>
      </c>
      <c r="AO98" t="s">
        <v>3215</v>
      </c>
      <c r="AP98">
        <v>6.5145484659167002E-2</v>
      </c>
      <c r="AQ98">
        <f>(Table2[[#This Row],[Sharpe Ratio]]-AVERAGE(Table2[Sharpe Ratio]))/_xlfn.STDEV.P(Table2[Sharpe Ratio])</f>
        <v>4.6099429795531777E-2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97</v>
      </c>
      <c r="AT98">
        <f>_xlfn.RANK.AVG(Table2[[#This Row],[6M Return vs Nifty Z-Score]],Table2[6M Return vs Nifty Z-Score])</f>
        <v>48</v>
      </c>
      <c r="AU98">
        <f>_xlfn.RANK.AVG(Table2[[#This Row],[Sharpe Ratio Z-Score]],Table2[Sharpe Ratio Z-Score])</f>
        <v>334</v>
      </c>
      <c r="AV98">
        <f>(Table2[[#This Row],[Rank 1Y]]+Table2[[#This Row],[Rank 6M]]+Table2[[#This Row],[Rank Sharpe]])/3</f>
        <v>159.66666666666666</v>
      </c>
    </row>
    <row r="99" spans="1:48" x14ac:dyDescent="0.3">
      <c r="A99" t="s">
        <v>203</v>
      </c>
      <c r="B99" t="s">
        <v>204</v>
      </c>
      <c r="C99" t="s">
        <v>3169</v>
      </c>
      <c r="D99" t="s">
        <v>51</v>
      </c>
      <c r="E99">
        <v>134475.61401799499</v>
      </c>
      <c r="F99">
        <v>3570.4</v>
      </c>
      <c r="G99">
        <v>54.409512739684402</v>
      </c>
      <c r="H99">
        <f>(Table2[[#This Row],[1Y Return vs Nifty]]-AVERAGE(Table2[1Y Return vs Nifty]))/_xlfn.STDEV.P(Table2[1Y Return vs Nifty])</f>
        <v>0.48965899750935055</v>
      </c>
      <c r="I99">
        <v>8.4115823004884493</v>
      </c>
      <c r="J99">
        <f>(Table2[[#This Row],[1M Return vs Nifty]]-AVERAGE(Table2[1M Return vs Nifty]))/_xlfn.STDEV.P(Table2[1M Return vs Nifty])</f>
        <v>0.86056308512847601</v>
      </c>
      <c r="K99">
        <v>29.941160271493601</v>
      </c>
      <c r="L99">
        <f>(Table2[[#This Row],[6M Return vs Nifty]]-AVERAGE(Table2[6M Return vs Nifty]))/_xlfn.STDEV.P(Table2[6M Return vs Nifty])</f>
        <v>0.61640031716140842</v>
      </c>
      <c r="M99">
        <v>1.95764166469266</v>
      </c>
      <c r="N99">
        <f>(Table2[[#This Row],[1W Return vs Nifty]]-AVERAGE(Table2[1W Return vs Nifty]))/_xlfn.STDEV.P(Table2[1W Return vs Nifty])</f>
        <v>0.32460717983177423</v>
      </c>
      <c r="O99">
        <v>3452.33</v>
      </c>
      <c r="P99">
        <v>3234.43041492356</v>
      </c>
      <c r="Q99">
        <v>2684.62126938864</v>
      </c>
      <c r="R99">
        <v>62.7186238300688</v>
      </c>
      <c r="S99" s="1">
        <f>(Table2[[#This Row],[Close Price]]-Table2[[#This Row],[20D EMA]])/Table2[[#This Row],[20D EMA]]</f>
        <v>3.4200090953066531E-2</v>
      </c>
      <c r="T99" s="1">
        <f>(Table2[[#This Row],[Close Price]]-Table2[[#This Row],[50D EMA]])/Table2[[#This Row],[50D EMA]]</f>
        <v>0.10387287465709173</v>
      </c>
      <c r="U99" s="1">
        <f>(Table2[[#This Row],[Close Price]]-Table2[[#This Row],[200D EMA]])/Table2[[#This Row],[200D EMA]]</f>
        <v>0.32994550878049012</v>
      </c>
      <c r="V99">
        <v>0.85638772942806496</v>
      </c>
      <c r="W99">
        <v>3557.8</v>
      </c>
      <c r="X99">
        <v>3627.8</v>
      </c>
      <c r="Y99">
        <v>3557.8</v>
      </c>
      <c r="Z99">
        <v>3644.95</v>
      </c>
      <c r="AA99">
        <v>3557.8</v>
      </c>
      <c r="AB99">
        <v>3627.8</v>
      </c>
      <c r="AC99" s="1">
        <f>(Table2[[#This Row],[Close Price]]/Table2[[#This Row],[Day Low]])-1</f>
        <v>3.5415144190229508E-3</v>
      </c>
      <c r="AD99" s="1">
        <f>(Table2[[#This Row],[Day High]]/Table2[[#This Row],[Close Price]])-1</f>
        <v>1.6076630069460141E-2</v>
      </c>
      <c r="AE99" s="1">
        <f>(Table2[[#This Row],[Close Price]]/Table2[[#This Row],[Current Week Low]])-1</f>
        <v>3.5415144190229508E-3</v>
      </c>
      <c r="AF99" s="1">
        <f>(Table2[[#This Row],[Current Week High]]/Table2[[#This Row],[Close Price]])-1</f>
        <v>2.0880013443871803E-2</v>
      </c>
      <c r="AG99" s="1">
        <f>(Table2[[#This Row],[Close Price]]/Table2[[#This Row],[Current Month Low]])-1</f>
        <v>3.5415144190229508E-3</v>
      </c>
      <c r="AH99" s="1">
        <f>(Table2[[#This Row],[Current Month High]]/Table2[[#This Row],[Close Price]])-1</f>
        <v>1.6076630069460141E-2</v>
      </c>
      <c r="AI99">
        <v>2.29246022854581</v>
      </c>
      <c r="AJ99">
        <v>102.765709742453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0.23</v>
      </c>
      <c r="AM99" t="s">
        <v>3215</v>
      </c>
      <c r="AN99">
        <v>6</v>
      </c>
      <c r="AO99" t="s">
        <v>3215</v>
      </c>
      <c r="AP99">
        <v>0.12847852002771401</v>
      </c>
      <c r="AQ99">
        <f>(Table2[[#This Row],[Sharpe Ratio]]-AVERAGE(Table2[Sharpe Ratio]))/_xlfn.STDEV.P(Table2[Sharpe Ratio])</f>
        <v>0.7856217044904471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3.0768512841214561</v>
      </c>
      <c r="AS99">
        <f>_xlfn.RANK.AVG(Table2[[#This Row],[1Y Return vs Nifty Z-Score]],Table2[1Y Return vs Nifty Z-Score])</f>
        <v>178</v>
      </c>
      <c r="AT99">
        <f>_xlfn.RANK.AVG(Table2[[#This Row],[6M Return vs Nifty Z-Score]],Table2[6M Return vs Nifty Z-Score])</f>
        <v>152</v>
      </c>
      <c r="AU99">
        <f>_xlfn.RANK.AVG(Table2[[#This Row],[Sharpe Ratio Z-Score]],Table2[Sharpe Ratio Z-Score])</f>
        <v>154</v>
      </c>
      <c r="AV99">
        <f>(Table2[[#This Row],[Rank 1Y]]+Table2[[#This Row],[Rank 6M]]+Table2[[#This Row],[Rank Sharpe]])/3</f>
        <v>161.33333333333334</v>
      </c>
    </row>
    <row r="100" spans="1:48" x14ac:dyDescent="0.3">
      <c r="A100" t="s">
        <v>715</v>
      </c>
      <c r="B100" t="s">
        <v>716</v>
      </c>
      <c r="C100" t="s">
        <v>3181</v>
      </c>
      <c r="D100" t="s">
        <v>124</v>
      </c>
      <c r="E100">
        <v>25164.274633597499</v>
      </c>
      <c r="F100">
        <v>903.5</v>
      </c>
      <c r="G100">
        <v>71.947682501404202</v>
      </c>
      <c r="H100">
        <f>(Table2[[#This Row],[1Y Return vs Nifty]]-AVERAGE(Table2[1Y Return vs Nifty]))/_xlfn.STDEV.P(Table2[1Y Return vs Nifty])</f>
        <v>0.78297220765950681</v>
      </c>
      <c r="I100">
        <v>10.446885416421001</v>
      </c>
      <c r="J100">
        <f>(Table2[[#This Row],[1M Return vs Nifty]]-AVERAGE(Table2[1M Return vs Nifty]))/_xlfn.STDEV.P(Table2[1M Return vs Nifty])</f>
        <v>1.0437852561797336</v>
      </c>
      <c r="K100">
        <v>30.223796221429701</v>
      </c>
      <c r="L100">
        <f>(Table2[[#This Row],[6M Return vs Nifty]]-AVERAGE(Table2[6M Return vs Nifty]))/_xlfn.STDEV.P(Table2[6M Return vs Nifty])</f>
        <v>0.62533643404799411</v>
      </c>
      <c r="M100">
        <v>-2.81579279594186</v>
      </c>
      <c r="N100">
        <f>(Table2[[#This Row],[1W Return vs Nifty]]-AVERAGE(Table2[1W Return vs Nifty]))/_xlfn.STDEV.P(Table2[1W Return vs Nifty])</f>
        <v>-0.67344178632947549</v>
      </c>
      <c r="O100">
        <v>878.51</v>
      </c>
      <c r="P100">
        <v>815.25992822002695</v>
      </c>
      <c r="Q100">
        <v>675.16991748679197</v>
      </c>
      <c r="R100">
        <v>55.525383805216997</v>
      </c>
      <c r="S100" s="1">
        <f>(Table2[[#This Row],[Close Price]]-Table2[[#This Row],[20D EMA]])/Table2[[#This Row],[20D EMA]]</f>
        <v>2.844589133874402E-2</v>
      </c>
      <c r="T100" s="1">
        <f>(Table2[[#This Row],[Close Price]]-Table2[[#This Row],[50D EMA]])/Table2[[#This Row],[50D EMA]]</f>
        <v>0.10823550713774113</v>
      </c>
      <c r="U100" s="1">
        <f>(Table2[[#This Row],[Close Price]]-Table2[[#This Row],[200D EMA]])/Table2[[#This Row],[200D EMA]]</f>
        <v>0.33818165857141397</v>
      </c>
      <c r="V100">
        <v>0.66762994676202903</v>
      </c>
      <c r="W100">
        <v>891.1</v>
      </c>
      <c r="X100">
        <v>918</v>
      </c>
      <c r="Y100">
        <v>891.1</v>
      </c>
      <c r="Z100">
        <v>927</v>
      </c>
      <c r="AA100">
        <v>891.1</v>
      </c>
      <c r="AB100">
        <v>918</v>
      </c>
      <c r="AC100" s="1">
        <f>(Table2[[#This Row],[Close Price]]/Table2[[#This Row],[Day Low]])-1</f>
        <v>1.3915385478621811E-2</v>
      </c>
      <c r="AD100" s="1">
        <f>(Table2[[#This Row],[Day High]]/Table2[[#This Row],[Close Price]])-1</f>
        <v>1.6048699501936881E-2</v>
      </c>
      <c r="AE100" s="1">
        <f>(Table2[[#This Row],[Close Price]]/Table2[[#This Row],[Current Week Low]])-1</f>
        <v>1.3915385478621811E-2</v>
      </c>
      <c r="AF100" s="1">
        <f>(Table2[[#This Row],[Current Week High]]/Table2[[#This Row],[Close Price]])-1</f>
        <v>2.6009961261759917E-2</v>
      </c>
      <c r="AG100" s="1">
        <f>(Table2[[#This Row],[Close Price]]/Table2[[#This Row],[Current Month Low]])-1</f>
        <v>1.3915385478621811E-2</v>
      </c>
      <c r="AH100" s="1">
        <f>(Table2[[#This Row],[Current Month High]]/Table2[[#This Row],[Close Price]])-1</f>
        <v>1.6048699501936881E-2</v>
      </c>
      <c r="AI100">
        <v>5.9103486441616004</v>
      </c>
      <c r="AJ100">
        <v>115.016658733936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0.26</v>
      </c>
      <c r="AM100" t="s">
        <v>3215</v>
      </c>
      <c r="AN100">
        <v>3.71</v>
      </c>
      <c r="AO100" t="s">
        <v>3215</v>
      </c>
      <c r="AP100">
        <v>0.10596188539611</v>
      </c>
      <c r="AQ100">
        <f>(Table2[[#This Row],[Sharpe Ratio]]-AVERAGE(Table2[Sharpe Ratio]))/_xlfn.STDEV.P(Table2[Sharpe Ratio])</f>
        <v>0.52270121182276519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2.3013533233805239</v>
      </c>
      <c r="AS100">
        <f>_xlfn.RANK.AVG(Table2[[#This Row],[1Y Return vs Nifty Z-Score]],Table2[1Y Return vs Nifty Z-Score])</f>
        <v>120</v>
      </c>
      <c r="AT100">
        <f>_xlfn.RANK.AVG(Table2[[#This Row],[6M Return vs Nifty Z-Score]],Table2[6M Return vs Nifty Z-Score])</f>
        <v>148</v>
      </c>
      <c r="AU100">
        <f>_xlfn.RANK.AVG(Table2[[#This Row],[Sharpe Ratio Z-Score]],Table2[Sharpe Ratio Z-Score])</f>
        <v>217</v>
      </c>
      <c r="AV100">
        <f>(Table2[[#This Row],[Rank 1Y]]+Table2[[#This Row],[Rank 6M]]+Table2[[#This Row],[Rank Sharpe]])/3</f>
        <v>161.66666666666666</v>
      </c>
    </row>
    <row r="101" spans="1:48" x14ac:dyDescent="0.3">
      <c r="A101" t="s">
        <v>1507</v>
      </c>
      <c r="B101" t="s">
        <v>1508</v>
      </c>
      <c r="C101" t="s">
        <v>3177</v>
      </c>
      <c r="D101" t="s">
        <v>409</v>
      </c>
      <c r="E101">
        <v>6968.4966247530001</v>
      </c>
      <c r="F101">
        <v>224.31</v>
      </c>
      <c r="G101">
        <v>129.162499801949</v>
      </c>
      <c r="H101">
        <f>(Table2[[#This Row],[1Y Return vs Nifty]]-AVERAGE(Table2[1Y Return vs Nifty]))/_xlfn.STDEV.P(Table2[1Y Return vs Nifty])</f>
        <v>1.7398486639022166</v>
      </c>
      <c r="I101">
        <v>5.1845612040943303</v>
      </c>
      <c r="J101">
        <f>(Table2[[#This Row],[1M Return vs Nifty]]-AVERAGE(Table2[1M Return vs Nifty]))/_xlfn.STDEV.P(Table2[1M Return vs Nifty])</f>
        <v>0.57006001132041051</v>
      </c>
      <c r="K101">
        <v>13.4035763545308</v>
      </c>
      <c r="L101">
        <f>(Table2[[#This Row],[6M Return vs Nifty]]-AVERAGE(Table2[6M Return vs Nifty]))/_xlfn.STDEV.P(Table2[6M Return vs Nifty])</f>
        <v>9.353058690554418E-2</v>
      </c>
      <c r="M101">
        <v>2.1014731115693901</v>
      </c>
      <c r="N101">
        <f>(Table2[[#This Row],[1W Return vs Nifty]]-AVERAGE(Table2[1W Return vs Nifty]))/_xlfn.STDEV.P(Table2[1W Return vs Nifty])</f>
        <v>0.35468003995808994</v>
      </c>
      <c r="O101">
        <v>220.14</v>
      </c>
      <c r="P101">
        <v>214.10134599252399</v>
      </c>
      <c r="Q101">
        <v>182.954750387025</v>
      </c>
      <c r="R101">
        <v>58.917240796124901</v>
      </c>
      <c r="S101" s="1">
        <f>(Table2[[#This Row],[Close Price]]-Table2[[#This Row],[20D EMA]])/Table2[[#This Row],[20D EMA]]</f>
        <v>1.8942491142000618E-2</v>
      </c>
      <c r="T101" s="1">
        <f>(Table2[[#This Row],[Close Price]]-Table2[[#This Row],[50D EMA]])/Table2[[#This Row],[50D EMA]]</f>
        <v>4.768140975551121E-2</v>
      </c>
      <c r="U101" s="1">
        <f>(Table2[[#This Row],[Close Price]]-Table2[[#This Row],[200D EMA]])/Table2[[#This Row],[200D EMA]]</f>
        <v>0.22604086270234328</v>
      </c>
      <c r="V101">
        <v>0.88349432090807001</v>
      </c>
      <c r="W101">
        <v>220.55</v>
      </c>
      <c r="X101">
        <v>225.4</v>
      </c>
      <c r="Y101">
        <v>220.55</v>
      </c>
      <c r="Z101">
        <v>228</v>
      </c>
      <c r="AA101">
        <v>220.55</v>
      </c>
      <c r="AB101">
        <v>225.4</v>
      </c>
      <c r="AC101" s="1">
        <f>(Table2[[#This Row],[Close Price]]/Table2[[#This Row],[Day Low]])-1</f>
        <v>1.7048288369984066E-2</v>
      </c>
      <c r="AD101" s="1">
        <f>(Table2[[#This Row],[Day High]]/Table2[[#This Row],[Close Price]])-1</f>
        <v>4.8593464401944786E-3</v>
      </c>
      <c r="AE101" s="1">
        <f>(Table2[[#This Row],[Close Price]]/Table2[[#This Row],[Current Week Low]])-1</f>
        <v>1.7048288369984066E-2</v>
      </c>
      <c r="AF101" s="1">
        <f>(Table2[[#This Row],[Current Week High]]/Table2[[#This Row],[Close Price]])-1</f>
        <v>1.6450448040657983E-2</v>
      </c>
      <c r="AG101" s="1">
        <f>(Table2[[#This Row],[Close Price]]/Table2[[#This Row],[Current Month Low]])-1</f>
        <v>1.7048288369984066E-2</v>
      </c>
      <c r="AH101" s="1">
        <f>(Table2[[#This Row],[Current Month High]]/Table2[[#This Row],[Close Price]])-1</f>
        <v>4.8593464401944786E-3</v>
      </c>
      <c r="AI101">
        <v>2.3850920600954</v>
      </c>
      <c r="AJ101">
        <v>214.600280504908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3215</v>
      </c>
      <c r="AN101">
        <v>2.19</v>
      </c>
      <c r="AO101" t="s">
        <v>3215</v>
      </c>
      <c r="AP101">
        <v>0.129614741423313</v>
      </c>
      <c r="AQ101">
        <f>(Table2[[#This Row],[Sharpe Ratio]]-AVERAGE(Table2[Sharpe Ratio]))/_xlfn.STDEV.P(Table2[Sharpe Ratio])</f>
        <v>0.79888904634672731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3.5570083484329884</v>
      </c>
      <c r="AS101">
        <f>_xlfn.RANK.AVG(Table2[[#This Row],[1Y Return vs Nifty Z-Score]],Table2[1Y Return vs Nifty Z-Score])</f>
        <v>49</v>
      </c>
      <c r="AT101">
        <f>_xlfn.RANK.AVG(Table2[[#This Row],[6M Return vs Nifty Z-Score]],Table2[6M Return vs Nifty Z-Score])</f>
        <v>284</v>
      </c>
      <c r="AU101">
        <f>_xlfn.RANK.AVG(Table2[[#This Row],[Sharpe Ratio Z-Score]],Table2[Sharpe Ratio Z-Score])</f>
        <v>152</v>
      </c>
      <c r="AV101">
        <f>(Table2[[#This Row],[Rank 1Y]]+Table2[[#This Row],[Rank 6M]]+Table2[[#This Row],[Rank Sharpe]])/3</f>
        <v>161.66666666666666</v>
      </c>
    </row>
    <row r="102" spans="1:48" x14ac:dyDescent="0.3">
      <c r="A102" t="s">
        <v>392</v>
      </c>
      <c r="B102" t="s">
        <v>393</v>
      </c>
      <c r="C102" t="s">
        <v>3175</v>
      </c>
      <c r="D102" t="s">
        <v>187</v>
      </c>
      <c r="E102">
        <v>62150.365402025003</v>
      </c>
      <c r="F102">
        <v>1082.45</v>
      </c>
      <c r="G102">
        <v>47.645970454889401</v>
      </c>
      <c r="H102">
        <f>(Table2[[#This Row],[1Y Return vs Nifty]]-AVERAGE(Table2[1Y Return vs Nifty]))/_xlfn.STDEV.P(Table2[1Y Return vs Nifty])</f>
        <v>0.37654364245847044</v>
      </c>
      <c r="I102">
        <v>-11.1153726786454</v>
      </c>
      <c r="J102">
        <f>(Table2[[#This Row],[1M Return vs Nifty]]-AVERAGE(Table2[1M Return vs Nifty]))/_xlfn.STDEV.P(Table2[1M Return vs Nifty])</f>
        <v>-0.89729354924206339</v>
      </c>
      <c r="K102">
        <v>41.905011993932803</v>
      </c>
      <c r="L102">
        <f>(Table2[[#This Row],[6M Return vs Nifty]]-AVERAGE(Table2[6M Return vs Nifty]))/_xlfn.STDEV.P(Table2[6M Return vs Nifty])</f>
        <v>0.99466209677460593</v>
      </c>
      <c r="M102">
        <v>-5.7809065326610902</v>
      </c>
      <c r="N102">
        <f>(Table2[[#This Row],[1W Return vs Nifty]]-AVERAGE(Table2[1W Return vs Nifty]))/_xlfn.STDEV.P(Table2[1W Return vs Nifty])</f>
        <v>-1.2933997482305115</v>
      </c>
      <c r="O102">
        <v>1102.49</v>
      </c>
      <c r="P102">
        <v>1077.3921835778499</v>
      </c>
      <c r="Q102">
        <v>894.85593742685899</v>
      </c>
      <c r="R102">
        <v>40.9326192324516</v>
      </c>
      <c r="S102" s="1">
        <f>(Table2[[#This Row],[Close Price]]-Table2[[#This Row],[20D EMA]])/Table2[[#This Row],[20D EMA]]</f>
        <v>-1.8177035619370664E-2</v>
      </c>
      <c r="T102" s="1">
        <f>(Table2[[#This Row],[Close Price]]-Table2[[#This Row],[50D EMA]])/Table2[[#This Row],[50D EMA]]</f>
        <v>4.6944989013693612E-3</v>
      </c>
      <c r="U102" s="1">
        <f>(Table2[[#This Row],[Close Price]]-Table2[[#This Row],[200D EMA]])/Table2[[#This Row],[200D EMA]]</f>
        <v>0.20963604835943109</v>
      </c>
      <c r="V102">
        <v>0.77712482737737898</v>
      </c>
      <c r="W102">
        <v>1077</v>
      </c>
      <c r="X102">
        <v>1117.75</v>
      </c>
      <c r="Y102">
        <v>1077</v>
      </c>
      <c r="Z102">
        <v>1128.5999999999999</v>
      </c>
      <c r="AA102">
        <v>1077</v>
      </c>
      <c r="AB102">
        <v>1117.75</v>
      </c>
      <c r="AC102" s="1">
        <f>(Table2[[#This Row],[Close Price]]/Table2[[#This Row],[Day Low]])-1</f>
        <v>5.0603528319406177E-3</v>
      </c>
      <c r="AD102" s="1">
        <f>(Table2[[#This Row],[Day High]]/Table2[[#This Row],[Close Price]])-1</f>
        <v>3.2611206060326081E-2</v>
      </c>
      <c r="AE102" s="1">
        <f>(Table2[[#This Row],[Close Price]]/Table2[[#This Row],[Current Week Low]])-1</f>
        <v>5.0603528319406177E-3</v>
      </c>
      <c r="AF102" s="1">
        <f>(Table2[[#This Row],[Current Week High]]/Table2[[#This Row],[Close Price]])-1</f>
        <v>4.2634763730426295E-2</v>
      </c>
      <c r="AG102" s="1">
        <f>(Table2[[#This Row],[Close Price]]/Table2[[#This Row],[Current Month Low]])-1</f>
        <v>5.0603528319406177E-3</v>
      </c>
      <c r="AH102" s="1">
        <f>(Table2[[#This Row],[Current Month High]]/Table2[[#This Row],[Close Price]])-1</f>
        <v>3.2611206060326081E-2</v>
      </c>
      <c r="AI102">
        <v>15.9406901011593</v>
      </c>
      <c r="AJ102">
        <v>97.311337951148303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-0.02</v>
      </c>
      <c r="AM102" t="s">
        <v>3214</v>
      </c>
      <c r="AN102">
        <v>2.33</v>
      </c>
      <c r="AO102" t="s">
        <v>3215</v>
      </c>
      <c r="AP102">
        <v>0.114970151729027</v>
      </c>
      <c r="AQ102">
        <f>(Table2[[#This Row],[Sharpe Ratio]]-AVERAGE(Table2[Sharpe Ratio]))/_xlfn.STDEV.P(Table2[Sharpe Ratio])</f>
        <v>0.62788823737443877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-0.19159932086505971</v>
      </c>
      <c r="AS102">
        <f>_xlfn.RANK.AVG(Table2[[#This Row],[1Y Return vs Nifty Z-Score]],Table2[1Y Return vs Nifty Z-Score])</f>
        <v>202</v>
      </c>
      <c r="AT102">
        <f>_xlfn.RANK.AVG(Table2[[#This Row],[6M Return vs Nifty Z-Score]],Table2[6M Return vs Nifty Z-Score])</f>
        <v>96</v>
      </c>
      <c r="AU102">
        <f>_xlfn.RANK.AVG(Table2[[#This Row],[Sharpe Ratio Z-Score]],Table2[Sharpe Ratio Z-Score])</f>
        <v>188</v>
      </c>
      <c r="AV102">
        <f>(Table2[[#This Row],[Rank 1Y]]+Table2[[#This Row],[Rank 6M]]+Table2[[#This Row],[Rank Sharpe]])/3</f>
        <v>162</v>
      </c>
    </row>
    <row r="103" spans="1:48" x14ac:dyDescent="0.3">
      <c r="A103" t="s">
        <v>1032</v>
      </c>
      <c r="B103" t="s">
        <v>1033</v>
      </c>
      <c r="C103" t="s">
        <v>3183</v>
      </c>
      <c r="D103" t="s">
        <v>384</v>
      </c>
      <c r="E103">
        <v>14017.448087999999</v>
      </c>
      <c r="F103">
        <v>1110.4000000000001</v>
      </c>
      <c r="G103">
        <v>39.273735698348901</v>
      </c>
      <c r="H103">
        <f>(Table2[[#This Row],[1Y Return vs Nifty]]-AVERAGE(Table2[1Y Return vs Nifty]))/_xlfn.STDEV.P(Table2[1Y Return vs Nifty])</f>
        <v>0.23652406881221782</v>
      </c>
      <c r="I103">
        <v>3.3082442700218802</v>
      </c>
      <c r="J103">
        <f>(Table2[[#This Row],[1M Return vs Nifty]]-AVERAGE(Table2[1M Return vs Nifty]))/_xlfn.STDEV.P(Table2[1M Return vs Nifty])</f>
        <v>0.40115010323358657</v>
      </c>
      <c r="K103">
        <v>94.544058343268901</v>
      </c>
      <c r="L103">
        <f>(Table2[[#This Row],[6M Return vs Nifty]]-AVERAGE(Table2[6M Return vs Nifty]))/_xlfn.STDEV.P(Table2[6M Return vs Nifty])</f>
        <v>2.6589538157948347</v>
      </c>
      <c r="M103">
        <v>4.8405825677108298</v>
      </c>
      <c r="N103">
        <f>(Table2[[#This Row],[1W Return vs Nifty]]-AVERAGE(Table2[1W Return vs Nifty]))/_xlfn.STDEV.P(Table2[1W Return vs Nifty])</f>
        <v>0.9273841136076264</v>
      </c>
      <c r="O103">
        <v>1041.07</v>
      </c>
      <c r="P103">
        <v>977.55942281307705</v>
      </c>
      <c r="Q103">
        <v>768.34904071286098</v>
      </c>
      <c r="R103">
        <v>70.203930925531594</v>
      </c>
      <c r="S103" s="1">
        <f>(Table2[[#This Row],[Close Price]]-Table2[[#This Row],[20D EMA]])/Table2[[#This Row],[20D EMA]]</f>
        <v>6.6594945584831144E-2</v>
      </c>
      <c r="T103" s="1">
        <f>(Table2[[#This Row],[Close Price]]-Table2[[#This Row],[50D EMA]])/Table2[[#This Row],[50D EMA]]</f>
        <v>0.13589002784572821</v>
      </c>
      <c r="U103" s="1">
        <f>(Table2[[#This Row],[Close Price]]-Table2[[#This Row],[200D EMA]])/Table2[[#This Row],[200D EMA]]</f>
        <v>0.44517652936716123</v>
      </c>
      <c r="V103">
        <v>0.67205787320996102</v>
      </c>
      <c r="W103">
        <v>1070</v>
      </c>
      <c r="X103">
        <v>1134.2</v>
      </c>
      <c r="Y103">
        <v>1062</v>
      </c>
      <c r="Z103">
        <v>1134.2</v>
      </c>
      <c r="AA103">
        <v>1070</v>
      </c>
      <c r="AB103">
        <v>1134.2</v>
      </c>
      <c r="AC103" s="1">
        <f>(Table2[[#This Row],[Close Price]]/Table2[[#This Row],[Day Low]])-1</f>
        <v>3.7757009345794401E-2</v>
      </c>
      <c r="AD103" s="1">
        <f>(Table2[[#This Row],[Day High]]/Table2[[#This Row],[Close Price]])-1</f>
        <v>2.1433717579250722E-2</v>
      </c>
      <c r="AE103" s="1">
        <f>(Table2[[#This Row],[Close Price]]/Table2[[#This Row],[Current Week Low]])-1</f>
        <v>4.5574387947269424E-2</v>
      </c>
      <c r="AF103" s="1">
        <f>(Table2[[#This Row],[Current Week High]]/Table2[[#This Row],[Close Price]])-1</f>
        <v>2.1433717579250722E-2</v>
      </c>
      <c r="AG103" s="1">
        <f>(Table2[[#This Row],[Close Price]]/Table2[[#This Row],[Current Month Low]])-1</f>
        <v>3.7757009345794401E-2</v>
      </c>
      <c r="AH103" s="1">
        <f>(Table2[[#This Row],[Current Month High]]/Table2[[#This Row],[Close Price]])-1</f>
        <v>2.1433717579250722E-2</v>
      </c>
      <c r="AI103">
        <v>2.14337175792507</v>
      </c>
      <c r="AJ103">
        <v>146.75555555555499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0.37</v>
      </c>
      <c r="AM103" t="s">
        <v>3215</v>
      </c>
      <c r="AN103">
        <v>10.95</v>
      </c>
      <c r="AO103" t="s">
        <v>3215</v>
      </c>
      <c r="AP103">
        <v>9.6678068915660997E-2</v>
      </c>
      <c r="AQ103">
        <f>(Table2[[#This Row],[Sharpe Ratio]]-AVERAGE(Table2[Sharpe Ratio]))/_xlfn.STDEV.P(Table2[Sharpe Ratio])</f>
        <v>0.41429666368261026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4.6383087651308763</v>
      </c>
      <c r="AS103">
        <f>_xlfn.RANK.AVG(Table2[[#This Row],[1Y Return vs Nifty Z-Score]],Table2[1Y Return vs Nifty Z-Score])</f>
        <v>236</v>
      </c>
      <c r="AT103">
        <f>_xlfn.RANK.AVG(Table2[[#This Row],[6M Return vs Nifty Z-Score]],Table2[6M Return vs Nifty Z-Score])</f>
        <v>13</v>
      </c>
      <c r="AU103">
        <f>_xlfn.RANK.AVG(Table2[[#This Row],[Sharpe Ratio Z-Score]],Table2[Sharpe Ratio Z-Score])</f>
        <v>237</v>
      </c>
      <c r="AV103">
        <f>(Table2[[#This Row],[Rank 1Y]]+Table2[[#This Row],[Rank 6M]]+Table2[[#This Row],[Rank Sharpe]])/3</f>
        <v>162</v>
      </c>
    </row>
    <row r="104" spans="1:48" x14ac:dyDescent="0.3">
      <c r="A104" t="s">
        <v>649</v>
      </c>
      <c r="B104" t="s">
        <v>650</v>
      </c>
      <c r="C104" t="s">
        <v>3169</v>
      </c>
      <c r="D104" t="s">
        <v>443</v>
      </c>
      <c r="E104">
        <v>30025.985000000001</v>
      </c>
      <c r="F104">
        <v>1436.65</v>
      </c>
      <c r="G104">
        <v>83.546358823785894</v>
      </c>
      <c r="H104">
        <f>(Table2[[#This Row],[1Y Return vs Nifty]]-AVERAGE(Table2[1Y Return vs Nifty]))/_xlfn.STDEV.P(Table2[1Y Return vs Nifty])</f>
        <v>0.97695168395788068</v>
      </c>
      <c r="I104">
        <v>-2.5905813707904999</v>
      </c>
      <c r="J104">
        <f>(Table2[[#This Row],[1M Return vs Nifty]]-AVERAGE(Table2[1M Return vs Nifty]))/_xlfn.STDEV.P(Table2[1M Return vs Nifty])</f>
        <v>-0.12987430885613893</v>
      </c>
      <c r="K104">
        <v>38.297801626114598</v>
      </c>
      <c r="L104">
        <f>(Table2[[#This Row],[6M Return vs Nifty]]-AVERAGE(Table2[6M Return vs Nifty]))/_xlfn.STDEV.P(Table2[6M Return vs Nifty])</f>
        <v>0.88061272163809245</v>
      </c>
      <c r="M104">
        <v>-3.23397733590985</v>
      </c>
      <c r="N104">
        <f>(Table2[[#This Row],[1W Return vs Nifty]]-AVERAGE(Table2[1W Return vs Nifty]))/_xlfn.STDEV.P(Table2[1W Return vs Nifty])</f>
        <v>-0.76087749980194896</v>
      </c>
      <c r="O104">
        <v>1449.42</v>
      </c>
      <c r="P104">
        <v>1374.1026688899899</v>
      </c>
      <c r="Q104">
        <v>1116.3238895366801</v>
      </c>
      <c r="R104">
        <v>39.936986462364999</v>
      </c>
      <c r="S104" s="1">
        <f>(Table2[[#This Row],[Close Price]]-Table2[[#This Row],[20D EMA]])/Table2[[#This Row],[20D EMA]]</f>
        <v>-8.8104207200121291E-3</v>
      </c>
      <c r="T104" s="1">
        <f>(Table2[[#This Row],[Close Price]]-Table2[[#This Row],[50D EMA]])/Table2[[#This Row],[50D EMA]]</f>
        <v>4.5518673768777683E-2</v>
      </c>
      <c r="U104" s="1">
        <f>(Table2[[#This Row],[Close Price]]-Table2[[#This Row],[200D EMA]])/Table2[[#This Row],[200D EMA]]</f>
        <v>0.28694728605715708</v>
      </c>
      <c r="V104">
        <v>0.94995550963893405</v>
      </c>
      <c r="W104">
        <v>1425.05</v>
      </c>
      <c r="X104">
        <v>1454.25</v>
      </c>
      <c r="Y104">
        <v>1425.05</v>
      </c>
      <c r="Z104">
        <v>1482.55</v>
      </c>
      <c r="AA104">
        <v>1425.05</v>
      </c>
      <c r="AB104">
        <v>1454.25</v>
      </c>
      <c r="AC104" s="1">
        <f>(Table2[[#This Row],[Close Price]]/Table2[[#This Row],[Day Low]])-1</f>
        <v>8.140065260868079E-3</v>
      </c>
      <c r="AD104" s="1">
        <f>(Table2[[#This Row],[Day High]]/Table2[[#This Row],[Close Price]])-1</f>
        <v>1.2250722166150307E-2</v>
      </c>
      <c r="AE104" s="1">
        <f>(Table2[[#This Row],[Close Price]]/Table2[[#This Row],[Current Week Low]])-1</f>
        <v>8.140065260868079E-3</v>
      </c>
      <c r="AF104" s="1">
        <f>(Table2[[#This Row],[Current Week High]]/Table2[[#This Row],[Close Price]])-1</f>
        <v>3.1949326558312618E-2</v>
      </c>
      <c r="AG104" s="1">
        <f>(Table2[[#This Row],[Close Price]]/Table2[[#This Row],[Current Month Low]])-1</f>
        <v>8.140065260868079E-3</v>
      </c>
      <c r="AH104" s="1">
        <f>(Table2[[#This Row],[Current Month High]]/Table2[[#This Row],[Close Price]])-1</f>
        <v>1.2250722166150307E-2</v>
      </c>
      <c r="AI104">
        <v>15.852852121254299</v>
      </c>
      <c r="AJ104">
        <v>127.67828843106101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0.15</v>
      </c>
      <c r="AM104" t="s">
        <v>3215</v>
      </c>
      <c r="AN104">
        <v>4</v>
      </c>
      <c r="AO104" t="s">
        <v>3215</v>
      </c>
      <c r="AP104">
        <v>8.3683719142226998E-2</v>
      </c>
      <c r="AQ104">
        <f>(Table2[[#This Row],[Sharpe Ratio]]-AVERAGE(Table2[Sharpe Ratio]))/_xlfn.STDEV.P(Table2[Sharpe Ratio])</f>
        <v>0.26256524821024085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1.2293778451481261</v>
      </c>
      <c r="AS104">
        <f>_xlfn.RANK.AVG(Table2[[#This Row],[1Y Return vs Nifty Z-Score]],Table2[1Y Return vs Nifty Z-Score])</f>
        <v>102</v>
      </c>
      <c r="AT104">
        <f>_xlfn.RANK.AVG(Table2[[#This Row],[6M Return vs Nifty Z-Score]],Table2[6M Return vs Nifty Z-Score])</f>
        <v>108</v>
      </c>
      <c r="AU104">
        <f>_xlfn.RANK.AVG(Table2[[#This Row],[Sharpe Ratio Z-Score]],Table2[Sharpe Ratio Z-Score])</f>
        <v>278</v>
      </c>
      <c r="AV104">
        <f>(Table2[[#This Row],[Rank 1Y]]+Table2[[#This Row],[Rank 6M]]+Table2[[#This Row],[Rank Sharpe]])/3</f>
        <v>162.66666666666666</v>
      </c>
    </row>
    <row r="105" spans="1:48" x14ac:dyDescent="0.3">
      <c r="A105" t="s">
        <v>125</v>
      </c>
      <c r="B105" t="s">
        <v>126</v>
      </c>
      <c r="C105" t="s">
        <v>3179</v>
      </c>
      <c r="D105" t="s">
        <v>127</v>
      </c>
      <c r="E105">
        <v>239094.28649382599</v>
      </c>
      <c r="F105">
        <v>274.14999999999998</v>
      </c>
      <c r="G105">
        <v>128.99122873636901</v>
      </c>
      <c r="H105">
        <f>(Table2[[#This Row],[1Y Return vs Nifty]]-AVERAGE(Table2[1Y Return vs Nifty]))/_xlfn.STDEV.P(Table2[1Y Return vs Nifty])</f>
        <v>1.7369842791497807</v>
      </c>
      <c r="I105">
        <v>6.4588396811374604</v>
      </c>
      <c r="J105">
        <f>(Table2[[#This Row],[1M Return vs Nifty]]-AVERAGE(Table2[1M Return vs Nifty]))/_xlfn.STDEV.P(Table2[1M Return vs Nifty])</f>
        <v>0.684773179722728</v>
      </c>
      <c r="K105">
        <v>34.880072715562903</v>
      </c>
      <c r="L105">
        <f>(Table2[[#This Row],[6M Return vs Nifty]]-AVERAGE(Table2[6M Return vs Nifty]))/_xlfn.STDEV.P(Table2[6M Return vs Nifty])</f>
        <v>0.77255419250102442</v>
      </c>
      <c r="M105">
        <v>-4.5359554546132204</v>
      </c>
      <c r="N105">
        <f>(Table2[[#This Row],[1W Return vs Nifty]]-AVERAGE(Table2[1W Return vs Nifty]))/_xlfn.STDEV.P(Table2[1W Return vs Nifty])</f>
        <v>-1.0331003460675989</v>
      </c>
      <c r="O105">
        <v>274.8</v>
      </c>
      <c r="P105">
        <v>258.44816585518799</v>
      </c>
      <c r="Q105">
        <v>200.33417868309499</v>
      </c>
      <c r="R105">
        <v>44.517763419136898</v>
      </c>
      <c r="S105" s="1">
        <f>(Table2[[#This Row],[Close Price]]-Table2[[#This Row],[20D EMA]])/Table2[[#This Row],[20D EMA]]</f>
        <v>-2.3653566229986686E-3</v>
      </c>
      <c r="T105" s="1">
        <f>(Table2[[#This Row],[Close Price]]-Table2[[#This Row],[50D EMA]])/Table2[[#This Row],[50D EMA]]</f>
        <v>6.0754287393975676E-2</v>
      </c>
      <c r="U105" s="1">
        <f>(Table2[[#This Row],[Close Price]]-Table2[[#This Row],[200D EMA]])/Table2[[#This Row],[200D EMA]]</f>
        <v>0.36846344344303272</v>
      </c>
      <c r="V105">
        <v>0.74344204820145499</v>
      </c>
      <c r="W105">
        <v>271.3</v>
      </c>
      <c r="X105">
        <v>276.45</v>
      </c>
      <c r="Y105">
        <v>271.3</v>
      </c>
      <c r="Z105">
        <v>277.89999999999998</v>
      </c>
      <c r="AA105">
        <v>271.3</v>
      </c>
      <c r="AB105">
        <v>276.45</v>
      </c>
      <c r="AC105" s="1">
        <f>(Table2[[#This Row],[Close Price]]/Table2[[#This Row],[Day Low]])-1</f>
        <v>1.0504976041282532E-2</v>
      </c>
      <c r="AD105" s="1">
        <f>(Table2[[#This Row],[Day High]]/Table2[[#This Row],[Close Price]])-1</f>
        <v>8.3895677548788683E-3</v>
      </c>
      <c r="AE105" s="1">
        <f>(Table2[[#This Row],[Close Price]]/Table2[[#This Row],[Current Week Low]])-1</f>
        <v>1.0504976041282532E-2</v>
      </c>
      <c r="AF105" s="1">
        <f>(Table2[[#This Row],[Current Week High]]/Table2[[#This Row],[Close Price]])-1</f>
        <v>1.3678643078606667E-2</v>
      </c>
      <c r="AG105" s="1">
        <f>(Table2[[#This Row],[Close Price]]/Table2[[#This Row],[Current Month Low]])-1</f>
        <v>1.0504976041282532E-2</v>
      </c>
      <c r="AH105" s="1">
        <f>(Table2[[#This Row],[Current Month High]]/Table2[[#This Row],[Close Price]])-1</f>
        <v>8.3895677548788683E-3</v>
      </c>
      <c r="AI105">
        <v>8.7908079518511801</v>
      </c>
      <c r="AJ105">
        <v>174.14999999999901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0.13</v>
      </c>
      <c r="AM105" t="s">
        <v>3215</v>
      </c>
      <c r="AN105">
        <v>0.46</v>
      </c>
      <c r="AO105" t="s">
        <v>3215</v>
      </c>
      <c r="AP105">
        <v>7.0692978566607001E-2</v>
      </c>
      <c r="AQ105">
        <f>(Table2[[#This Row],[Sharpe Ratio]]-AVERAGE(Table2[Sharpe Ratio]))/_xlfn.STDEV.P(Table2[Sharpe Ratio])</f>
        <v>0.11087597633894328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2.2720872816448772</v>
      </c>
      <c r="AS105">
        <f>_xlfn.RANK.AVG(Table2[[#This Row],[1Y Return vs Nifty Z-Score]],Table2[1Y Return vs Nifty Z-Score])</f>
        <v>50</v>
      </c>
      <c r="AT105">
        <f>_xlfn.RANK.AVG(Table2[[#This Row],[6M Return vs Nifty Z-Score]],Table2[6M Return vs Nifty Z-Score])</f>
        <v>123</v>
      </c>
      <c r="AU105">
        <f>_xlfn.RANK.AVG(Table2[[#This Row],[Sharpe Ratio Z-Score]],Table2[Sharpe Ratio Z-Score])</f>
        <v>318</v>
      </c>
      <c r="AV105">
        <f>(Table2[[#This Row],[Rank 1Y]]+Table2[[#This Row],[Rank 6M]]+Table2[[#This Row],[Rank Sharpe]])/3</f>
        <v>163.66666666666666</v>
      </c>
    </row>
    <row r="106" spans="1:48" x14ac:dyDescent="0.3">
      <c r="A106" t="s">
        <v>544</v>
      </c>
      <c r="B106" t="s">
        <v>545</v>
      </c>
      <c r="C106" t="s">
        <v>3174</v>
      </c>
      <c r="D106" t="s">
        <v>146</v>
      </c>
      <c r="E106">
        <v>40087.664366190002</v>
      </c>
      <c r="F106">
        <v>289.10000000000002</v>
      </c>
      <c r="G106">
        <v>87.737994954400193</v>
      </c>
      <c r="H106">
        <f>(Table2[[#This Row],[1Y Return vs Nifty]]-AVERAGE(Table2[1Y Return vs Nifty]))/_xlfn.STDEV.P(Table2[1Y Return vs Nifty])</f>
        <v>1.0470537679242122</v>
      </c>
      <c r="I106">
        <v>2.8278485432390301</v>
      </c>
      <c r="J106">
        <f>(Table2[[#This Row],[1M Return vs Nifty]]-AVERAGE(Table2[1M Return vs Nifty]))/_xlfn.STDEV.P(Table2[1M Return vs Nifty])</f>
        <v>0.3579038922216356</v>
      </c>
      <c r="K106">
        <v>12.174237168995701</v>
      </c>
      <c r="L106">
        <f>(Table2[[#This Row],[6M Return vs Nifty]]-AVERAGE(Table2[6M Return vs Nifty]))/_xlfn.STDEV.P(Table2[6M Return vs Nifty])</f>
        <v>5.4662500033773889E-2</v>
      </c>
      <c r="M106">
        <v>1.1272040330811901</v>
      </c>
      <c r="N106">
        <f>(Table2[[#This Row],[1W Return vs Nifty]]-AVERAGE(Table2[1W Return vs Nifty]))/_xlfn.STDEV.P(Table2[1W Return vs Nifty])</f>
        <v>0.15097592407110505</v>
      </c>
      <c r="O106">
        <v>276.7</v>
      </c>
      <c r="P106">
        <v>270.97213242527698</v>
      </c>
      <c r="Q106">
        <v>236.89684670890099</v>
      </c>
      <c r="R106">
        <v>62.226094978304999</v>
      </c>
      <c r="S106" s="1">
        <f>(Table2[[#This Row],[Close Price]]-Table2[[#This Row],[20D EMA]])/Table2[[#This Row],[20D EMA]]</f>
        <v>4.4813877846042773E-2</v>
      </c>
      <c r="T106" s="1">
        <f>(Table2[[#This Row],[Close Price]]-Table2[[#This Row],[50D EMA]])/Table2[[#This Row],[50D EMA]]</f>
        <v>6.6899379698102224E-2</v>
      </c>
      <c r="U106" s="1">
        <f>(Table2[[#This Row],[Close Price]]-Table2[[#This Row],[200D EMA]])/Table2[[#This Row],[200D EMA]]</f>
        <v>0.22036238141762307</v>
      </c>
      <c r="V106">
        <v>0.65935216514239103</v>
      </c>
      <c r="W106">
        <v>281.60000000000002</v>
      </c>
      <c r="X106">
        <v>291</v>
      </c>
      <c r="Y106">
        <v>280.35000000000002</v>
      </c>
      <c r="Z106">
        <v>294.5</v>
      </c>
      <c r="AA106">
        <v>281.60000000000002</v>
      </c>
      <c r="AB106">
        <v>291</v>
      </c>
      <c r="AC106" s="1">
        <f>(Table2[[#This Row],[Close Price]]/Table2[[#This Row],[Day Low]])-1</f>
        <v>2.6633522727272707E-2</v>
      </c>
      <c r="AD106" s="1">
        <f>(Table2[[#This Row],[Day High]]/Table2[[#This Row],[Close Price]])-1</f>
        <v>6.5721203735731315E-3</v>
      </c>
      <c r="AE106" s="1">
        <f>(Table2[[#This Row],[Close Price]]/Table2[[#This Row],[Current Week Low]])-1</f>
        <v>3.1210986267166119E-2</v>
      </c>
      <c r="AF106" s="1">
        <f>(Table2[[#This Row],[Current Week High]]/Table2[[#This Row],[Close Price]])-1</f>
        <v>1.867865790383938E-2</v>
      </c>
      <c r="AG106" s="1">
        <f>(Table2[[#This Row],[Close Price]]/Table2[[#This Row],[Current Month Low]])-1</f>
        <v>2.6633522727272707E-2</v>
      </c>
      <c r="AH106" s="1">
        <f>(Table2[[#This Row],[Current Month High]]/Table2[[#This Row],[Close Price]])-1</f>
        <v>6.5721203735731315E-3</v>
      </c>
      <c r="AI106">
        <v>7.85195434105845</v>
      </c>
      <c r="AJ106">
        <v>147.51712328767101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0.02</v>
      </c>
      <c r="AM106" t="s">
        <v>3215</v>
      </c>
      <c r="AN106">
        <v>7.15</v>
      </c>
      <c r="AO106" t="s">
        <v>3215</v>
      </c>
      <c r="AP106">
        <v>0.15264747363338699</v>
      </c>
      <c r="AQ106">
        <f>(Table2[[#This Row],[Sharpe Ratio]]-AVERAGE(Table2[Sharpe Ratio]))/_xlfn.STDEV.P(Table2[Sharpe Ratio])</f>
        <v>1.0678358671853814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2.6784319514361083</v>
      </c>
      <c r="AS106">
        <f>_xlfn.RANK.AVG(Table2[[#This Row],[1Y Return vs Nifty Z-Score]],Table2[1Y Return vs Nifty Z-Score])</f>
        <v>98</v>
      </c>
      <c r="AT106">
        <f>_xlfn.RANK.AVG(Table2[[#This Row],[6M Return vs Nifty Z-Score]],Table2[6M Return vs Nifty Z-Score])</f>
        <v>296</v>
      </c>
      <c r="AU106">
        <f>_xlfn.RANK.AVG(Table2[[#This Row],[Sharpe Ratio Z-Score]],Table2[Sharpe Ratio Z-Score])</f>
        <v>101</v>
      </c>
      <c r="AV106">
        <f>(Table2[[#This Row],[Rank 1Y]]+Table2[[#This Row],[Rank 6M]]+Table2[[#This Row],[Rank Sharpe]])/3</f>
        <v>165</v>
      </c>
    </row>
    <row r="107" spans="1:48" x14ac:dyDescent="0.3">
      <c r="A107" t="s">
        <v>853</v>
      </c>
      <c r="B107" t="s">
        <v>854</v>
      </c>
      <c r="C107" t="s">
        <v>3181</v>
      </c>
      <c r="D107" t="s">
        <v>124</v>
      </c>
      <c r="E107">
        <v>19393.013724709999</v>
      </c>
      <c r="F107">
        <v>739.45</v>
      </c>
      <c r="G107">
        <v>59.047988708154598</v>
      </c>
      <c r="H107">
        <f>(Table2[[#This Row],[1Y Return vs Nifty]]-AVERAGE(Table2[1Y Return vs Nifty]))/_xlfn.STDEV.P(Table2[1Y Return vs Nifty])</f>
        <v>0.56723415472364214</v>
      </c>
      <c r="I107">
        <v>1.5230304663504599</v>
      </c>
      <c r="J107">
        <f>(Table2[[#This Row],[1M Return vs Nifty]]-AVERAGE(Table2[1M Return vs Nifty]))/_xlfn.STDEV.P(Table2[1M Return vs Nifty])</f>
        <v>0.24044148625223738</v>
      </c>
      <c r="K107">
        <v>17.150648430602601</v>
      </c>
      <c r="L107">
        <f>(Table2[[#This Row],[6M Return vs Nifty]]-AVERAGE(Table2[6M Return vs Nifty]))/_xlfn.STDEV.P(Table2[6M Return vs Nifty])</f>
        <v>0.21200197761790435</v>
      </c>
      <c r="M107">
        <v>1.77837938851901</v>
      </c>
      <c r="N107">
        <f>(Table2[[#This Row],[1W Return vs Nifty]]-AVERAGE(Table2[1W Return vs Nifty]))/_xlfn.STDEV.P(Table2[1W Return vs Nifty])</f>
        <v>0.28712629874242929</v>
      </c>
      <c r="O107">
        <v>708</v>
      </c>
      <c r="P107">
        <v>682.75234748181504</v>
      </c>
      <c r="Q107">
        <v>587.10357500016096</v>
      </c>
      <c r="R107">
        <v>62.579521297126597</v>
      </c>
      <c r="S107" s="1">
        <f>(Table2[[#This Row],[Close Price]]-Table2[[#This Row],[20D EMA]])/Table2[[#This Row],[20D EMA]]</f>
        <v>4.4420903954802325E-2</v>
      </c>
      <c r="T107" s="1">
        <f>(Table2[[#This Row],[Close Price]]-Table2[[#This Row],[50D EMA]])/Table2[[#This Row],[50D EMA]]</f>
        <v>8.3042779314200954E-2</v>
      </c>
      <c r="U107" s="1">
        <f>(Table2[[#This Row],[Close Price]]-Table2[[#This Row],[200D EMA]])/Table2[[#This Row],[200D EMA]]</f>
        <v>0.2594881576045544</v>
      </c>
      <c r="V107">
        <v>1.1021340440449601</v>
      </c>
      <c r="W107">
        <v>730.1</v>
      </c>
      <c r="X107">
        <v>794.75</v>
      </c>
      <c r="Y107">
        <v>730.1</v>
      </c>
      <c r="Z107">
        <v>794.75</v>
      </c>
      <c r="AA107">
        <v>730.1</v>
      </c>
      <c r="AB107">
        <v>794.75</v>
      </c>
      <c r="AC107" s="1">
        <f>(Table2[[#This Row],[Close Price]]/Table2[[#This Row],[Day Low]])-1</f>
        <v>1.2806464867826328E-2</v>
      </c>
      <c r="AD107" s="1">
        <f>(Table2[[#This Row],[Day High]]/Table2[[#This Row],[Close Price]])-1</f>
        <v>7.4785313408614496E-2</v>
      </c>
      <c r="AE107" s="1">
        <f>(Table2[[#This Row],[Close Price]]/Table2[[#This Row],[Current Week Low]])-1</f>
        <v>1.2806464867826328E-2</v>
      </c>
      <c r="AF107" s="1">
        <f>(Table2[[#This Row],[Current Week High]]/Table2[[#This Row],[Close Price]])-1</f>
        <v>7.4785313408614496E-2</v>
      </c>
      <c r="AG107" s="1">
        <f>(Table2[[#This Row],[Close Price]]/Table2[[#This Row],[Current Month Low]])-1</f>
        <v>1.2806464867826328E-2</v>
      </c>
      <c r="AH107" s="1">
        <f>(Table2[[#This Row],[Current Month High]]/Table2[[#This Row],[Close Price]])-1</f>
        <v>7.4785313408614496E-2</v>
      </c>
      <c r="AI107">
        <v>7.4785313408614398</v>
      </c>
      <c r="AJ107">
        <v>96.583809650405399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7.0000000000000007E-2</v>
      </c>
      <c r="AM107" t="s">
        <v>3215</v>
      </c>
      <c r="AN107">
        <v>7.34</v>
      </c>
      <c r="AO107" t="s">
        <v>3215</v>
      </c>
      <c r="AP107">
        <v>0.15945339981309001</v>
      </c>
      <c r="AQ107">
        <f>(Table2[[#This Row],[Sharpe Ratio]]-AVERAGE(Table2[Sharpe Ratio]))/_xlfn.STDEV.P(Table2[Sharpe Ratio])</f>
        <v>1.1473067780698967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2.4541106954061096</v>
      </c>
      <c r="AS107">
        <f>_xlfn.RANK.AVG(Table2[[#This Row],[1Y Return vs Nifty Z-Score]],Table2[1Y Return vs Nifty Z-Score])</f>
        <v>164</v>
      </c>
      <c r="AT107">
        <f>_xlfn.RANK.AVG(Table2[[#This Row],[6M Return vs Nifty Z-Score]],Table2[6M Return vs Nifty Z-Score])</f>
        <v>240</v>
      </c>
      <c r="AU107">
        <f>_xlfn.RANK.AVG(Table2[[#This Row],[Sharpe Ratio Z-Score]],Table2[Sharpe Ratio Z-Score])</f>
        <v>94</v>
      </c>
      <c r="AV107">
        <f>(Table2[[#This Row],[Rank 1Y]]+Table2[[#This Row],[Rank 6M]]+Table2[[#This Row],[Rank Sharpe]])/3</f>
        <v>166</v>
      </c>
    </row>
    <row r="108" spans="1:48" x14ac:dyDescent="0.3">
      <c r="A108" t="s">
        <v>1528</v>
      </c>
      <c r="B108" t="s">
        <v>1529</v>
      </c>
      <c r="C108" t="s">
        <v>3167</v>
      </c>
      <c r="D108" t="s">
        <v>270</v>
      </c>
      <c r="E108">
        <v>6790.7988659100001</v>
      </c>
      <c r="F108">
        <v>1379.1</v>
      </c>
      <c r="G108">
        <v>127.16454944069901</v>
      </c>
      <c r="H108">
        <f>(Table2[[#This Row],[1Y Return vs Nifty]]-AVERAGE(Table2[1Y Return vs Nifty]))/_xlfn.STDEV.P(Table2[1Y Return vs Nifty])</f>
        <v>1.7064343885165374</v>
      </c>
      <c r="I108">
        <v>-5.4508672098782602</v>
      </c>
      <c r="J108">
        <f>(Table2[[#This Row],[1M Return vs Nifty]]-AVERAGE(Table2[1M Return vs Nifty]))/_xlfn.STDEV.P(Table2[1M Return vs Nifty])</f>
        <v>-0.3873631207988778</v>
      </c>
      <c r="K108">
        <v>22.8978538904414</v>
      </c>
      <c r="L108">
        <f>(Table2[[#This Row],[6M Return vs Nifty]]-AVERAGE(Table2[6M Return vs Nifty]))/_xlfn.STDEV.P(Table2[6M Return vs Nifty])</f>
        <v>0.39371169915882648</v>
      </c>
      <c r="M108">
        <v>-2.59989872636306</v>
      </c>
      <c r="N108">
        <f>(Table2[[#This Row],[1W Return vs Nifty]]-AVERAGE(Table2[1W Return vs Nifty]))/_xlfn.STDEV.P(Table2[1W Return vs Nifty])</f>
        <v>-0.62830178184833629</v>
      </c>
      <c r="O108">
        <v>1390.74</v>
      </c>
      <c r="P108">
        <v>1333.1814658580799</v>
      </c>
      <c r="Q108">
        <v>1072.5615181676101</v>
      </c>
      <c r="R108">
        <v>44.179859623622399</v>
      </c>
      <c r="S108" s="1">
        <f>(Table2[[#This Row],[Close Price]]-Table2[[#This Row],[20D EMA]])/Table2[[#This Row],[20D EMA]]</f>
        <v>-8.3696449372277354E-3</v>
      </c>
      <c r="T108" s="1">
        <f>(Table2[[#This Row],[Close Price]]-Table2[[#This Row],[50D EMA]])/Table2[[#This Row],[50D EMA]]</f>
        <v>3.4442823664942918E-2</v>
      </c>
      <c r="U108" s="1">
        <f>(Table2[[#This Row],[Close Price]]-Table2[[#This Row],[200D EMA]])/Table2[[#This Row],[200D EMA]]</f>
        <v>0.28580037288312149</v>
      </c>
      <c r="V108">
        <v>0.65355464030160304</v>
      </c>
      <c r="W108">
        <v>1369</v>
      </c>
      <c r="X108">
        <v>1391.8</v>
      </c>
      <c r="Y108">
        <v>1352.55</v>
      </c>
      <c r="Z108">
        <v>1391.8</v>
      </c>
      <c r="AA108">
        <v>1369</v>
      </c>
      <c r="AB108">
        <v>1391.8</v>
      </c>
      <c r="AC108" s="1">
        <f>(Table2[[#This Row],[Close Price]]/Table2[[#This Row],[Day Low]])-1</f>
        <v>7.3776479181884014E-3</v>
      </c>
      <c r="AD108" s="1">
        <f>(Table2[[#This Row],[Day High]]/Table2[[#This Row],[Close Price]])-1</f>
        <v>9.2089043579146601E-3</v>
      </c>
      <c r="AE108" s="1">
        <f>(Table2[[#This Row],[Close Price]]/Table2[[#This Row],[Current Week Low]])-1</f>
        <v>1.9629588554951782E-2</v>
      </c>
      <c r="AF108" s="1">
        <f>(Table2[[#This Row],[Current Week High]]/Table2[[#This Row],[Close Price]])-1</f>
        <v>9.2089043579146601E-3</v>
      </c>
      <c r="AG108" s="1">
        <f>(Table2[[#This Row],[Close Price]]/Table2[[#This Row],[Current Month Low]])-1</f>
        <v>7.3776479181884014E-3</v>
      </c>
      <c r="AH108" s="1">
        <f>(Table2[[#This Row],[Current Month High]]/Table2[[#This Row],[Close Price]])-1</f>
        <v>9.2089043579146601E-3</v>
      </c>
      <c r="AI108">
        <v>9.7491117395402895</v>
      </c>
      <c r="AJ108">
        <v>164.17009864955401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0.06</v>
      </c>
      <c r="AM108" t="s">
        <v>3215</v>
      </c>
      <c r="AN108">
        <v>1.07</v>
      </c>
      <c r="AO108" t="s">
        <v>3215</v>
      </c>
      <c r="AP108">
        <v>9.2151965666646005E-2</v>
      </c>
      <c r="AQ108">
        <f>(Table2[[#This Row],[Sharpe Ratio]]-AVERAGE(Table2[Sharpe Ratio]))/_xlfn.STDEV.P(Table2[Sharpe Ratio])</f>
        <v>0.36144661235098074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1.4459277973791309</v>
      </c>
      <c r="AS108">
        <f>_xlfn.RANK.AVG(Table2[[#This Row],[1Y Return vs Nifty Z-Score]],Table2[1Y Return vs Nifty Z-Score])</f>
        <v>54</v>
      </c>
      <c r="AT108">
        <f>_xlfn.RANK.AVG(Table2[[#This Row],[6M Return vs Nifty Z-Score]],Table2[6M Return vs Nifty Z-Score])</f>
        <v>196</v>
      </c>
      <c r="AU108">
        <f>_xlfn.RANK.AVG(Table2[[#This Row],[Sharpe Ratio Z-Score]],Table2[Sharpe Ratio Z-Score])</f>
        <v>251</v>
      </c>
      <c r="AV108">
        <f>(Table2[[#This Row],[Rank 1Y]]+Table2[[#This Row],[Rank 6M]]+Table2[[#This Row],[Rank Sharpe]])/3</f>
        <v>167</v>
      </c>
    </row>
    <row r="109" spans="1:48" x14ac:dyDescent="0.3">
      <c r="A109" t="s">
        <v>150</v>
      </c>
      <c r="B109" t="s">
        <v>151</v>
      </c>
      <c r="C109" t="s">
        <v>3180</v>
      </c>
      <c r="D109" t="s">
        <v>152</v>
      </c>
      <c r="E109">
        <v>189476.17531972501</v>
      </c>
      <c r="F109">
        <v>4905.25</v>
      </c>
      <c r="G109">
        <v>71.357074571926404</v>
      </c>
      <c r="H109">
        <f>(Table2[[#This Row],[1Y Return vs Nifty]]-AVERAGE(Table2[1Y Return vs Nifty]))/_xlfn.STDEV.P(Table2[1Y Return vs Nifty])</f>
        <v>0.77309471701544985</v>
      </c>
      <c r="I109">
        <v>-1.0807201795769099</v>
      </c>
      <c r="J109">
        <f>(Table2[[#This Row],[1M Return vs Nifty]]-AVERAGE(Table2[1M Return vs Nifty]))/_xlfn.STDEV.P(Table2[1M Return vs Nifty])</f>
        <v>6.0464998305999156E-3</v>
      </c>
      <c r="K109">
        <v>22.639834011521302</v>
      </c>
      <c r="L109">
        <f>(Table2[[#This Row],[6M Return vs Nifty]]-AVERAGE(Table2[6M Return vs Nifty]))/_xlfn.STDEV.P(Table2[6M Return vs Nifty])</f>
        <v>0.38555386998807184</v>
      </c>
      <c r="M109">
        <v>2.5260205811740599</v>
      </c>
      <c r="N109">
        <f>(Table2[[#This Row],[1W Return vs Nifty]]-AVERAGE(Table2[1W Return vs Nifty]))/_xlfn.STDEV.P(Table2[1W Return vs Nifty])</f>
        <v>0.44344614047117664</v>
      </c>
      <c r="O109">
        <v>4836.76</v>
      </c>
      <c r="P109">
        <v>4668.4773882081499</v>
      </c>
      <c r="Q109">
        <v>3957.9162257346502</v>
      </c>
      <c r="R109">
        <v>54.364099073793298</v>
      </c>
      <c r="S109" s="1">
        <f>(Table2[[#This Row],[Close Price]]-Table2[[#This Row],[20D EMA]])/Table2[[#This Row],[20D EMA]]</f>
        <v>1.4160305659160219E-2</v>
      </c>
      <c r="T109" s="1">
        <f>(Table2[[#This Row],[Close Price]]-Table2[[#This Row],[50D EMA]])/Table2[[#This Row],[50D EMA]]</f>
        <v>5.0717309328711963E-2</v>
      </c>
      <c r="U109" s="1">
        <f>(Table2[[#This Row],[Close Price]]-Table2[[#This Row],[200D EMA]])/Table2[[#This Row],[200D EMA]]</f>
        <v>0.23935164875540288</v>
      </c>
      <c r="V109">
        <v>0.82056872594729302</v>
      </c>
      <c r="W109">
        <v>4802</v>
      </c>
      <c r="X109">
        <v>4915</v>
      </c>
      <c r="Y109">
        <v>4779.3500000000004</v>
      </c>
      <c r="Z109">
        <v>4960</v>
      </c>
      <c r="AA109">
        <v>4802</v>
      </c>
      <c r="AB109">
        <v>4915</v>
      </c>
      <c r="AC109" s="1">
        <f>(Table2[[#This Row],[Close Price]]/Table2[[#This Row],[Day Low]])-1</f>
        <v>2.1501457725947581E-2</v>
      </c>
      <c r="AD109" s="1">
        <f>(Table2[[#This Row],[Day High]]/Table2[[#This Row],[Close Price]])-1</f>
        <v>1.9876662759288344E-3</v>
      </c>
      <c r="AE109" s="1">
        <f>(Table2[[#This Row],[Close Price]]/Table2[[#This Row],[Current Week Low]])-1</f>
        <v>2.6342494272233674E-2</v>
      </c>
      <c r="AF109" s="1">
        <f>(Table2[[#This Row],[Current Week High]]/Table2[[#This Row],[Close Price]])-1</f>
        <v>1.1161510626369608E-2</v>
      </c>
      <c r="AG109" s="1">
        <f>(Table2[[#This Row],[Close Price]]/Table2[[#This Row],[Current Month Low]])-1</f>
        <v>2.1501457725947581E-2</v>
      </c>
      <c r="AH109" s="1">
        <f>(Table2[[#This Row],[Current Month High]]/Table2[[#This Row],[Close Price]])-1</f>
        <v>1.9876662759288344E-3</v>
      </c>
      <c r="AI109">
        <v>2.6451251210437698</v>
      </c>
      <c r="AJ109">
        <v>107.230519000443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</v>
      </c>
      <c r="AM109" t="s">
        <v>3215</v>
      </c>
      <c r="AN109">
        <v>-0.75</v>
      </c>
      <c r="AO109" t="s">
        <v>3214</v>
      </c>
      <c r="AP109">
        <v>0.116980204479814</v>
      </c>
      <c r="AQ109">
        <f>(Table2[[#This Row],[Sharpe Ratio]]-AVERAGE(Table2[Sharpe Ratio]))/_xlfn.STDEV.P(Table2[Sharpe Ratio])</f>
        <v>0.65135906541652888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2.2595002927218273</v>
      </c>
      <c r="AS109">
        <f>_xlfn.RANK.AVG(Table2[[#This Row],[1Y Return vs Nifty Z-Score]],Table2[1Y Return vs Nifty Z-Score])</f>
        <v>123</v>
      </c>
      <c r="AT109">
        <f>_xlfn.RANK.AVG(Table2[[#This Row],[6M Return vs Nifty Z-Score]],Table2[6M Return vs Nifty Z-Score])</f>
        <v>198</v>
      </c>
      <c r="AU109">
        <f>_xlfn.RANK.AVG(Table2[[#This Row],[Sharpe Ratio Z-Score]],Table2[Sharpe Ratio Z-Score])</f>
        <v>185</v>
      </c>
      <c r="AV109">
        <f>(Table2[[#This Row],[Rank 1Y]]+Table2[[#This Row],[Rank 6M]]+Table2[[#This Row],[Rank Sharpe]])/3</f>
        <v>168.66666666666666</v>
      </c>
    </row>
    <row r="110" spans="1:48" x14ac:dyDescent="0.3">
      <c r="A110" t="s">
        <v>1422</v>
      </c>
      <c r="B110" t="s">
        <v>1423</v>
      </c>
      <c r="C110" t="s">
        <v>3181</v>
      </c>
      <c r="D110" t="s">
        <v>1005</v>
      </c>
      <c r="E110">
        <v>7842.4576607999998</v>
      </c>
      <c r="F110">
        <v>826</v>
      </c>
      <c r="G110">
        <v>58.176336344301099</v>
      </c>
      <c r="H110">
        <f>(Table2[[#This Row],[1Y Return vs Nifty]]-AVERAGE(Table2[1Y Return vs Nifty]))/_xlfn.STDEV.P(Table2[1Y Return vs Nifty])</f>
        <v>0.5526563990940393</v>
      </c>
      <c r="I110">
        <v>-11.438828352773699</v>
      </c>
      <c r="J110">
        <f>(Table2[[#This Row],[1M Return vs Nifty]]-AVERAGE(Table2[1M Return vs Nifty]))/_xlfn.STDEV.P(Table2[1M Return vs Nifty])</f>
        <v>-0.9264116940474777</v>
      </c>
      <c r="K110">
        <v>17.673603177403201</v>
      </c>
      <c r="L110">
        <f>(Table2[[#This Row],[6M Return vs Nifty]]-AVERAGE(Table2[6M Return vs Nifty]))/_xlfn.STDEV.P(Table2[6M Return vs Nifty])</f>
        <v>0.22853626755823753</v>
      </c>
      <c r="M110">
        <v>-7.1666166814217496</v>
      </c>
      <c r="N110">
        <f>(Table2[[#This Row],[1W Return vs Nifty]]-AVERAGE(Table2[1W Return vs Nifty]))/_xlfn.STDEV.P(Table2[1W Return vs Nifty])</f>
        <v>-1.5831296256961147</v>
      </c>
      <c r="O110">
        <v>878.28</v>
      </c>
      <c r="P110">
        <v>878.65577790133705</v>
      </c>
      <c r="Q110">
        <v>757.14082131094904</v>
      </c>
      <c r="R110">
        <v>24.664505104157499</v>
      </c>
      <c r="S110" s="1">
        <f>(Table2[[#This Row],[Close Price]]-Table2[[#This Row],[20D EMA]])/Table2[[#This Row],[20D EMA]]</f>
        <v>-5.9525436079610118E-2</v>
      </c>
      <c r="T110" s="1">
        <f>(Table2[[#This Row],[Close Price]]-Table2[[#This Row],[50D EMA]])/Table2[[#This Row],[50D EMA]]</f>
        <v>-5.9927652245234178E-2</v>
      </c>
      <c r="U110" s="1">
        <f>(Table2[[#This Row],[Close Price]]-Table2[[#This Row],[200D EMA]])/Table2[[#This Row],[200D EMA]]</f>
        <v>9.0946329600648079E-2</v>
      </c>
      <c r="V110">
        <v>0.82321415505999795</v>
      </c>
      <c r="W110">
        <v>821.05</v>
      </c>
      <c r="X110">
        <v>844.75</v>
      </c>
      <c r="Y110">
        <v>821.05</v>
      </c>
      <c r="Z110">
        <v>849.9</v>
      </c>
      <c r="AA110">
        <v>821.05</v>
      </c>
      <c r="AB110">
        <v>844.75</v>
      </c>
      <c r="AC110" s="1">
        <f>(Table2[[#This Row],[Close Price]]/Table2[[#This Row],[Day Low]])-1</f>
        <v>6.0288654771329941E-3</v>
      </c>
      <c r="AD110" s="1">
        <f>(Table2[[#This Row],[Day High]]/Table2[[#This Row],[Close Price]])-1</f>
        <v>2.2699757869249382E-2</v>
      </c>
      <c r="AE110" s="1">
        <f>(Table2[[#This Row],[Close Price]]/Table2[[#This Row],[Current Week Low]])-1</f>
        <v>6.0288654771329941E-3</v>
      </c>
      <c r="AF110" s="1">
        <f>(Table2[[#This Row],[Current Week High]]/Table2[[#This Row],[Close Price]])-1</f>
        <v>2.8934624697336542E-2</v>
      </c>
      <c r="AG110" s="1">
        <f>(Table2[[#This Row],[Close Price]]/Table2[[#This Row],[Current Month Low]])-1</f>
        <v>6.0288654771329941E-3</v>
      </c>
      <c r="AH110" s="1">
        <f>(Table2[[#This Row],[Current Month High]]/Table2[[#This Row],[Close Price]])-1</f>
        <v>2.2699757869249382E-2</v>
      </c>
      <c r="AI110">
        <v>28.208232445520501</v>
      </c>
      <c r="AJ110">
        <v>94.375808918696293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</v>
      </c>
      <c r="AM110">
        <v>0</v>
      </c>
      <c r="AN110">
        <v>-10.3</v>
      </c>
      <c r="AO110" t="s">
        <v>3214</v>
      </c>
      <c r="AP110">
        <v>0.150353034232729</v>
      </c>
      <c r="AQ110">
        <f>(Table2[[#This Row],[Sharpe Ratio]]-AVERAGE(Table2[Sharpe Ratio]))/_xlfn.STDEV.P(Table2[Sharpe Ratio])</f>
        <v>1.0410443351697392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165</v>
      </c>
      <c r="AT110">
        <f>_xlfn.RANK.AVG(Table2[[#This Row],[6M Return vs Nifty Z-Score]],Table2[6M Return vs Nifty Z-Score])</f>
        <v>235</v>
      </c>
      <c r="AU110">
        <f>_xlfn.RANK.AVG(Table2[[#This Row],[Sharpe Ratio Z-Score]],Table2[Sharpe Ratio Z-Score])</f>
        <v>106</v>
      </c>
      <c r="AV110">
        <f>(Table2[[#This Row],[Rank 1Y]]+Table2[[#This Row],[Rank 6M]]+Table2[[#This Row],[Rank Sharpe]])/3</f>
        <v>168.66666666666666</v>
      </c>
    </row>
    <row r="111" spans="1:48" x14ac:dyDescent="0.3">
      <c r="A111" t="s">
        <v>775</v>
      </c>
      <c r="B111" t="s">
        <v>776</v>
      </c>
      <c r="C111" t="s">
        <v>3181</v>
      </c>
      <c r="D111" t="s">
        <v>777</v>
      </c>
      <c r="E111">
        <v>21834.057150314999</v>
      </c>
      <c r="F111">
        <v>514.35</v>
      </c>
      <c r="G111">
        <v>32.497768252253898</v>
      </c>
      <c r="H111">
        <f>(Table2[[#This Row],[1Y Return vs Nifty]]-AVERAGE(Table2[1Y Return vs Nifty]))/_xlfn.STDEV.P(Table2[1Y Return vs Nifty])</f>
        <v>0.12320091192129101</v>
      </c>
      <c r="I111">
        <v>-13.0731838756356</v>
      </c>
      <c r="J111">
        <f>(Table2[[#This Row],[1M Return vs Nifty]]-AVERAGE(Table2[1M Return vs Nifty]))/_xlfn.STDEV.P(Table2[1M Return vs Nifty])</f>
        <v>-1.0735397384278187</v>
      </c>
      <c r="K111">
        <v>18.1976379674486</v>
      </c>
      <c r="L111">
        <f>(Table2[[#This Row],[6M Return vs Nifty]]-AVERAGE(Table2[6M Return vs Nifty]))/_xlfn.STDEV.P(Table2[6M Return vs Nifty])</f>
        <v>0.24510470528720221</v>
      </c>
      <c r="M111">
        <v>-1.63374427658511</v>
      </c>
      <c r="N111">
        <f>(Table2[[#This Row],[1W Return vs Nifty]]-AVERAGE(Table2[1W Return vs Nifty]))/_xlfn.STDEV.P(Table2[1W Return vs Nifty])</f>
        <v>-0.42629430532276658</v>
      </c>
      <c r="O111">
        <v>531.64</v>
      </c>
      <c r="P111">
        <v>552.90056194326201</v>
      </c>
      <c r="Q111">
        <v>487.62183009780898</v>
      </c>
      <c r="R111">
        <v>39.1305665919717</v>
      </c>
      <c r="S111" s="1">
        <f>(Table2[[#This Row],[Close Price]]-Table2[[#This Row],[20D EMA]])/Table2[[#This Row],[20D EMA]]</f>
        <v>-3.2522007373410509E-2</v>
      </c>
      <c r="T111" s="1">
        <f>(Table2[[#This Row],[Close Price]]-Table2[[#This Row],[50D EMA]])/Table2[[#This Row],[50D EMA]]</f>
        <v>-6.9724222756745891E-2</v>
      </c>
      <c r="U111" s="1">
        <f>(Table2[[#This Row],[Close Price]]-Table2[[#This Row],[200D EMA]])/Table2[[#This Row],[200D EMA]]</f>
        <v>5.481331690344915E-2</v>
      </c>
      <c r="V111">
        <v>0.69580330589628003</v>
      </c>
      <c r="W111">
        <v>511.55</v>
      </c>
      <c r="X111">
        <v>522.04999999999995</v>
      </c>
      <c r="Y111">
        <v>507.25</v>
      </c>
      <c r="Z111">
        <v>522.04999999999995</v>
      </c>
      <c r="AA111">
        <v>511.55</v>
      </c>
      <c r="AB111">
        <v>522.04999999999995</v>
      </c>
      <c r="AC111" s="1">
        <f>(Table2[[#This Row],[Close Price]]/Table2[[#This Row],[Day Low]])-1</f>
        <v>5.4735607467502057E-3</v>
      </c>
      <c r="AD111" s="1">
        <f>(Table2[[#This Row],[Day High]]/Table2[[#This Row],[Close Price]])-1</f>
        <v>1.497035092835608E-2</v>
      </c>
      <c r="AE111" s="1">
        <f>(Table2[[#This Row],[Close Price]]/Table2[[#This Row],[Current Week Low]])-1</f>
        <v>1.3997042878265198E-2</v>
      </c>
      <c r="AF111" s="1">
        <f>(Table2[[#This Row],[Current Week High]]/Table2[[#This Row],[Close Price]])-1</f>
        <v>1.497035092835608E-2</v>
      </c>
      <c r="AG111" s="1">
        <f>(Table2[[#This Row],[Close Price]]/Table2[[#This Row],[Current Month Low]])-1</f>
        <v>5.4735607467502057E-3</v>
      </c>
      <c r="AH111" s="1">
        <f>(Table2[[#This Row],[Current Month High]]/Table2[[#This Row],[Close Price]])-1</f>
        <v>1.497035092835608E-2</v>
      </c>
      <c r="AI111">
        <v>45.445708175366903</v>
      </c>
      <c r="AJ111">
        <v>92.784857571214403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-0.31</v>
      </c>
      <c r="AM111" t="s">
        <v>3214</v>
      </c>
      <c r="AN111">
        <v>-8.02</v>
      </c>
      <c r="AO111" t="s">
        <v>3214</v>
      </c>
      <c r="AP111">
        <v>0.237512396188297</v>
      </c>
      <c r="AQ111">
        <f>(Table2[[#This Row],[Sharpe Ratio]]-AVERAGE(Table2[Sharpe Ratio]))/_xlfn.STDEV.P(Table2[Sharpe Ratio])</f>
        <v>2.0587800119655171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264</v>
      </c>
      <c r="AT111">
        <f>_xlfn.RANK.AVG(Table2[[#This Row],[6M Return vs Nifty Z-Score]],Table2[6M Return vs Nifty Z-Score])</f>
        <v>232</v>
      </c>
      <c r="AU111">
        <f>_xlfn.RANK.AVG(Table2[[#This Row],[Sharpe Ratio Z-Score]],Table2[Sharpe Ratio Z-Score])</f>
        <v>15</v>
      </c>
      <c r="AV111">
        <f>(Table2[[#This Row],[Rank 1Y]]+Table2[[#This Row],[Rank 6M]]+Table2[[#This Row],[Rank Sharpe]])/3</f>
        <v>170.33333333333334</v>
      </c>
    </row>
    <row r="112" spans="1:48" x14ac:dyDescent="0.3">
      <c r="A112" t="s">
        <v>144</v>
      </c>
      <c r="B112" t="s">
        <v>145</v>
      </c>
      <c r="C112" t="s">
        <v>3176</v>
      </c>
      <c r="D112" t="s">
        <v>146</v>
      </c>
      <c r="E112">
        <v>201843.67710288399</v>
      </c>
      <c r="F112">
        <v>516.15</v>
      </c>
      <c r="G112">
        <v>92.323492021684501</v>
      </c>
      <c r="H112">
        <f>(Table2[[#This Row],[1Y Return vs Nifty]]-AVERAGE(Table2[1Y Return vs Nifty]))/_xlfn.STDEV.P(Table2[1Y Return vs Nifty])</f>
        <v>1.1237428913169487</v>
      </c>
      <c r="I112">
        <v>7.0497614613303901</v>
      </c>
      <c r="J112">
        <f>(Table2[[#This Row],[1M Return vs Nifty]]-AVERAGE(Table2[1M Return vs Nifty]))/_xlfn.STDEV.P(Table2[1M Return vs Nifty])</f>
        <v>0.73796917330268885</v>
      </c>
      <c r="K112">
        <v>56.460814315362597</v>
      </c>
      <c r="L112">
        <f>(Table2[[#This Row],[6M Return vs Nifty]]-AVERAGE(Table2[6M Return vs Nifty]))/_xlfn.STDEV.P(Table2[6M Return vs Nifty])</f>
        <v>1.4548737257331263</v>
      </c>
      <c r="M112">
        <v>8.8742824519384502</v>
      </c>
      <c r="N112">
        <f>(Table2[[#This Row],[1W Return vs Nifty]]-AVERAGE(Table2[1W Return vs Nifty]))/_xlfn.STDEV.P(Table2[1W Return vs Nifty])</f>
        <v>1.7707663853154034</v>
      </c>
      <c r="O112">
        <v>473.54</v>
      </c>
      <c r="P112">
        <v>457.90582939139301</v>
      </c>
      <c r="Q112">
        <v>391.12493748117203</v>
      </c>
      <c r="R112">
        <v>85.438622142904606</v>
      </c>
      <c r="S112" s="1">
        <f>(Table2[[#This Row],[Close Price]]-Table2[[#This Row],[20D EMA]])/Table2[[#This Row],[20D EMA]]</f>
        <v>8.998183891540304E-2</v>
      </c>
      <c r="T112" s="1">
        <f>(Table2[[#This Row],[Close Price]]-Table2[[#This Row],[50D EMA]])/Table2[[#This Row],[50D EMA]]</f>
        <v>0.1271968314664608</v>
      </c>
      <c r="U112" s="1">
        <f>(Table2[[#This Row],[Close Price]]-Table2[[#This Row],[200D EMA]])/Table2[[#This Row],[200D EMA]]</f>
        <v>0.31965505274090689</v>
      </c>
      <c r="V112">
        <v>1.15111576572136</v>
      </c>
      <c r="W112">
        <v>506.15</v>
      </c>
      <c r="X112">
        <v>521.35</v>
      </c>
      <c r="Y112">
        <v>506.15</v>
      </c>
      <c r="Z112">
        <v>523.65</v>
      </c>
      <c r="AA112">
        <v>506.15</v>
      </c>
      <c r="AB112">
        <v>521.35</v>
      </c>
      <c r="AC112" s="1">
        <f>(Table2[[#This Row],[Close Price]]/Table2[[#This Row],[Day Low]])-1</f>
        <v>1.9756989034870998E-2</v>
      </c>
      <c r="AD112" s="1">
        <f>(Table2[[#This Row],[Day High]]/Table2[[#This Row],[Close Price]])-1</f>
        <v>1.0074590719752141E-2</v>
      </c>
      <c r="AE112" s="1">
        <f>(Table2[[#This Row],[Close Price]]/Table2[[#This Row],[Current Week Low]])-1</f>
        <v>1.9756989034870998E-2</v>
      </c>
      <c r="AF112" s="1">
        <f>(Table2[[#This Row],[Current Week High]]/Table2[[#This Row],[Close Price]])-1</f>
        <v>1.453065969195011E-2</v>
      </c>
      <c r="AG112" s="1">
        <f>(Table2[[#This Row],[Close Price]]/Table2[[#This Row],[Current Month Low]])-1</f>
        <v>1.9756989034870998E-2</v>
      </c>
      <c r="AH112" s="1">
        <f>(Table2[[#This Row],[Current Month High]]/Table2[[#This Row],[Close Price]])-1</f>
        <v>1.0074590719752141E-2</v>
      </c>
      <c r="AI112">
        <v>1.4530659691950101</v>
      </c>
      <c r="AJ112">
        <v>144.38920454545399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0.09</v>
      </c>
      <c r="AM112" t="s">
        <v>3215</v>
      </c>
      <c r="AN112">
        <v>13.68</v>
      </c>
      <c r="AO112" t="s">
        <v>3215</v>
      </c>
      <c r="AP112">
        <v>5.3986031143098002E-2</v>
      </c>
      <c r="AQ112">
        <f>(Table2[[#This Row],[Sharpe Ratio]]-AVERAGE(Table2[Sharpe Ratio]))/_xlfn.STDEV.P(Table2[Sharpe Ratio])</f>
        <v>-8.4206411390378391E-2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5.0031457642777895</v>
      </c>
      <c r="AS112">
        <f>_xlfn.RANK.AVG(Table2[[#This Row],[1Y Return vs Nifty Z-Score]],Table2[1Y Return vs Nifty Z-Score])</f>
        <v>88</v>
      </c>
      <c r="AT112">
        <f>_xlfn.RANK.AVG(Table2[[#This Row],[6M Return vs Nifty Z-Score]],Table2[6M Return vs Nifty Z-Score])</f>
        <v>64</v>
      </c>
      <c r="AU112">
        <f>_xlfn.RANK.AVG(Table2[[#This Row],[Sharpe Ratio Z-Score]],Table2[Sharpe Ratio Z-Score])</f>
        <v>364</v>
      </c>
      <c r="AV112">
        <f>(Table2[[#This Row],[Rank 1Y]]+Table2[[#This Row],[Rank 6M]]+Table2[[#This Row],[Rank Sharpe]])/3</f>
        <v>172</v>
      </c>
    </row>
    <row r="113" spans="1:48" x14ac:dyDescent="0.3">
      <c r="A113" t="s">
        <v>329</v>
      </c>
      <c r="B113" t="s">
        <v>330</v>
      </c>
      <c r="C113" t="s">
        <v>3168</v>
      </c>
      <c r="D113" t="s">
        <v>289</v>
      </c>
      <c r="E113">
        <v>83959.617651524997</v>
      </c>
      <c r="F113">
        <v>5487.75</v>
      </c>
      <c r="G113">
        <v>60.2495618290965</v>
      </c>
      <c r="H113">
        <f>(Table2[[#This Row],[1Y Return vs Nifty]]-AVERAGE(Table2[1Y Return vs Nifty]))/_xlfn.STDEV.P(Table2[1Y Return vs Nifty])</f>
        <v>0.58732959650131655</v>
      </c>
      <c r="I113">
        <v>3.1121140754604899</v>
      </c>
      <c r="J113">
        <f>(Table2[[#This Row],[1M Return vs Nifty]]-AVERAGE(Table2[1M Return vs Nifty]))/_xlfn.STDEV.P(Table2[1M Return vs Nifty])</f>
        <v>0.38349405987820739</v>
      </c>
      <c r="K113">
        <v>23.374921985517201</v>
      </c>
      <c r="L113">
        <f>(Table2[[#This Row],[6M Return vs Nifty]]-AVERAGE(Table2[6M Return vs Nifty]))/_xlfn.STDEV.P(Table2[6M Return vs Nifty])</f>
        <v>0.40879518822460864</v>
      </c>
      <c r="M113">
        <v>2.3204769033797699</v>
      </c>
      <c r="N113">
        <f>(Table2[[#This Row],[1W Return vs Nifty]]-AVERAGE(Table2[1W Return vs Nifty]))/_xlfn.STDEV.P(Table2[1W Return vs Nifty])</f>
        <v>0.4004702377295889</v>
      </c>
      <c r="O113">
        <v>5305.41</v>
      </c>
      <c r="P113">
        <v>5040.2733656278497</v>
      </c>
      <c r="Q113">
        <v>4232.4343832868599</v>
      </c>
      <c r="R113">
        <v>68.739714181555698</v>
      </c>
      <c r="S113" s="1">
        <f>(Table2[[#This Row],[Close Price]]-Table2[[#This Row],[20D EMA]])/Table2[[#This Row],[20D EMA]]</f>
        <v>3.4368691580858056E-2</v>
      </c>
      <c r="T113" s="1">
        <f>(Table2[[#This Row],[Close Price]]-Table2[[#This Row],[50D EMA]])/Table2[[#This Row],[50D EMA]]</f>
        <v>8.8780231132644064E-2</v>
      </c>
      <c r="U113" s="1">
        <f>(Table2[[#This Row],[Close Price]]-Table2[[#This Row],[200D EMA]])/Table2[[#This Row],[200D EMA]]</f>
        <v>0.29659422994722873</v>
      </c>
      <c r="V113">
        <v>0.80333173954658599</v>
      </c>
      <c r="W113">
        <v>5440.95</v>
      </c>
      <c r="X113">
        <v>5499</v>
      </c>
      <c r="Y113">
        <v>5388.05</v>
      </c>
      <c r="Z113">
        <v>5499</v>
      </c>
      <c r="AA113">
        <v>5440.95</v>
      </c>
      <c r="AB113">
        <v>5499</v>
      </c>
      <c r="AC113" s="1">
        <f>(Table2[[#This Row],[Close Price]]/Table2[[#This Row],[Day Low]])-1</f>
        <v>8.6014390869242341E-3</v>
      </c>
      <c r="AD113" s="1">
        <f>(Table2[[#This Row],[Day High]]/Table2[[#This Row],[Close Price]])-1</f>
        <v>2.0500205002049743E-3</v>
      </c>
      <c r="AE113" s="1">
        <f>(Table2[[#This Row],[Close Price]]/Table2[[#This Row],[Current Week Low]])-1</f>
        <v>1.8503911433635611E-2</v>
      </c>
      <c r="AF113" s="1">
        <f>(Table2[[#This Row],[Current Week High]]/Table2[[#This Row],[Close Price]])-1</f>
        <v>2.0500205002049743E-3</v>
      </c>
      <c r="AG113" s="1">
        <f>(Table2[[#This Row],[Close Price]]/Table2[[#This Row],[Current Month Low]])-1</f>
        <v>8.6014390869242341E-3</v>
      </c>
      <c r="AH113" s="1">
        <f>(Table2[[#This Row],[Current Month High]]/Table2[[#This Row],[Close Price]])-1</f>
        <v>2.0500205002049743E-3</v>
      </c>
      <c r="AI113">
        <v>1.78944011662338</v>
      </c>
      <c r="AJ113">
        <v>96.806412279443293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0.05</v>
      </c>
      <c r="AM113" t="s">
        <v>3215</v>
      </c>
      <c r="AN113">
        <v>2.39</v>
      </c>
      <c r="AO113" t="s">
        <v>3215</v>
      </c>
      <c r="AP113">
        <v>0.123302240466117</v>
      </c>
      <c r="AQ113">
        <f>(Table2[[#This Row],[Sharpe Ratio]]-AVERAGE(Table2[Sharpe Ratio]))/_xlfn.STDEV.P(Table2[Sharpe Ratio])</f>
        <v>0.72517972482575377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2.5052688071594753</v>
      </c>
      <c r="AS113">
        <f>_xlfn.RANK.AVG(Table2[[#This Row],[1Y Return vs Nifty Z-Score]],Table2[1Y Return vs Nifty Z-Score])</f>
        <v>156</v>
      </c>
      <c r="AT113">
        <f>_xlfn.RANK.AVG(Table2[[#This Row],[6M Return vs Nifty Z-Score]],Table2[6M Return vs Nifty Z-Score])</f>
        <v>193</v>
      </c>
      <c r="AU113">
        <f>_xlfn.RANK.AVG(Table2[[#This Row],[Sharpe Ratio Z-Score]],Table2[Sharpe Ratio Z-Score])</f>
        <v>168</v>
      </c>
      <c r="AV113">
        <f>(Table2[[#This Row],[Rank 1Y]]+Table2[[#This Row],[Rank 6M]]+Table2[[#This Row],[Rank Sharpe]])/3</f>
        <v>172.33333333333334</v>
      </c>
    </row>
    <row r="114" spans="1:48" x14ac:dyDescent="0.3">
      <c r="A114" t="s">
        <v>1424</v>
      </c>
      <c r="B114" t="s">
        <v>1425</v>
      </c>
      <c r="C114" t="s">
        <v>3183</v>
      </c>
      <c r="D114" t="s">
        <v>167</v>
      </c>
      <c r="E114">
        <v>7802.6033475000004</v>
      </c>
      <c r="F114">
        <v>1127.0999999999999</v>
      </c>
      <c r="G114">
        <v>102.284130325291</v>
      </c>
      <c r="H114">
        <f>(Table2[[#This Row],[1Y Return vs Nifty]]-AVERAGE(Table2[1Y Return vs Nifty]))/_xlfn.STDEV.P(Table2[1Y Return vs Nifty])</f>
        <v>1.2903273659610657</v>
      </c>
      <c r="I114">
        <v>6.8863665760627999</v>
      </c>
      <c r="J114">
        <f>(Table2[[#This Row],[1M Return vs Nifty]]-AVERAGE(Table2[1M Return vs Nifty]))/_xlfn.STDEV.P(Table2[1M Return vs Nifty])</f>
        <v>0.72326002979328008</v>
      </c>
      <c r="K114">
        <v>54.222374268732501</v>
      </c>
      <c r="L114">
        <f>(Table2[[#This Row],[6M Return vs Nifty]]-AVERAGE(Table2[6M Return vs Nifty]))/_xlfn.STDEV.P(Table2[6M Return vs Nifty])</f>
        <v>1.3841008396058549</v>
      </c>
      <c r="M114">
        <v>7.8960483041345197</v>
      </c>
      <c r="N114">
        <f>(Table2[[#This Row],[1W Return vs Nifty]]-AVERAGE(Table2[1W Return vs Nifty]))/_xlfn.STDEV.P(Table2[1W Return vs Nifty])</f>
        <v>1.5662332367133038</v>
      </c>
      <c r="O114">
        <v>1047.22</v>
      </c>
      <c r="P114">
        <v>996.59383929823002</v>
      </c>
      <c r="Q114">
        <v>799.89277984544401</v>
      </c>
      <c r="R114">
        <v>80.059504104720205</v>
      </c>
      <c r="S114" s="1">
        <f>(Table2[[#This Row],[Close Price]]-Table2[[#This Row],[20D EMA]])/Table2[[#This Row],[20D EMA]]</f>
        <v>7.6278145948320206E-2</v>
      </c>
      <c r="T114" s="1">
        <f>(Table2[[#This Row],[Close Price]]-Table2[[#This Row],[50D EMA]])/Table2[[#This Row],[50D EMA]]</f>
        <v>0.13095220495610149</v>
      </c>
      <c r="U114" s="1">
        <f>(Table2[[#This Row],[Close Price]]-Table2[[#This Row],[200D EMA]])/Table2[[#This Row],[200D EMA]]</f>
        <v>0.40906385005472756</v>
      </c>
      <c r="V114">
        <v>1.1885344610466</v>
      </c>
      <c r="W114">
        <v>1108.5999999999999</v>
      </c>
      <c r="X114">
        <v>1131.9000000000001</v>
      </c>
      <c r="Y114">
        <v>1090</v>
      </c>
      <c r="Z114">
        <v>1149</v>
      </c>
      <c r="AA114">
        <v>1108.5999999999999</v>
      </c>
      <c r="AB114">
        <v>1131.9000000000001</v>
      </c>
      <c r="AC114" s="1">
        <f>(Table2[[#This Row],[Close Price]]/Table2[[#This Row],[Day Low]])-1</f>
        <v>1.668771423416926E-2</v>
      </c>
      <c r="AD114" s="1">
        <f>(Table2[[#This Row],[Day High]]/Table2[[#This Row],[Close Price]])-1</f>
        <v>4.2587170614853953E-3</v>
      </c>
      <c r="AE114" s="1">
        <f>(Table2[[#This Row],[Close Price]]/Table2[[#This Row],[Current Week Low]])-1</f>
        <v>3.4036697247706416E-2</v>
      </c>
      <c r="AF114" s="1">
        <f>(Table2[[#This Row],[Current Week High]]/Table2[[#This Row],[Close Price]])-1</f>
        <v>1.9430396593026478E-2</v>
      </c>
      <c r="AG114" s="1">
        <f>(Table2[[#This Row],[Close Price]]/Table2[[#This Row],[Current Month Low]])-1</f>
        <v>1.668771423416926E-2</v>
      </c>
      <c r="AH114" s="1">
        <f>(Table2[[#This Row],[Current Month High]]/Table2[[#This Row],[Close Price]])-1</f>
        <v>4.2587170614853953E-3</v>
      </c>
      <c r="AI114">
        <v>1.94303965930264</v>
      </c>
      <c r="AJ114">
        <v>157.858613589567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3215</v>
      </c>
      <c r="AN114">
        <v>14.78</v>
      </c>
      <c r="AO114" t="s">
        <v>3215</v>
      </c>
      <c r="AP114">
        <v>4.7033553536813003E-2</v>
      </c>
      <c r="AQ114">
        <f>(Table2[[#This Row],[Sharpe Ratio]]-AVERAGE(Table2[Sharpe Ratio]))/_xlfn.STDEV.P(Table2[Sharpe Ratio])</f>
        <v>-0.16538856260492077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4.7985329094685838</v>
      </c>
      <c r="AS114">
        <f>_xlfn.RANK.AVG(Table2[[#This Row],[1Y Return vs Nifty Z-Score]],Table2[1Y Return vs Nifty Z-Score])</f>
        <v>69</v>
      </c>
      <c r="AT114">
        <f>_xlfn.RANK.AVG(Table2[[#This Row],[6M Return vs Nifty Z-Score]],Table2[6M Return vs Nifty Z-Score])</f>
        <v>68</v>
      </c>
      <c r="AU114">
        <f>_xlfn.RANK.AVG(Table2[[#This Row],[Sharpe Ratio Z-Score]],Table2[Sharpe Ratio Z-Score])</f>
        <v>384</v>
      </c>
      <c r="AV114">
        <f>(Table2[[#This Row],[Rank 1Y]]+Table2[[#This Row],[Rank 6M]]+Table2[[#This Row],[Rank Sharpe]])/3</f>
        <v>173.66666666666666</v>
      </c>
    </row>
    <row r="115" spans="1:48" x14ac:dyDescent="0.3">
      <c r="A115" t="s">
        <v>1461</v>
      </c>
      <c r="B115" t="s">
        <v>1462</v>
      </c>
      <c r="C115" t="s">
        <v>3181</v>
      </c>
      <c r="D115" t="s">
        <v>261</v>
      </c>
      <c r="E115">
        <v>7519.2067287199998</v>
      </c>
      <c r="F115">
        <v>3316.4</v>
      </c>
      <c r="G115">
        <v>32.142205848530203</v>
      </c>
      <c r="H115">
        <f>(Table2[[#This Row],[1Y Return vs Nifty]]-AVERAGE(Table2[1Y Return vs Nifty]))/_xlfn.STDEV.P(Table2[1Y Return vs Nifty])</f>
        <v>0.11725438777071875</v>
      </c>
      <c r="I115">
        <v>-7.4687378354985103</v>
      </c>
      <c r="J115">
        <f>(Table2[[#This Row],[1M Return vs Nifty]]-AVERAGE(Table2[1M Return vs Nifty]))/_xlfn.STDEV.P(Table2[1M Return vs Nifty])</f>
        <v>-0.56901598323126346</v>
      </c>
      <c r="K115">
        <v>33.790652019957399</v>
      </c>
      <c r="L115">
        <f>(Table2[[#This Row],[6M Return vs Nifty]]-AVERAGE(Table2[6M Return vs Nifty]))/_xlfn.STDEV.P(Table2[6M Return vs Nifty])</f>
        <v>0.73810991647457691</v>
      </c>
      <c r="M115">
        <v>6.20298966719478</v>
      </c>
      <c r="N115">
        <f>(Table2[[#This Row],[1W Return vs Nifty]]-AVERAGE(Table2[1W Return vs Nifty]))/_xlfn.STDEV.P(Table2[1W Return vs Nifty])</f>
        <v>1.21224169536438</v>
      </c>
      <c r="O115">
        <v>3306.1</v>
      </c>
      <c r="P115">
        <v>3270.4145397205102</v>
      </c>
      <c r="Q115">
        <v>2719.6567507957602</v>
      </c>
      <c r="R115">
        <v>53.517713365357203</v>
      </c>
      <c r="S115" s="1">
        <f>(Table2[[#This Row],[Close Price]]-Table2[[#This Row],[20D EMA]])/Table2[[#This Row],[20D EMA]]</f>
        <v>3.1154532530776997E-3</v>
      </c>
      <c r="T115" s="1">
        <f>(Table2[[#This Row],[Close Price]]-Table2[[#This Row],[50D EMA]])/Table2[[#This Row],[50D EMA]]</f>
        <v>1.4061049362696323E-2</v>
      </c>
      <c r="U115" s="1">
        <f>(Table2[[#This Row],[Close Price]]-Table2[[#This Row],[200D EMA]])/Table2[[#This Row],[200D EMA]]</f>
        <v>0.21941858987522425</v>
      </c>
      <c r="V115">
        <v>0.52312292509209102</v>
      </c>
      <c r="W115">
        <v>3275.5</v>
      </c>
      <c r="X115">
        <v>3418.4</v>
      </c>
      <c r="Y115">
        <v>3255.05</v>
      </c>
      <c r="Z115">
        <v>3425.9</v>
      </c>
      <c r="AA115">
        <v>3275.5</v>
      </c>
      <c r="AB115">
        <v>3418.4</v>
      </c>
      <c r="AC115" s="1">
        <f>(Table2[[#This Row],[Close Price]]/Table2[[#This Row],[Day Low]])-1</f>
        <v>1.2486643260571029E-2</v>
      </c>
      <c r="AD115" s="1">
        <f>(Table2[[#This Row],[Day High]]/Table2[[#This Row],[Close Price]])-1</f>
        <v>3.0756241707875942E-2</v>
      </c>
      <c r="AE115" s="1">
        <f>(Table2[[#This Row],[Close Price]]/Table2[[#This Row],[Current Week Low]])-1</f>
        <v>1.8847636749051544E-2</v>
      </c>
      <c r="AF115" s="1">
        <f>(Table2[[#This Row],[Current Week High]]/Table2[[#This Row],[Close Price]])-1</f>
        <v>3.3017730068749307E-2</v>
      </c>
      <c r="AG115" s="1">
        <f>(Table2[[#This Row],[Close Price]]/Table2[[#This Row],[Current Month Low]])-1</f>
        <v>1.2486643260571029E-2</v>
      </c>
      <c r="AH115" s="1">
        <f>(Table2[[#This Row],[Current Month High]]/Table2[[#This Row],[Close Price]])-1</f>
        <v>3.0756241707875942E-2</v>
      </c>
      <c r="AI115">
        <v>18.592449644192399</v>
      </c>
      <c r="AJ115">
        <v>116.40456769983599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</v>
      </c>
      <c r="AM115" t="s">
        <v>3215</v>
      </c>
      <c r="AN115">
        <v>-2.61</v>
      </c>
      <c r="AO115" t="s">
        <v>3214</v>
      </c>
      <c r="AP115">
        <v>0.138017103911795</v>
      </c>
      <c r="AQ115">
        <f>(Table2[[#This Row],[Sharpe Ratio]]-AVERAGE(Table2[Sharpe Ratio]))/_xlfn.STDEV.P(Table2[Sharpe Ratio])</f>
        <v>0.89700110088721374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2.3955911172656261</v>
      </c>
      <c r="AS115">
        <f>_xlfn.RANK.AVG(Table2[[#This Row],[1Y Return vs Nifty Z-Score]],Table2[1Y Return vs Nifty Z-Score])</f>
        <v>266</v>
      </c>
      <c r="AT115">
        <f>_xlfn.RANK.AVG(Table2[[#This Row],[6M Return vs Nifty Z-Score]],Table2[6M Return vs Nifty Z-Score])</f>
        <v>133</v>
      </c>
      <c r="AU115">
        <f>_xlfn.RANK.AVG(Table2[[#This Row],[Sharpe Ratio Z-Score]],Table2[Sharpe Ratio Z-Score])</f>
        <v>128</v>
      </c>
      <c r="AV115">
        <f>(Table2[[#This Row],[Rank 1Y]]+Table2[[#This Row],[Rank 6M]]+Table2[[#This Row],[Rank Sharpe]])/3</f>
        <v>175.66666666666666</v>
      </c>
    </row>
    <row r="116" spans="1:48" x14ac:dyDescent="0.3">
      <c r="A116" t="s">
        <v>299</v>
      </c>
      <c r="B116" t="s">
        <v>300</v>
      </c>
      <c r="C116" t="s">
        <v>3167</v>
      </c>
      <c r="D116" t="s">
        <v>18</v>
      </c>
      <c r="E116">
        <v>94830.7147663254</v>
      </c>
      <c r="F116">
        <v>444.9</v>
      </c>
      <c r="G116">
        <v>130.962964925873</v>
      </c>
      <c r="H116">
        <f>(Table2[[#This Row],[1Y Return vs Nifty]]-AVERAGE(Table2[1Y Return vs Nifty]))/_xlfn.STDEV.P(Table2[1Y Return vs Nifty])</f>
        <v>1.7699601414643862</v>
      </c>
      <c r="I116">
        <v>2.8177036370886102</v>
      </c>
      <c r="J116">
        <f>(Table2[[#This Row],[1M Return vs Nifty]]-AVERAGE(Table2[1M Return vs Nifty]))/_xlfn.STDEV.P(Table2[1M Return vs Nifty])</f>
        <v>0.3569906269121883</v>
      </c>
      <c r="K116">
        <v>23.550078272199499</v>
      </c>
      <c r="L116">
        <f>(Table2[[#This Row],[6M Return vs Nifty]]-AVERAGE(Table2[6M Return vs Nifty]))/_xlfn.STDEV.P(Table2[6M Return vs Nifty])</f>
        <v>0.41433311449183402</v>
      </c>
      <c r="M116">
        <v>7.4617577838894196</v>
      </c>
      <c r="N116">
        <f>(Table2[[#This Row],[1W Return vs Nifty]]-AVERAGE(Table2[1W Return vs Nifty]))/_xlfn.STDEV.P(Table2[1W Return vs Nifty])</f>
        <v>1.4754300198012951</v>
      </c>
      <c r="O116">
        <v>419.23</v>
      </c>
      <c r="P116">
        <v>402.42629448211699</v>
      </c>
      <c r="Q116">
        <v>341.15533727026701</v>
      </c>
      <c r="R116">
        <v>79.5408686035248</v>
      </c>
      <c r="S116" s="1">
        <f>(Table2[[#This Row],[Close Price]]-Table2[[#This Row],[20D EMA]])/Table2[[#This Row],[20D EMA]]</f>
        <v>6.1231305011568725E-2</v>
      </c>
      <c r="T116" s="1">
        <f>(Table2[[#This Row],[Close Price]]-Table2[[#This Row],[50D EMA]])/Table2[[#This Row],[50D EMA]]</f>
        <v>0.10554406136045973</v>
      </c>
      <c r="U116" s="1">
        <f>(Table2[[#This Row],[Close Price]]-Table2[[#This Row],[200D EMA]])/Table2[[#This Row],[200D EMA]]</f>
        <v>0.30409802044968537</v>
      </c>
      <c r="V116">
        <v>0.621775819016683</v>
      </c>
      <c r="W116">
        <v>438.45</v>
      </c>
      <c r="X116">
        <v>446.05</v>
      </c>
      <c r="Y116">
        <v>430.5</v>
      </c>
      <c r="Z116">
        <v>446.95</v>
      </c>
      <c r="AA116">
        <v>438.45</v>
      </c>
      <c r="AB116">
        <v>446.05</v>
      </c>
      <c r="AC116" s="1">
        <f>(Table2[[#This Row],[Close Price]]/Table2[[#This Row],[Day Low]])-1</f>
        <v>1.4710913445090679E-2</v>
      </c>
      <c r="AD116" s="1">
        <f>(Table2[[#This Row],[Day High]]/Table2[[#This Row],[Close Price]])-1</f>
        <v>2.5848505282086709E-3</v>
      </c>
      <c r="AE116" s="1">
        <f>(Table2[[#This Row],[Close Price]]/Table2[[#This Row],[Current Week Low]])-1</f>
        <v>3.3449477351916279E-2</v>
      </c>
      <c r="AF116" s="1">
        <f>(Table2[[#This Row],[Current Week High]]/Table2[[#This Row],[Close Price]])-1</f>
        <v>4.6077770285457564E-3</v>
      </c>
      <c r="AG116" s="1">
        <f>(Table2[[#This Row],[Close Price]]/Table2[[#This Row],[Current Month Low]])-1</f>
        <v>1.4710913445090679E-2</v>
      </c>
      <c r="AH116" s="1">
        <f>(Table2[[#This Row],[Current Month High]]/Table2[[#This Row],[Close Price]])-1</f>
        <v>2.5848505282086709E-3</v>
      </c>
      <c r="AI116">
        <v>2.7534277365700102</v>
      </c>
      <c r="AJ116">
        <v>178.99247491638701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0.28000000000000003</v>
      </c>
      <c r="AM116" t="s">
        <v>3215</v>
      </c>
      <c r="AN116">
        <v>8.27</v>
      </c>
      <c r="AO116" t="s">
        <v>3215</v>
      </c>
      <c r="AP116">
        <v>7.7220343497422003E-2</v>
      </c>
      <c r="AQ116">
        <f>(Table2[[#This Row],[Sharpe Ratio]]-AVERAGE(Table2[Sharpe Ratio]))/_xlfn.STDEV.P(Table2[Sharpe Ratio])</f>
        <v>0.1870942048402322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4.2038081075099356</v>
      </c>
      <c r="AS116">
        <f>_xlfn.RANK.AVG(Table2[[#This Row],[1Y Return vs Nifty Z-Score]],Table2[1Y Return vs Nifty Z-Score])</f>
        <v>47</v>
      </c>
      <c r="AT116">
        <f>_xlfn.RANK.AVG(Table2[[#This Row],[6M Return vs Nifty Z-Score]],Table2[6M Return vs Nifty Z-Score])</f>
        <v>191</v>
      </c>
      <c r="AU116">
        <f>_xlfn.RANK.AVG(Table2[[#This Row],[Sharpe Ratio Z-Score]],Table2[Sharpe Ratio Z-Score])</f>
        <v>291</v>
      </c>
      <c r="AV116">
        <f>(Table2[[#This Row],[Rank 1Y]]+Table2[[#This Row],[Rank 6M]]+Table2[[#This Row],[Rank Sharpe]])/3</f>
        <v>176.33333333333334</v>
      </c>
    </row>
    <row r="117" spans="1:48" x14ac:dyDescent="0.3">
      <c r="A117" t="s">
        <v>55</v>
      </c>
      <c r="B117" t="s">
        <v>56</v>
      </c>
      <c r="C117" t="s">
        <v>3174</v>
      </c>
      <c r="D117" t="s">
        <v>57</v>
      </c>
      <c r="E117">
        <v>427489.08367453702</v>
      </c>
      <c r="F117">
        <v>440.1</v>
      </c>
      <c r="G117">
        <v>51.102538285490098</v>
      </c>
      <c r="H117">
        <f>(Table2[[#This Row],[1Y Return vs Nifty]]-AVERAGE(Table2[1Y Return vs Nifty]))/_xlfn.STDEV.P(Table2[1Y Return vs Nifty])</f>
        <v>0.43435224052029198</v>
      </c>
      <c r="I117">
        <v>3.11445849904295</v>
      </c>
      <c r="J117">
        <f>(Table2[[#This Row],[1M Return vs Nifty]]-AVERAGE(Table2[1M Return vs Nifty]))/_xlfn.STDEV.P(Table2[1M Return vs Nifty])</f>
        <v>0.38370510970920291</v>
      </c>
      <c r="K117">
        <v>12.792358674955199</v>
      </c>
      <c r="L117">
        <f>(Table2[[#This Row],[6M Return vs Nifty]]-AVERAGE(Table2[6M Return vs Nifty]))/_xlfn.STDEV.P(Table2[6M Return vs Nifty])</f>
        <v>7.4205682805163153E-2</v>
      </c>
      <c r="M117">
        <v>3.9237137684412202</v>
      </c>
      <c r="N117">
        <f>(Table2[[#This Row],[1W Return vs Nifty]]-AVERAGE(Table2[1W Return vs Nifty]))/_xlfn.STDEV.P(Table2[1W Return vs Nifty])</f>
        <v>0.73568148005038236</v>
      </c>
      <c r="O117">
        <v>422.4</v>
      </c>
      <c r="P117">
        <v>408.58251442501501</v>
      </c>
      <c r="Q117">
        <v>356.96554555638102</v>
      </c>
      <c r="R117">
        <v>73.178242837345394</v>
      </c>
      <c r="S117" s="1">
        <f>(Table2[[#This Row],[Close Price]]-Table2[[#This Row],[20D EMA]])/Table2[[#This Row],[20D EMA]]</f>
        <v>4.1903409090909199E-2</v>
      </c>
      <c r="T117" s="1">
        <f>(Table2[[#This Row],[Close Price]]-Table2[[#This Row],[50D EMA]])/Table2[[#This Row],[50D EMA]]</f>
        <v>7.713860594190762E-2</v>
      </c>
      <c r="U117" s="1">
        <f>(Table2[[#This Row],[Close Price]]-Table2[[#This Row],[200D EMA]])/Table2[[#This Row],[200D EMA]]</f>
        <v>0.23289209695025961</v>
      </c>
      <c r="V117">
        <v>1.33027143291984</v>
      </c>
      <c r="W117">
        <v>438.8</v>
      </c>
      <c r="X117">
        <v>447.75</v>
      </c>
      <c r="Y117">
        <v>433.6</v>
      </c>
      <c r="Z117">
        <v>448.45</v>
      </c>
      <c r="AA117">
        <v>438.8</v>
      </c>
      <c r="AB117">
        <v>447.75</v>
      </c>
      <c r="AC117" s="1">
        <f>(Table2[[#This Row],[Close Price]]/Table2[[#This Row],[Day Low]])-1</f>
        <v>2.9626253418413295E-3</v>
      </c>
      <c r="AD117" s="1">
        <f>(Table2[[#This Row],[Day High]]/Table2[[#This Row],[Close Price]])-1</f>
        <v>1.7382413087934534E-2</v>
      </c>
      <c r="AE117" s="1">
        <f>(Table2[[#This Row],[Close Price]]/Table2[[#This Row],[Current Week Low]])-1</f>
        <v>1.4990774907749138E-2</v>
      </c>
      <c r="AF117" s="1">
        <f>(Table2[[#This Row],[Current Week High]]/Table2[[#This Row],[Close Price]])-1</f>
        <v>1.897296069075205E-2</v>
      </c>
      <c r="AG117" s="1">
        <f>(Table2[[#This Row],[Close Price]]/Table2[[#This Row],[Current Month Low]])-1</f>
        <v>2.9626253418413295E-3</v>
      </c>
      <c r="AH117" s="1">
        <f>(Table2[[#This Row],[Current Month High]]/Table2[[#This Row],[Close Price]])-1</f>
        <v>1.7382413087934534E-2</v>
      </c>
      <c r="AI117">
        <v>1.8972960690752001</v>
      </c>
      <c r="AJ117">
        <v>93.238199780461002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0.14000000000000001</v>
      </c>
      <c r="AM117" t="s">
        <v>3215</v>
      </c>
      <c r="AN117">
        <v>9.64</v>
      </c>
      <c r="AO117" t="s">
        <v>3215</v>
      </c>
      <c r="AP117">
        <v>0.18497131053402399</v>
      </c>
      <c r="AQ117">
        <f>(Table2[[#This Row],[Sharpe Ratio]]-AVERAGE(Table2[Sharpe Ratio]))/_xlfn.STDEV.P(Table2[Sharpe Ratio])</f>
        <v>1.4452723385707089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3.073216851655749</v>
      </c>
      <c r="AS117">
        <f>_xlfn.RANK.AVG(Table2[[#This Row],[1Y Return vs Nifty Z-Score]],Table2[1Y Return vs Nifty Z-Score])</f>
        <v>189</v>
      </c>
      <c r="AT117">
        <f>_xlfn.RANK.AVG(Table2[[#This Row],[6M Return vs Nifty Z-Score]],Table2[6M Return vs Nifty Z-Score])</f>
        <v>292</v>
      </c>
      <c r="AU117">
        <f>_xlfn.RANK.AVG(Table2[[#This Row],[Sharpe Ratio Z-Score]],Table2[Sharpe Ratio Z-Score])</f>
        <v>51</v>
      </c>
      <c r="AV117">
        <f>(Table2[[#This Row],[Rank 1Y]]+Table2[[#This Row],[Rank 6M]]+Table2[[#This Row],[Rank Sharpe]])/3</f>
        <v>177.33333333333334</v>
      </c>
    </row>
    <row r="118" spans="1:48" x14ac:dyDescent="0.3">
      <c r="A118" t="s">
        <v>469</v>
      </c>
      <c r="B118" t="s">
        <v>470</v>
      </c>
      <c r="C118" t="s">
        <v>3169</v>
      </c>
      <c r="D118" t="s">
        <v>143</v>
      </c>
      <c r="E118">
        <v>47314.599958689003</v>
      </c>
      <c r="F118">
        <v>235.94</v>
      </c>
      <c r="G118">
        <v>129.77986278639401</v>
      </c>
      <c r="H118">
        <f>(Table2[[#This Row],[1Y Return vs Nifty]]-AVERAGE(Table2[1Y Return vs Nifty]))/_xlfn.STDEV.P(Table2[1Y Return vs Nifty])</f>
        <v>1.7501736134981938</v>
      </c>
      <c r="I118">
        <v>-18.348156859418001</v>
      </c>
      <c r="J118">
        <f>(Table2[[#This Row],[1M Return vs Nifty]]-AVERAGE(Table2[1M Return vs Nifty]))/_xlfn.STDEV.P(Table2[1M Return vs Nifty])</f>
        <v>-1.5484036516992854</v>
      </c>
      <c r="K118">
        <v>3.5672002356803398</v>
      </c>
      <c r="L118">
        <f>(Table2[[#This Row],[6M Return vs Nifty]]-AVERAGE(Table2[6M Return vs Nifty]))/_xlfn.STDEV.P(Table2[6M Return vs Nifty])</f>
        <v>-0.21746667568026684</v>
      </c>
      <c r="M118">
        <v>-1.6883667421823101</v>
      </c>
      <c r="N118">
        <f>(Table2[[#This Row],[1W Return vs Nifty]]-AVERAGE(Table2[1W Return vs Nifty]))/_xlfn.STDEV.P(Table2[1W Return vs Nifty])</f>
        <v>-0.43771499115558665</v>
      </c>
      <c r="O118">
        <v>248.69</v>
      </c>
      <c r="P118">
        <v>264.32150511246601</v>
      </c>
      <c r="Q118">
        <v>226.617887337876</v>
      </c>
      <c r="R118">
        <v>38.556098894756197</v>
      </c>
      <c r="S118" s="1">
        <f>(Table2[[#This Row],[Close Price]]-Table2[[#This Row],[20D EMA]])/Table2[[#This Row],[20D EMA]]</f>
        <v>-5.1268647714021474E-2</v>
      </c>
      <c r="T118" s="1">
        <f>(Table2[[#This Row],[Close Price]]-Table2[[#This Row],[50D EMA]])/Table2[[#This Row],[50D EMA]]</f>
        <v>-0.10737493757986126</v>
      </c>
      <c r="U118" s="1">
        <f>(Table2[[#This Row],[Close Price]]-Table2[[#This Row],[200D EMA]])/Table2[[#This Row],[200D EMA]]</f>
        <v>4.1135820175682743E-2</v>
      </c>
      <c r="V118">
        <v>0.55576345805465399</v>
      </c>
      <c r="W118">
        <v>234</v>
      </c>
      <c r="X118">
        <v>241.38</v>
      </c>
      <c r="Y118">
        <v>234</v>
      </c>
      <c r="Z118">
        <v>243.1</v>
      </c>
      <c r="AA118">
        <v>234</v>
      </c>
      <c r="AB118">
        <v>241.38</v>
      </c>
      <c r="AC118" s="1">
        <f>(Table2[[#This Row],[Close Price]]/Table2[[#This Row],[Day Low]])-1</f>
        <v>8.2905982905983056E-3</v>
      </c>
      <c r="AD118" s="1">
        <f>(Table2[[#This Row],[Day High]]/Table2[[#This Row],[Close Price]])-1</f>
        <v>2.3056709332881287E-2</v>
      </c>
      <c r="AE118" s="1">
        <f>(Table2[[#This Row],[Close Price]]/Table2[[#This Row],[Current Week Low]])-1</f>
        <v>8.2905982905983056E-3</v>
      </c>
      <c r="AF118" s="1">
        <f>(Table2[[#This Row],[Current Week High]]/Table2[[#This Row],[Close Price]])-1</f>
        <v>3.0346698313130416E-2</v>
      </c>
      <c r="AG118" s="1">
        <f>(Table2[[#This Row],[Close Price]]/Table2[[#This Row],[Current Month Low]])-1</f>
        <v>8.2905982905983056E-3</v>
      </c>
      <c r="AH118" s="1">
        <f>(Table2[[#This Row],[Current Month High]]/Table2[[#This Row],[Close Price]])-1</f>
        <v>2.3056709332881287E-2</v>
      </c>
      <c r="AI118">
        <v>49.9109943205899</v>
      </c>
      <c r="AJ118">
        <v>234.666666666666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-0.32</v>
      </c>
      <c r="AM118" t="s">
        <v>3214</v>
      </c>
      <c r="AN118">
        <v>-6.54</v>
      </c>
      <c r="AO118" t="s">
        <v>3214</v>
      </c>
      <c r="AP118">
        <v>0.16019594774283999</v>
      </c>
      <c r="AQ118">
        <f>(Table2[[#This Row],[Sharpe Ratio]]-AVERAGE(Table2[Sharpe Ratio]))/_xlfn.STDEV.P(Table2[Sharpe Ratio])</f>
        <v>1.1559773041371098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48</v>
      </c>
      <c r="AT118">
        <f>_xlfn.RANK.AVG(Table2[[#This Row],[6M Return vs Nifty Z-Score]],Table2[6M Return vs Nifty Z-Score])</f>
        <v>391</v>
      </c>
      <c r="AU118">
        <f>_xlfn.RANK.AVG(Table2[[#This Row],[Sharpe Ratio Z-Score]],Table2[Sharpe Ratio Z-Score])</f>
        <v>93</v>
      </c>
      <c r="AV118">
        <f>(Table2[[#This Row],[Rank 1Y]]+Table2[[#This Row],[Rank 6M]]+Table2[[#This Row],[Rank Sharpe]])/3</f>
        <v>177.33333333333334</v>
      </c>
    </row>
    <row r="119" spans="1:48" x14ac:dyDescent="0.3">
      <c r="A119" t="s">
        <v>530</v>
      </c>
      <c r="B119" t="s">
        <v>531</v>
      </c>
      <c r="C119" t="s">
        <v>3176</v>
      </c>
      <c r="D119" t="s">
        <v>164</v>
      </c>
      <c r="E119">
        <v>41182.794559900998</v>
      </c>
      <c r="F119">
        <v>224.23</v>
      </c>
      <c r="G119">
        <v>100.88221318906599</v>
      </c>
      <c r="H119">
        <f>(Table2[[#This Row],[1Y Return vs Nifty]]-AVERAGE(Table2[1Y Return vs Nifty]))/_xlfn.STDEV.P(Table2[1Y Return vs Nifty])</f>
        <v>1.2668813153652851</v>
      </c>
      <c r="I119">
        <v>20.454512285646299</v>
      </c>
      <c r="J119">
        <f>(Table2[[#This Row],[1M Return vs Nifty]]-AVERAGE(Table2[1M Return vs Nifty]))/_xlfn.STDEV.P(Table2[1M Return vs Nifty])</f>
        <v>1.9446924024895922</v>
      </c>
      <c r="K119">
        <v>20.068911677655102</v>
      </c>
      <c r="L119">
        <f>(Table2[[#This Row],[6M Return vs Nifty]]-AVERAGE(Table2[6M Return vs Nifty]))/_xlfn.STDEV.P(Table2[6M Return vs Nifty])</f>
        <v>0.30426887249587009</v>
      </c>
      <c r="M119">
        <v>15.9631453534643</v>
      </c>
      <c r="N119">
        <f>(Table2[[#This Row],[1W Return vs Nifty]]-AVERAGE(Table2[1W Return vs Nifty]))/_xlfn.STDEV.P(Table2[1W Return vs Nifty])</f>
        <v>3.2529344863908389</v>
      </c>
      <c r="O119">
        <v>192.44</v>
      </c>
      <c r="P119">
        <v>186.332481510359</v>
      </c>
      <c r="Q119">
        <v>166.43137775757199</v>
      </c>
      <c r="R119">
        <v>87.281552292969806</v>
      </c>
      <c r="S119" s="1">
        <f>(Table2[[#This Row],[Close Price]]-Table2[[#This Row],[20D EMA]])/Table2[[#This Row],[20D EMA]]</f>
        <v>0.1651943462897526</v>
      </c>
      <c r="T119" s="1">
        <f>(Table2[[#This Row],[Close Price]]-Table2[[#This Row],[50D EMA]])/Table2[[#This Row],[50D EMA]]</f>
        <v>0.20338653884955696</v>
      </c>
      <c r="U119" s="1">
        <f>(Table2[[#This Row],[Close Price]]-Table2[[#This Row],[200D EMA]])/Table2[[#This Row],[200D EMA]]</f>
        <v>0.34728200307648044</v>
      </c>
      <c r="V119">
        <v>1.7957966858604899</v>
      </c>
      <c r="W119">
        <v>212.8</v>
      </c>
      <c r="X119">
        <v>227.39</v>
      </c>
      <c r="Y119">
        <v>206.53</v>
      </c>
      <c r="Z119">
        <v>227.39</v>
      </c>
      <c r="AA119">
        <v>212.8</v>
      </c>
      <c r="AB119">
        <v>227.39</v>
      </c>
      <c r="AC119" s="1">
        <f>(Table2[[#This Row],[Close Price]]/Table2[[#This Row],[Day Low]])-1</f>
        <v>5.3712406015037573E-2</v>
      </c>
      <c r="AD119" s="1">
        <f>(Table2[[#This Row],[Day High]]/Table2[[#This Row],[Close Price]])-1</f>
        <v>1.4092672702136211E-2</v>
      </c>
      <c r="AE119" s="1">
        <f>(Table2[[#This Row],[Close Price]]/Table2[[#This Row],[Current Week Low]])-1</f>
        <v>8.5701835084491362E-2</v>
      </c>
      <c r="AF119" s="1">
        <f>(Table2[[#This Row],[Current Week High]]/Table2[[#This Row],[Close Price]])-1</f>
        <v>1.4092672702136211E-2</v>
      </c>
      <c r="AG119" s="1">
        <f>(Table2[[#This Row],[Close Price]]/Table2[[#This Row],[Current Month Low]])-1</f>
        <v>5.3712406015037573E-2</v>
      </c>
      <c r="AH119" s="1">
        <f>(Table2[[#This Row],[Current Month High]]/Table2[[#This Row],[Close Price]])-1</f>
        <v>1.4092672702136211E-2</v>
      </c>
      <c r="AI119">
        <v>1.40926727021362</v>
      </c>
      <c r="AJ119">
        <v>153.081264108352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0.08</v>
      </c>
      <c r="AM119" t="s">
        <v>3215</v>
      </c>
      <c r="AN119">
        <v>22.97</v>
      </c>
      <c r="AO119" t="s">
        <v>3215</v>
      </c>
      <c r="AP119">
        <v>9.4226782644291004E-2</v>
      </c>
      <c r="AQ119">
        <f>(Table2[[#This Row],[Sharpe Ratio]]-AVERAGE(Table2[Sharpe Ratio]))/_xlfn.STDEV.P(Table2[Sharpe Ratio])</f>
        <v>0.38567367429353333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7.1544507510351201</v>
      </c>
      <c r="AS119">
        <f>_xlfn.RANK.AVG(Table2[[#This Row],[1Y Return vs Nifty Z-Score]],Table2[1Y Return vs Nifty Z-Score])</f>
        <v>72</v>
      </c>
      <c r="AT119">
        <f>_xlfn.RANK.AVG(Table2[[#This Row],[6M Return vs Nifty Z-Score]],Table2[6M Return vs Nifty Z-Score])</f>
        <v>217</v>
      </c>
      <c r="AU119">
        <f>_xlfn.RANK.AVG(Table2[[#This Row],[Sharpe Ratio Z-Score]],Table2[Sharpe Ratio Z-Score])</f>
        <v>246</v>
      </c>
      <c r="AV119">
        <f>(Table2[[#This Row],[Rank 1Y]]+Table2[[#This Row],[Rank 6M]]+Table2[[#This Row],[Rank Sharpe]])/3</f>
        <v>178.33333333333334</v>
      </c>
    </row>
    <row r="120" spans="1:48" x14ac:dyDescent="0.3">
      <c r="A120" t="s">
        <v>271</v>
      </c>
      <c r="B120" t="s">
        <v>272</v>
      </c>
      <c r="C120" t="s">
        <v>3171</v>
      </c>
      <c r="D120" t="s">
        <v>195</v>
      </c>
      <c r="E120">
        <v>104082.472288145</v>
      </c>
      <c r="F120">
        <v>3820.15</v>
      </c>
      <c r="G120">
        <v>61.732755074573298</v>
      </c>
      <c r="H120">
        <f>(Table2[[#This Row],[1Y Return vs Nifty]]-AVERAGE(Table2[1Y Return vs Nifty]))/_xlfn.STDEV.P(Table2[1Y Return vs Nifty])</f>
        <v>0.61213493126625773</v>
      </c>
      <c r="I120">
        <v>2.1526595103250501</v>
      </c>
      <c r="J120">
        <f>(Table2[[#This Row],[1M Return vs Nifty]]-AVERAGE(Table2[1M Return vs Nifty]))/_xlfn.STDEV.P(Table2[1M Return vs Nifty])</f>
        <v>0.29712198729942146</v>
      </c>
      <c r="K120">
        <v>22.4402171851569</v>
      </c>
      <c r="L120">
        <f>(Table2[[#This Row],[6M Return vs Nifty]]-AVERAGE(Table2[6M Return vs Nifty]))/_xlfn.STDEV.P(Table2[6M Return vs Nifty])</f>
        <v>0.37924257344803558</v>
      </c>
      <c r="M120">
        <v>4.17858109753129</v>
      </c>
      <c r="N120">
        <f>(Table2[[#This Row],[1W Return vs Nifty]]-AVERAGE(Table2[1W Return vs Nifty]))/_xlfn.STDEV.P(Table2[1W Return vs Nifty])</f>
        <v>0.78897017111849232</v>
      </c>
      <c r="O120">
        <v>3678.5</v>
      </c>
      <c r="P120">
        <v>3520.4014867282399</v>
      </c>
      <c r="Q120">
        <v>2956.0209827571198</v>
      </c>
      <c r="R120">
        <v>82.6167443042077</v>
      </c>
      <c r="S120" s="1">
        <f>(Table2[[#This Row],[Close Price]]-Table2[[#This Row],[20D EMA]])/Table2[[#This Row],[20D EMA]]</f>
        <v>3.8507543835802661E-2</v>
      </c>
      <c r="T120" s="1">
        <f>(Table2[[#This Row],[Close Price]]-Table2[[#This Row],[50D EMA]])/Table2[[#This Row],[50D EMA]]</f>
        <v>8.5146115976203002E-2</v>
      </c>
      <c r="U120" s="1">
        <f>(Table2[[#This Row],[Close Price]]-Table2[[#This Row],[200D EMA]])/Table2[[#This Row],[200D EMA]]</f>
        <v>0.29232844498853855</v>
      </c>
      <c r="V120">
        <v>1.6210305286434501</v>
      </c>
      <c r="W120">
        <v>3753.4</v>
      </c>
      <c r="X120">
        <v>3829.7</v>
      </c>
      <c r="Y120">
        <v>3753.4</v>
      </c>
      <c r="Z120">
        <v>3890</v>
      </c>
      <c r="AA120">
        <v>3753.4</v>
      </c>
      <c r="AB120">
        <v>3829.7</v>
      </c>
      <c r="AC120" s="1">
        <f>(Table2[[#This Row],[Close Price]]/Table2[[#This Row],[Day Low]])-1</f>
        <v>1.7783875952469774E-2</v>
      </c>
      <c r="AD120" s="1">
        <f>(Table2[[#This Row],[Day High]]/Table2[[#This Row],[Close Price]])-1</f>
        <v>2.4999018363152103E-3</v>
      </c>
      <c r="AE120" s="1">
        <f>(Table2[[#This Row],[Close Price]]/Table2[[#This Row],[Current Week Low]])-1</f>
        <v>1.7783875952469774E-2</v>
      </c>
      <c r="AF120" s="1">
        <f>(Table2[[#This Row],[Current Week High]]/Table2[[#This Row],[Close Price]])-1</f>
        <v>1.8284622331583789E-2</v>
      </c>
      <c r="AG120" s="1">
        <f>(Table2[[#This Row],[Close Price]]/Table2[[#This Row],[Current Month Low]])-1</f>
        <v>1.7783875952469774E-2</v>
      </c>
      <c r="AH120" s="1">
        <f>(Table2[[#This Row],[Current Month High]]/Table2[[#This Row],[Close Price]])-1</f>
        <v>2.4999018363152103E-3</v>
      </c>
      <c r="AI120">
        <v>1.82846223315837</v>
      </c>
      <c r="AJ120">
        <v>93.999949216667005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0.15</v>
      </c>
      <c r="AM120" t="s">
        <v>3215</v>
      </c>
      <c r="AN120">
        <v>5.39</v>
      </c>
      <c r="AO120" t="s">
        <v>3215</v>
      </c>
      <c r="AP120">
        <v>0.116879452262767</v>
      </c>
      <c r="AQ120">
        <f>(Table2[[#This Row],[Sharpe Ratio]]-AVERAGE(Table2[Sharpe Ratio]))/_xlfn.STDEV.P(Table2[Sharpe Ratio])</f>
        <v>0.65018260974378905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2.7276522728759964</v>
      </c>
      <c r="AS120">
        <f>_xlfn.RANK.AVG(Table2[[#This Row],[1Y Return vs Nifty Z-Score]],Table2[1Y Return vs Nifty Z-Score])</f>
        <v>150</v>
      </c>
      <c r="AT120">
        <f>_xlfn.RANK.AVG(Table2[[#This Row],[6M Return vs Nifty Z-Score]],Table2[6M Return vs Nifty Z-Score])</f>
        <v>200</v>
      </c>
      <c r="AU120">
        <f>_xlfn.RANK.AVG(Table2[[#This Row],[Sharpe Ratio Z-Score]],Table2[Sharpe Ratio Z-Score])</f>
        <v>186</v>
      </c>
      <c r="AV120">
        <f>(Table2[[#This Row],[Rank 1Y]]+Table2[[#This Row],[Rank 6M]]+Table2[[#This Row],[Rank Sharpe]])/3</f>
        <v>178.66666666666666</v>
      </c>
    </row>
    <row r="121" spans="1:48" x14ac:dyDescent="0.3">
      <c r="A121" t="s">
        <v>185</v>
      </c>
      <c r="B121" t="s">
        <v>186</v>
      </c>
      <c r="C121" t="s">
        <v>3175</v>
      </c>
      <c r="D121" t="s">
        <v>187</v>
      </c>
      <c r="E121">
        <v>148289.91853702499</v>
      </c>
      <c r="F121">
        <v>210.75</v>
      </c>
      <c r="G121">
        <v>88.744290360623495</v>
      </c>
      <c r="H121">
        <f>(Table2[[#This Row],[1Y Return vs Nifty]]-AVERAGE(Table2[1Y Return vs Nifty]))/_xlfn.STDEV.P(Table2[1Y Return vs Nifty])</f>
        <v>1.0638833310980704</v>
      </c>
      <c r="I121">
        <v>5.6878827482188203</v>
      </c>
      <c r="J121">
        <f>(Table2[[#This Row],[1M Return vs Nifty]]-AVERAGE(Table2[1M Return vs Nifty]))/_xlfn.STDEV.P(Table2[1M Return vs Nifty])</f>
        <v>0.61537005154461877</v>
      </c>
      <c r="K121">
        <v>59.398703552946401</v>
      </c>
      <c r="L121">
        <f>(Table2[[#This Row],[6M Return vs Nifty]]-AVERAGE(Table2[6M Return vs Nifty]))/_xlfn.STDEV.P(Table2[6M Return vs Nifty])</f>
        <v>1.5477611366687358</v>
      </c>
      <c r="M121">
        <v>2.6063604993239702</v>
      </c>
      <c r="N121">
        <f>(Table2[[#This Row],[1W Return vs Nifty]]-AVERAGE(Table2[1W Return vs Nifty]))/_xlfn.STDEV.P(Table2[1W Return vs Nifty])</f>
        <v>0.46024393520623597</v>
      </c>
      <c r="O121">
        <v>202.49</v>
      </c>
      <c r="P121">
        <v>194.539027860391</v>
      </c>
      <c r="Q121">
        <v>157.26349376278199</v>
      </c>
      <c r="R121">
        <v>65.348304747599798</v>
      </c>
      <c r="S121" s="1">
        <f>(Table2[[#This Row],[Close Price]]-Table2[[#This Row],[20D EMA]])/Table2[[#This Row],[20D EMA]]</f>
        <v>4.0792137883352217E-2</v>
      </c>
      <c r="T121" s="1">
        <f>(Table2[[#This Row],[Close Price]]-Table2[[#This Row],[50D EMA]])/Table2[[#This Row],[50D EMA]]</f>
        <v>8.3330179645200245E-2</v>
      </c>
      <c r="U121" s="1">
        <f>(Table2[[#This Row],[Close Price]]-Table2[[#This Row],[200D EMA]])/Table2[[#This Row],[200D EMA]]</f>
        <v>0.34010757968977628</v>
      </c>
      <c r="V121">
        <v>1.5715067734024799</v>
      </c>
      <c r="W121">
        <v>209.33</v>
      </c>
      <c r="X121">
        <v>214.45</v>
      </c>
      <c r="Y121">
        <v>209.31</v>
      </c>
      <c r="Z121">
        <v>214.45</v>
      </c>
      <c r="AA121">
        <v>209.33</v>
      </c>
      <c r="AB121">
        <v>214.45</v>
      </c>
      <c r="AC121" s="1">
        <f>(Table2[[#This Row],[Close Price]]/Table2[[#This Row],[Day Low]])-1</f>
        <v>6.7835475087181241E-3</v>
      </c>
      <c r="AD121" s="1">
        <f>(Table2[[#This Row],[Day High]]/Table2[[#This Row],[Close Price]])-1</f>
        <v>1.7556346381969012E-2</v>
      </c>
      <c r="AE121" s="1">
        <f>(Table2[[#This Row],[Close Price]]/Table2[[#This Row],[Current Week Low]])-1</f>
        <v>6.8797477425828202E-3</v>
      </c>
      <c r="AF121" s="1">
        <f>(Table2[[#This Row],[Current Week High]]/Table2[[#This Row],[Close Price]])-1</f>
        <v>1.7556346381969012E-2</v>
      </c>
      <c r="AG121" s="1">
        <f>(Table2[[#This Row],[Close Price]]/Table2[[#This Row],[Current Month Low]])-1</f>
        <v>6.7835475087181241E-3</v>
      </c>
      <c r="AH121" s="1">
        <f>(Table2[[#This Row],[Current Month High]]/Table2[[#This Row],[Close Price]])-1</f>
        <v>1.7556346381969012E-2</v>
      </c>
      <c r="AI121">
        <v>2.96085409252668</v>
      </c>
      <c r="AJ121">
        <v>142.79953917050599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-0.01</v>
      </c>
      <c r="AM121" t="s">
        <v>3214</v>
      </c>
      <c r="AN121">
        <v>10.64</v>
      </c>
      <c r="AO121" t="s">
        <v>3215</v>
      </c>
      <c r="AP121">
        <v>4.4244421416849998E-2</v>
      </c>
      <c r="AQ121">
        <f>(Table2[[#This Row],[Sharpe Ratio]]-AVERAGE(Table2[Sharpe Ratio]))/_xlfn.STDEV.P(Table2[Sharpe Ratio])</f>
        <v>-0.19795648419239692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3.4893019703252639</v>
      </c>
      <c r="AS121">
        <f>_xlfn.RANK.AVG(Table2[[#This Row],[1Y Return vs Nifty Z-Score]],Table2[1Y Return vs Nifty Z-Score])</f>
        <v>95</v>
      </c>
      <c r="AT121">
        <f>_xlfn.RANK.AVG(Table2[[#This Row],[6M Return vs Nifty Z-Score]],Table2[6M Return vs Nifty Z-Score])</f>
        <v>55</v>
      </c>
      <c r="AU121">
        <f>_xlfn.RANK.AVG(Table2[[#This Row],[Sharpe Ratio Z-Score]],Table2[Sharpe Ratio Z-Score])</f>
        <v>394</v>
      </c>
      <c r="AV121">
        <f>(Table2[[#This Row],[Rank 1Y]]+Table2[[#This Row],[Rank 6M]]+Table2[[#This Row],[Rank Sharpe]])/3</f>
        <v>181.33333333333334</v>
      </c>
    </row>
    <row r="122" spans="1:48" x14ac:dyDescent="0.3">
      <c r="A122" t="s">
        <v>773</v>
      </c>
      <c r="B122" t="s">
        <v>774</v>
      </c>
      <c r="C122" t="s">
        <v>3172</v>
      </c>
      <c r="D122" t="s">
        <v>218</v>
      </c>
      <c r="E122">
        <v>21917.234827839999</v>
      </c>
      <c r="F122">
        <v>1349.2</v>
      </c>
      <c r="G122">
        <v>76.241021129004395</v>
      </c>
      <c r="H122">
        <f>(Table2[[#This Row],[1Y Return vs Nifty]]-AVERAGE(Table2[1Y Return vs Nifty]))/_xlfn.STDEV.P(Table2[1Y Return vs Nifty])</f>
        <v>0.85477519236271748</v>
      </c>
      <c r="I122">
        <v>-3.0280818154167002</v>
      </c>
      <c r="J122">
        <f>(Table2[[#This Row],[1M Return vs Nifty]]-AVERAGE(Table2[1M Return vs Nifty]))/_xlfn.STDEV.P(Table2[1M Return vs Nifty])</f>
        <v>-0.1692589983762425</v>
      </c>
      <c r="K122">
        <v>7.2085121119741702</v>
      </c>
      <c r="L122">
        <f>(Table2[[#This Row],[6M Return vs Nifty]]-AVERAGE(Table2[6M Return vs Nifty]))/_xlfn.STDEV.P(Table2[6M Return vs Nifty])</f>
        <v>-0.10233911121286333</v>
      </c>
      <c r="M122">
        <v>3.46307255405417</v>
      </c>
      <c r="N122">
        <f>(Table2[[#This Row],[1W Return vs Nifty]]-AVERAGE(Table2[1W Return vs Nifty]))/_xlfn.STDEV.P(Table2[1W Return vs Nifty])</f>
        <v>0.63936875352576894</v>
      </c>
      <c r="O122">
        <v>1352.82</v>
      </c>
      <c r="P122">
        <v>1325.0115345409799</v>
      </c>
      <c r="Q122">
        <v>1127.60849761124</v>
      </c>
      <c r="R122">
        <v>48.163719820936102</v>
      </c>
      <c r="S122" s="1">
        <f>(Table2[[#This Row],[Close Price]]-Table2[[#This Row],[20D EMA]])/Table2[[#This Row],[20D EMA]]</f>
        <v>-2.675891840747395E-3</v>
      </c>
      <c r="T122" s="1">
        <f>(Table2[[#This Row],[Close Price]]-Table2[[#This Row],[50D EMA]])/Table2[[#This Row],[50D EMA]]</f>
        <v>1.8255286711447119E-2</v>
      </c>
      <c r="U122" s="1">
        <f>(Table2[[#This Row],[Close Price]]-Table2[[#This Row],[200D EMA]])/Table2[[#This Row],[200D EMA]]</f>
        <v>0.19651457297296557</v>
      </c>
      <c r="V122">
        <v>0.65318431148012301</v>
      </c>
      <c r="W122">
        <v>1342</v>
      </c>
      <c r="X122">
        <v>1426.95</v>
      </c>
      <c r="Y122">
        <v>1342</v>
      </c>
      <c r="Z122">
        <v>1426.95</v>
      </c>
      <c r="AA122">
        <v>1342</v>
      </c>
      <c r="AB122">
        <v>1426.95</v>
      </c>
      <c r="AC122" s="1">
        <f>(Table2[[#This Row],[Close Price]]/Table2[[#This Row],[Day Low]])-1</f>
        <v>5.365126676602161E-3</v>
      </c>
      <c r="AD122" s="1">
        <f>(Table2[[#This Row],[Day High]]/Table2[[#This Row],[Close Price]])-1</f>
        <v>5.762674177290239E-2</v>
      </c>
      <c r="AE122" s="1">
        <f>(Table2[[#This Row],[Close Price]]/Table2[[#This Row],[Current Week Low]])-1</f>
        <v>5.365126676602161E-3</v>
      </c>
      <c r="AF122" s="1">
        <f>(Table2[[#This Row],[Current Week High]]/Table2[[#This Row],[Close Price]])-1</f>
        <v>5.762674177290239E-2</v>
      </c>
      <c r="AG122" s="1">
        <f>(Table2[[#This Row],[Close Price]]/Table2[[#This Row],[Current Month Low]])-1</f>
        <v>5.365126676602161E-3</v>
      </c>
      <c r="AH122" s="1">
        <f>(Table2[[#This Row],[Current Month High]]/Table2[[#This Row],[Close Price]])-1</f>
        <v>5.762674177290239E-2</v>
      </c>
      <c r="AI122">
        <v>7.3969759857693296</v>
      </c>
      <c r="AJ122">
        <v>124.399168399168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-0.04</v>
      </c>
      <c r="AM122" t="s">
        <v>3214</v>
      </c>
      <c r="AN122">
        <v>-2.29</v>
      </c>
      <c r="AO122" t="s">
        <v>3214</v>
      </c>
      <c r="AP122">
        <v>0.16185441044278301</v>
      </c>
      <c r="AQ122">
        <f>(Table2[[#This Row],[Sharpe Ratio]]-AVERAGE(Table2[Sharpe Ratio]))/_xlfn.STDEV.P(Table2[Sharpe Ratio])</f>
        <v>1.175342712746084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2.3978885490454647</v>
      </c>
      <c r="AS122">
        <f>_xlfn.RANK.AVG(Table2[[#This Row],[1Y Return vs Nifty Z-Score]],Table2[1Y Return vs Nifty Z-Score])</f>
        <v>111</v>
      </c>
      <c r="AT122">
        <f>_xlfn.RANK.AVG(Table2[[#This Row],[6M Return vs Nifty Z-Score]],Table2[6M Return vs Nifty Z-Score])</f>
        <v>350</v>
      </c>
      <c r="AU122">
        <f>_xlfn.RANK.AVG(Table2[[#This Row],[Sharpe Ratio Z-Score]],Table2[Sharpe Ratio Z-Score])</f>
        <v>89</v>
      </c>
      <c r="AV122">
        <f>(Table2[[#This Row],[Rank 1Y]]+Table2[[#This Row],[Rank 6M]]+Table2[[#This Row],[Rank Sharpe]])/3</f>
        <v>183.33333333333334</v>
      </c>
    </row>
    <row r="123" spans="1:48" x14ac:dyDescent="0.3">
      <c r="A123" t="s">
        <v>542</v>
      </c>
      <c r="B123" t="s">
        <v>543</v>
      </c>
      <c r="C123" t="s">
        <v>3185</v>
      </c>
      <c r="D123" t="s">
        <v>167</v>
      </c>
      <c r="E123">
        <v>40145.900290134901</v>
      </c>
      <c r="F123">
        <v>1192.1500000000001</v>
      </c>
      <c r="G123">
        <v>70.716298874864606</v>
      </c>
      <c r="H123">
        <f>(Table2[[#This Row],[1Y Return vs Nifty]]-AVERAGE(Table2[1Y Return vs Nifty]))/_xlfn.STDEV.P(Table2[1Y Return vs Nifty])</f>
        <v>0.76237820672703704</v>
      </c>
      <c r="I123">
        <v>14.9070609461874</v>
      </c>
      <c r="J123">
        <f>(Table2[[#This Row],[1M Return vs Nifty]]-AVERAGE(Table2[1M Return vs Nifty]))/_xlfn.STDEV.P(Table2[1M Return vs Nifty])</f>
        <v>1.4452994274284028</v>
      </c>
      <c r="K123">
        <v>35.525246428074396</v>
      </c>
      <c r="L123">
        <f>(Table2[[#This Row],[6M Return vs Nifty]]-AVERAGE(Table2[6M Return vs Nifty]))/_xlfn.STDEV.P(Table2[6M Return vs Nifty])</f>
        <v>0.79295268642389083</v>
      </c>
      <c r="M123">
        <v>-3.1464736070896602</v>
      </c>
      <c r="N123">
        <f>(Table2[[#This Row],[1W Return vs Nifty]]-AVERAGE(Table2[1W Return vs Nifty]))/_xlfn.STDEV.P(Table2[1W Return vs Nifty])</f>
        <v>-0.74258186658346415</v>
      </c>
      <c r="O123">
        <v>1186.46</v>
      </c>
      <c r="P123">
        <v>1085.6204985798299</v>
      </c>
      <c r="Q123">
        <v>886.506362370955</v>
      </c>
      <c r="R123">
        <v>41.651626987594</v>
      </c>
      <c r="S123" s="1">
        <f>(Table2[[#This Row],[Close Price]]-Table2[[#This Row],[20D EMA]])/Table2[[#This Row],[20D EMA]]</f>
        <v>4.7957790401699629E-3</v>
      </c>
      <c r="T123" s="1">
        <f>(Table2[[#This Row],[Close Price]]-Table2[[#This Row],[50D EMA]])/Table2[[#This Row],[50D EMA]]</f>
        <v>9.8127754182541937E-2</v>
      </c>
      <c r="U123" s="1">
        <f>(Table2[[#This Row],[Close Price]]-Table2[[#This Row],[200D EMA]])/Table2[[#This Row],[200D EMA]]</f>
        <v>0.34477320254262284</v>
      </c>
      <c r="V123">
        <v>0.45484290635210001</v>
      </c>
      <c r="W123">
        <v>1180.0999999999999</v>
      </c>
      <c r="X123">
        <v>1245.7</v>
      </c>
      <c r="Y123">
        <v>1180.0999999999999</v>
      </c>
      <c r="Z123">
        <v>1245.7</v>
      </c>
      <c r="AA123">
        <v>1180.0999999999999</v>
      </c>
      <c r="AB123">
        <v>1245.7</v>
      </c>
      <c r="AC123" s="1">
        <f>(Table2[[#This Row],[Close Price]]/Table2[[#This Row],[Day Low]])-1</f>
        <v>1.0210999067875814E-2</v>
      </c>
      <c r="AD123" s="1">
        <f>(Table2[[#This Row],[Day High]]/Table2[[#This Row],[Close Price]])-1</f>
        <v>4.4918844105187983E-2</v>
      </c>
      <c r="AE123" s="1">
        <f>(Table2[[#This Row],[Close Price]]/Table2[[#This Row],[Current Week Low]])-1</f>
        <v>1.0210999067875814E-2</v>
      </c>
      <c r="AF123" s="1">
        <f>(Table2[[#This Row],[Current Week High]]/Table2[[#This Row],[Close Price]])-1</f>
        <v>4.4918844105187983E-2</v>
      </c>
      <c r="AG123" s="1">
        <f>(Table2[[#This Row],[Close Price]]/Table2[[#This Row],[Current Month Low]])-1</f>
        <v>1.0210999067875814E-2</v>
      </c>
      <c r="AH123" s="1">
        <f>(Table2[[#This Row],[Current Month High]]/Table2[[#This Row],[Close Price]])-1</f>
        <v>4.4918844105187983E-2</v>
      </c>
      <c r="AI123">
        <v>10.2210292328985</v>
      </c>
      <c r="AJ123">
        <v>109.84861820102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0.26</v>
      </c>
      <c r="AM123" t="s">
        <v>3215</v>
      </c>
      <c r="AN123">
        <v>-0.76</v>
      </c>
      <c r="AO123" t="s">
        <v>3214</v>
      </c>
      <c r="AP123">
        <v>7.3374732969421E-2</v>
      </c>
      <c r="AQ123">
        <f>(Table2[[#This Row],[Sharpe Ratio]]-AVERAGE(Table2[Sharpe Ratio]))/_xlfn.STDEV.P(Table2[Sharpe Ratio])</f>
        <v>0.14219007812802373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2.4002385321238902</v>
      </c>
      <c r="AS123">
        <f>_xlfn.RANK.AVG(Table2[[#This Row],[1Y Return vs Nifty Z-Score]],Table2[1Y Return vs Nifty Z-Score])</f>
        <v>125</v>
      </c>
      <c r="AT123">
        <f>_xlfn.RANK.AVG(Table2[[#This Row],[6M Return vs Nifty Z-Score]],Table2[6M Return vs Nifty Z-Score])</f>
        <v>118</v>
      </c>
      <c r="AU123">
        <f>_xlfn.RANK.AVG(Table2[[#This Row],[Sharpe Ratio Z-Score]],Table2[Sharpe Ratio Z-Score])</f>
        <v>308</v>
      </c>
      <c r="AV123">
        <f>(Table2[[#This Row],[Rank 1Y]]+Table2[[#This Row],[Rank 6M]]+Table2[[#This Row],[Rank Sharpe]])/3</f>
        <v>183.66666666666666</v>
      </c>
    </row>
    <row r="124" spans="1:48" x14ac:dyDescent="0.3">
      <c r="A124" t="s">
        <v>884</v>
      </c>
      <c r="B124" t="s">
        <v>885</v>
      </c>
      <c r="C124" t="s">
        <v>3175</v>
      </c>
      <c r="D124" t="s">
        <v>777</v>
      </c>
      <c r="E124">
        <v>18278.197511179998</v>
      </c>
      <c r="F124">
        <v>1011.95</v>
      </c>
      <c r="G124">
        <v>26.510366538918699</v>
      </c>
      <c r="H124">
        <f>(Table2[[#This Row],[1Y Return vs Nifty]]-AVERAGE(Table2[1Y Return vs Nifty]))/_xlfn.STDEV.P(Table2[1Y Return vs Nifty])</f>
        <v>2.3065946821906498E-2</v>
      </c>
      <c r="I124">
        <v>1.67328035165314</v>
      </c>
      <c r="J124">
        <f>(Table2[[#This Row],[1M Return vs Nifty]]-AVERAGE(Table2[1M Return vs Nifty]))/_xlfn.STDEV.P(Table2[1M Return vs Nifty])</f>
        <v>0.25396728983886724</v>
      </c>
      <c r="K124">
        <v>26.309515232303301</v>
      </c>
      <c r="L124">
        <f>(Table2[[#This Row],[6M Return vs Nifty]]-AVERAGE(Table2[6M Return vs Nifty]))/_xlfn.STDEV.P(Table2[6M Return vs Nifty])</f>
        <v>0.50157838963191137</v>
      </c>
      <c r="M124">
        <v>2.7652006557473698</v>
      </c>
      <c r="N124">
        <f>(Table2[[#This Row],[1W Return vs Nifty]]-AVERAGE(Table2[1W Return vs Nifty]))/_xlfn.STDEV.P(Table2[1W Return vs Nifty])</f>
        <v>0.49345487697376822</v>
      </c>
      <c r="O124">
        <v>994.47</v>
      </c>
      <c r="P124">
        <v>954.24983707027604</v>
      </c>
      <c r="Q124">
        <v>812.57576019455405</v>
      </c>
      <c r="R124">
        <v>57.372173895147199</v>
      </c>
      <c r="S124" s="1">
        <f>(Table2[[#This Row],[Close Price]]-Table2[[#This Row],[20D EMA]])/Table2[[#This Row],[20D EMA]]</f>
        <v>1.7577201926654417E-2</v>
      </c>
      <c r="T124" s="1">
        <f>(Table2[[#This Row],[Close Price]]-Table2[[#This Row],[50D EMA]])/Table2[[#This Row],[50D EMA]]</f>
        <v>6.0466515883171854E-2</v>
      </c>
      <c r="U124" s="1">
        <f>(Table2[[#This Row],[Close Price]]-Table2[[#This Row],[200D EMA]])/Table2[[#This Row],[200D EMA]]</f>
        <v>0.2453608015057083</v>
      </c>
      <c r="V124">
        <v>0.56834267231698798</v>
      </c>
      <c r="W124">
        <v>996.3</v>
      </c>
      <c r="X124">
        <v>1018.95</v>
      </c>
      <c r="Y124">
        <v>991.75</v>
      </c>
      <c r="Z124">
        <v>1023.3</v>
      </c>
      <c r="AA124">
        <v>996.3</v>
      </c>
      <c r="AB124">
        <v>1018.95</v>
      </c>
      <c r="AC124" s="1">
        <f>(Table2[[#This Row],[Close Price]]/Table2[[#This Row],[Day Low]])-1</f>
        <v>1.5708120044163554E-2</v>
      </c>
      <c r="AD124" s="1">
        <f>(Table2[[#This Row],[Day High]]/Table2[[#This Row],[Close Price]])-1</f>
        <v>6.9173378131330843E-3</v>
      </c>
      <c r="AE124" s="1">
        <f>(Table2[[#This Row],[Close Price]]/Table2[[#This Row],[Current Week Low]])-1</f>
        <v>2.0368036299470704E-2</v>
      </c>
      <c r="AF124" s="1">
        <f>(Table2[[#This Row],[Current Week High]]/Table2[[#This Row],[Close Price]])-1</f>
        <v>1.1215969168437034E-2</v>
      </c>
      <c r="AG124" s="1">
        <f>(Table2[[#This Row],[Close Price]]/Table2[[#This Row],[Current Month Low]])-1</f>
        <v>1.5708120044163554E-2</v>
      </c>
      <c r="AH124" s="1">
        <f>(Table2[[#This Row],[Current Month High]]/Table2[[#This Row],[Close Price]])-1</f>
        <v>6.9173378131330843E-3</v>
      </c>
      <c r="AI124">
        <v>2.64341123573299</v>
      </c>
      <c r="AJ124">
        <v>73.427592116538094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0.02</v>
      </c>
      <c r="AM124" t="s">
        <v>3215</v>
      </c>
      <c r="AN124">
        <v>0.28000000000000003</v>
      </c>
      <c r="AO124" t="s">
        <v>3215</v>
      </c>
      <c r="AP124">
        <v>0.16630517401660899</v>
      </c>
      <c r="AQ124">
        <f>(Table2[[#This Row],[Sharpe Ratio]]-AVERAGE(Table2[Sharpe Ratio]))/_xlfn.STDEV.P(Table2[Sharpe Ratio])</f>
        <v>1.227313043602509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2.4993795468689624</v>
      </c>
      <c r="AS124">
        <f>_xlfn.RANK.AVG(Table2[[#This Row],[1Y Return vs Nifty Z-Score]],Table2[1Y Return vs Nifty Z-Score])</f>
        <v>296</v>
      </c>
      <c r="AT124">
        <f>_xlfn.RANK.AVG(Table2[[#This Row],[6M Return vs Nifty Z-Score]],Table2[6M Return vs Nifty Z-Score])</f>
        <v>174</v>
      </c>
      <c r="AU124">
        <f>_xlfn.RANK.AVG(Table2[[#This Row],[Sharpe Ratio Z-Score]],Table2[Sharpe Ratio Z-Score])</f>
        <v>81</v>
      </c>
      <c r="AV124">
        <f>(Table2[[#This Row],[Rank 1Y]]+Table2[[#This Row],[Rank 6M]]+Table2[[#This Row],[Rank Sharpe]])/3</f>
        <v>183.66666666666666</v>
      </c>
    </row>
    <row r="125" spans="1:48" x14ac:dyDescent="0.3">
      <c r="A125" t="s">
        <v>951</v>
      </c>
      <c r="B125" t="s">
        <v>952</v>
      </c>
      <c r="C125" t="s">
        <v>3169</v>
      </c>
      <c r="D125" t="s">
        <v>228</v>
      </c>
      <c r="E125">
        <v>16148.232203989301</v>
      </c>
      <c r="F125">
        <v>3883.45</v>
      </c>
      <c r="G125">
        <v>92.347331772474902</v>
      </c>
      <c r="H125">
        <f>(Table2[[#This Row],[1Y Return vs Nifty]]-AVERAGE(Table2[1Y Return vs Nifty]))/_xlfn.STDEV.P(Table2[1Y Return vs Nifty])</f>
        <v>1.1241415939141133</v>
      </c>
      <c r="I125">
        <v>-0.49145583919967001</v>
      </c>
      <c r="J125">
        <f>(Table2[[#This Row],[1M Return vs Nifty]]-AVERAGE(Table2[1M Return vs Nifty]))/_xlfn.STDEV.P(Table2[1M Return vs Nifty])</f>
        <v>5.9093287270679196E-2</v>
      </c>
      <c r="K125">
        <v>-2.24555057869927</v>
      </c>
      <c r="L125">
        <f>(Table2[[#This Row],[6M Return vs Nifty]]-AVERAGE(Table2[6M Return vs Nifty]))/_xlfn.STDEV.P(Table2[6M Return vs Nifty])</f>
        <v>-0.40124874841954788</v>
      </c>
      <c r="M125">
        <v>0.63050178246823096</v>
      </c>
      <c r="N125">
        <f>(Table2[[#This Row],[1W Return vs Nifty]]-AVERAGE(Table2[1W Return vs Nifty]))/_xlfn.STDEV.P(Table2[1W Return vs Nifty])</f>
        <v>4.7123410372125023E-2</v>
      </c>
      <c r="O125">
        <v>3878.77</v>
      </c>
      <c r="P125">
        <v>3842.5477988048001</v>
      </c>
      <c r="Q125">
        <v>3458.7530636105498</v>
      </c>
      <c r="R125">
        <v>48.323480207956898</v>
      </c>
      <c r="S125" s="1">
        <f>(Table2[[#This Row],[Close Price]]-Table2[[#This Row],[20D EMA]])/Table2[[#This Row],[20D EMA]]</f>
        <v>1.2065680615246164E-3</v>
      </c>
      <c r="T125" s="1">
        <f>(Table2[[#This Row],[Close Price]]-Table2[[#This Row],[50D EMA]])/Table2[[#This Row],[50D EMA]]</f>
        <v>1.0644552348294038E-2</v>
      </c>
      <c r="U125" s="1">
        <f>(Table2[[#This Row],[Close Price]]-Table2[[#This Row],[200D EMA]])/Table2[[#This Row],[200D EMA]]</f>
        <v>0.12278903078039173</v>
      </c>
      <c r="V125">
        <v>0.92667842718323301</v>
      </c>
      <c r="W125">
        <v>3863.8</v>
      </c>
      <c r="X125">
        <v>3927.1</v>
      </c>
      <c r="Y125">
        <v>3756</v>
      </c>
      <c r="Z125">
        <v>3998</v>
      </c>
      <c r="AA125">
        <v>3863.8</v>
      </c>
      <c r="AB125">
        <v>3927.1</v>
      </c>
      <c r="AC125" s="1">
        <f>(Table2[[#This Row],[Close Price]]/Table2[[#This Row],[Day Low]])-1</f>
        <v>5.0856669599874671E-3</v>
      </c>
      <c r="AD125" s="1">
        <f>(Table2[[#This Row],[Day High]]/Table2[[#This Row],[Close Price]])-1</f>
        <v>1.1240005665065889E-2</v>
      </c>
      <c r="AE125" s="1">
        <f>(Table2[[#This Row],[Close Price]]/Table2[[#This Row],[Current Week Low]])-1</f>
        <v>3.3932374866879611E-2</v>
      </c>
      <c r="AF125" s="1">
        <f>(Table2[[#This Row],[Current Week High]]/Table2[[#This Row],[Close Price]])-1</f>
        <v>2.9496967902251869E-2</v>
      </c>
      <c r="AG125" s="1">
        <f>(Table2[[#This Row],[Close Price]]/Table2[[#This Row],[Current Month Low]])-1</f>
        <v>5.0856669599874671E-3</v>
      </c>
      <c r="AH125" s="1">
        <f>(Table2[[#This Row],[Current Month High]]/Table2[[#This Row],[Close Price]])-1</f>
        <v>1.1240005665065889E-2</v>
      </c>
      <c r="AI125">
        <v>10.7249996781212</v>
      </c>
      <c r="AJ125">
        <v>135.075665859564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-0.06</v>
      </c>
      <c r="AM125" t="s">
        <v>3214</v>
      </c>
      <c r="AN125">
        <v>-0.91</v>
      </c>
      <c r="AO125" t="s">
        <v>3214</v>
      </c>
      <c r="AP125">
        <v>0.25975564832266701</v>
      </c>
      <c r="AQ125">
        <f>(Table2[[#This Row],[Sharpe Ratio]]-AVERAGE(Table2[Sharpe Ratio]))/_xlfn.STDEV.P(Table2[Sharpe Ratio])</f>
        <v>2.3185082930955745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3.1476178362329441</v>
      </c>
      <c r="AS125">
        <f>_xlfn.RANK.AVG(Table2[[#This Row],[1Y Return vs Nifty Z-Score]],Table2[1Y Return vs Nifty Z-Score])</f>
        <v>87</v>
      </c>
      <c r="AT125">
        <f>_xlfn.RANK.AVG(Table2[[#This Row],[6M Return vs Nifty Z-Score]],Table2[6M Return vs Nifty Z-Score])</f>
        <v>457</v>
      </c>
      <c r="AU125">
        <f>_xlfn.RANK.AVG(Table2[[#This Row],[Sharpe Ratio Z-Score]],Table2[Sharpe Ratio Z-Score])</f>
        <v>7</v>
      </c>
      <c r="AV125">
        <f>(Table2[[#This Row],[Rank 1Y]]+Table2[[#This Row],[Rank 6M]]+Table2[[#This Row],[Rank Sharpe]])/3</f>
        <v>183.66666666666666</v>
      </c>
    </row>
    <row r="126" spans="1:48" x14ac:dyDescent="0.3">
      <c r="A126" t="s">
        <v>287</v>
      </c>
      <c r="B126" t="s">
        <v>288</v>
      </c>
      <c r="C126" t="s">
        <v>3168</v>
      </c>
      <c r="D126" t="s">
        <v>289</v>
      </c>
      <c r="E126">
        <v>99258.448131259996</v>
      </c>
      <c r="F126">
        <v>11442.65</v>
      </c>
      <c r="G126">
        <v>148.60633202856599</v>
      </c>
      <c r="H126">
        <f>(Table2[[#This Row],[1Y Return vs Nifty]]-AVERAGE(Table2[1Y Return vs Nifty]))/_xlfn.STDEV.P(Table2[1Y Return vs Nifty])</f>
        <v>2.0650327010905327</v>
      </c>
      <c r="I126">
        <v>3.2391884317825799</v>
      </c>
      <c r="J126">
        <f>(Table2[[#This Row],[1M Return vs Nifty]]-AVERAGE(Table2[1M Return vs Nifty]))/_xlfn.STDEV.P(Table2[1M Return vs Nifty])</f>
        <v>0.39493355469743807</v>
      </c>
      <c r="K126">
        <v>14.7972752487438</v>
      </c>
      <c r="L126">
        <f>(Table2[[#This Row],[6M Return vs Nifty]]-AVERAGE(Table2[6M Return vs Nifty]))/_xlfn.STDEV.P(Table2[6M Return vs Nifty])</f>
        <v>0.1375952440243865</v>
      </c>
      <c r="M126">
        <v>-0.90181934545726095</v>
      </c>
      <c r="N126">
        <f>(Table2[[#This Row],[1W Return vs Nifty]]-AVERAGE(Table2[1W Return vs Nifty]))/_xlfn.STDEV.P(Table2[1W Return vs Nifty])</f>
        <v>-0.2732604830624959</v>
      </c>
      <c r="O126">
        <v>11370.83</v>
      </c>
      <c r="P126">
        <v>10987.607756613699</v>
      </c>
      <c r="Q126">
        <v>8774.4203926211303</v>
      </c>
      <c r="R126">
        <v>51.218782623480998</v>
      </c>
      <c r="S126" s="1">
        <f>(Table2[[#This Row],[Close Price]]-Table2[[#This Row],[20D EMA]])/Table2[[#This Row],[20D EMA]]</f>
        <v>6.3161616170499171E-3</v>
      </c>
      <c r="T126" s="1">
        <f>(Table2[[#This Row],[Close Price]]-Table2[[#This Row],[50D EMA]])/Table2[[#This Row],[50D EMA]]</f>
        <v>4.1414132490523232E-2</v>
      </c>
      <c r="U126" s="1">
        <f>(Table2[[#This Row],[Close Price]]-Table2[[#This Row],[200D EMA]])/Table2[[#This Row],[200D EMA]]</f>
        <v>0.30409183603998768</v>
      </c>
      <c r="V126">
        <v>1.0322342739334101</v>
      </c>
      <c r="W126">
        <v>11316.15</v>
      </c>
      <c r="X126">
        <v>11497</v>
      </c>
      <c r="Y126">
        <v>11265.55</v>
      </c>
      <c r="Z126">
        <v>11497</v>
      </c>
      <c r="AA126">
        <v>11316.15</v>
      </c>
      <c r="AB126">
        <v>11497</v>
      </c>
      <c r="AC126" s="1">
        <f>(Table2[[#This Row],[Close Price]]/Table2[[#This Row],[Day Low]])-1</f>
        <v>1.1178713608426927E-2</v>
      </c>
      <c r="AD126" s="1">
        <f>(Table2[[#This Row],[Day High]]/Table2[[#This Row],[Close Price]])-1</f>
        <v>4.7497738723110139E-3</v>
      </c>
      <c r="AE126" s="1">
        <f>(Table2[[#This Row],[Close Price]]/Table2[[#This Row],[Current Week Low]])-1</f>
        <v>1.5720493007443048E-2</v>
      </c>
      <c r="AF126" s="1">
        <f>(Table2[[#This Row],[Current Week High]]/Table2[[#This Row],[Close Price]])-1</f>
        <v>4.7497738723110139E-3</v>
      </c>
      <c r="AG126" s="1">
        <f>(Table2[[#This Row],[Close Price]]/Table2[[#This Row],[Current Month Low]])-1</f>
        <v>1.1178713608426927E-2</v>
      </c>
      <c r="AH126" s="1">
        <f>(Table2[[#This Row],[Current Month High]]/Table2[[#This Row],[Close Price]])-1</f>
        <v>4.7497738723110139E-3</v>
      </c>
      <c r="AI126">
        <v>10.2803983343019</v>
      </c>
      <c r="AJ126">
        <v>195.76742142266301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</v>
      </c>
      <c r="AM126" t="s">
        <v>3216</v>
      </c>
      <c r="AN126">
        <v>-6.68</v>
      </c>
      <c r="AO126" t="s">
        <v>3214</v>
      </c>
      <c r="AP126">
        <v>9.0211900532306002E-2</v>
      </c>
      <c r="AQ126">
        <f>(Table2[[#This Row],[Sharpe Ratio]]-AVERAGE(Table2[Sharpe Ratio]))/_xlfn.STDEV.P(Table2[Sharpe Ratio])</f>
        <v>0.33879301027973158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2.6630940270295933</v>
      </c>
      <c r="AS126">
        <f>_xlfn.RANK.AVG(Table2[[#This Row],[1Y Return vs Nifty Z-Score]],Table2[1Y Return vs Nifty Z-Score])</f>
        <v>37</v>
      </c>
      <c r="AT126">
        <f>_xlfn.RANK.AVG(Table2[[#This Row],[6M Return vs Nifty Z-Score]],Table2[6M Return vs Nifty Z-Score])</f>
        <v>266</v>
      </c>
      <c r="AU126">
        <f>_xlfn.RANK.AVG(Table2[[#This Row],[Sharpe Ratio Z-Score]],Table2[Sharpe Ratio Z-Score])</f>
        <v>256</v>
      </c>
      <c r="AV126">
        <f>(Table2[[#This Row],[Rank 1Y]]+Table2[[#This Row],[Rank 6M]]+Table2[[#This Row],[Rank Sharpe]])/3</f>
        <v>186.33333333333334</v>
      </c>
    </row>
    <row r="127" spans="1:48" x14ac:dyDescent="0.3">
      <c r="A127" t="s">
        <v>168</v>
      </c>
      <c r="B127" t="s">
        <v>169</v>
      </c>
      <c r="C127" t="s">
        <v>3169</v>
      </c>
      <c r="D127" t="s">
        <v>143</v>
      </c>
      <c r="E127">
        <v>163340.320529858</v>
      </c>
      <c r="F127">
        <v>494.1</v>
      </c>
      <c r="G127">
        <v>65.531662836078397</v>
      </c>
      <c r="H127">
        <f>(Table2[[#This Row],[1Y Return vs Nifty]]-AVERAGE(Table2[1Y Return vs Nifty]))/_xlfn.STDEV.P(Table2[1Y Return vs Nifty])</f>
        <v>0.67566891717985633</v>
      </c>
      <c r="I127">
        <v>-12.8093427680252</v>
      </c>
      <c r="J127">
        <f>(Table2[[#This Row],[1M Return vs Nifty]]-AVERAGE(Table2[1M Return vs Nifty]))/_xlfn.STDEV.P(Table2[1M Return vs Nifty])</f>
        <v>-1.0497882194670685</v>
      </c>
      <c r="K127">
        <v>6.38980561682762</v>
      </c>
      <c r="L127">
        <f>(Table2[[#This Row],[6M Return vs Nifty]]-AVERAGE(Table2[6M Return vs Nifty]))/_xlfn.STDEV.P(Table2[6M Return vs Nifty])</f>
        <v>-0.12822420098325701</v>
      </c>
      <c r="M127">
        <v>1.2153078975511999</v>
      </c>
      <c r="N127">
        <f>(Table2[[#This Row],[1W Return vs Nifty]]-AVERAGE(Table2[1W Return vs Nifty]))/_xlfn.STDEV.P(Table2[1W Return vs Nifty])</f>
        <v>0.1693970360763625</v>
      </c>
      <c r="O127">
        <v>498.8</v>
      </c>
      <c r="P127">
        <v>506.64253578352901</v>
      </c>
      <c r="Q127">
        <v>446.76126190704099</v>
      </c>
      <c r="R127">
        <v>49.636235483940297</v>
      </c>
      <c r="S127" s="1">
        <f>(Table2[[#This Row],[Close Price]]-Table2[[#This Row],[20D EMA]])/Table2[[#This Row],[20D EMA]]</f>
        <v>-9.422614274258197E-3</v>
      </c>
      <c r="T127" s="1">
        <f>(Table2[[#This Row],[Close Price]]-Table2[[#This Row],[50D EMA]])/Table2[[#This Row],[50D EMA]]</f>
        <v>-2.4756183892321242E-2</v>
      </c>
      <c r="U127" s="1">
        <f>(Table2[[#This Row],[Close Price]]-Table2[[#This Row],[200D EMA]])/Table2[[#This Row],[200D EMA]]</f>
        <v>0.10595980925223761</v>
      </c>
      <c r="V127">
        <v>0.91681461496388905</v>
      </c>
      <c r="W127">
        <v>489</v>
      </c>
      <c r="X127">
        <v>505.05</v>
      </c>
      <c r="Y127">
        <v>486.1</v>
      </c>
      <c r="Z127">
        <v>505.05</v>
      </c>
      <c r="AA127">
        <v>489</v>
      </c>
      <c r="AB127">
        <v>505.05</v>
      </c>
      <c r="AC127" s="1">
        <f>(Table2[[#This Row],[Close Price]]/Table2[[#This Row],[Day Low]])-1</f>
        <v>1.0429447852760676E-2</v>
      </c>
      <c r="AD127" s="1">
        <f>(Table2[[#This Row],[Day High]]/Table2[[#This Row],[Close Price]])-1</f>
        <v>2.2161505768063083E-2</v>
      </c>
      <c r="AE127" s="1">
        <f>(Table2[[#This Row],[Close Price]]/Table2[[#This Row],[Current Week Low]])-1</f>
        <v>1.6457519029006384E-2</v>
      </c>
      <c r="AF127" s="1">
        <f>(Table2[[#This Row],[Current Week High]]/Table2[[#This Row],[Close Price]])-1</f>
        <v>2.2161505768063083E-2</v>
      </c>
      <c r="AG127" s="1">
        <f>(Table2[[#This Row],[Close Price]]/Table2[[#This Row],[Current Month Low]])-1</f>
        <v>1.0429447852760676E-2</v>
      </c>
      <c r="AH127" s="1">
        <f>(Table2[[#This Row],[Current Month High]]/Table2[[#This Row],[Close Price]])-1</f>
        <v>2.2161505768063083E-2</v>
      </c>
      <c r="AI127">
        <v>17.385144707548999</v>
      </c>
      <c r="AJ127">
        <v>119.11308203991101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-0.14000000000000001</v>
      </c>
      <c r="AM127" t="s">
        <v>3214</v>
      </c>
      <c r="AN127">
        <v>-1.08</v>
      </c>
      <c r="AO127" t="s">
        <v>3214</v>
      </c>
      <c r="AP127">
        <v>0.18100349990735201</v>
      </c>
      <c r="AQ127">
        <f>(Table2[[#This Row],[Sharpe Ratio]]-AVERAGE(Table2[Sharpe Ratio]))/_xlfn.STDEV.P(Table2[Sharpe Ratio])</f>
        <v>1.3989413152253101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140</v>
      </c>
      <c r="AT127">
        <f>_xlfn.RANK.AVG(Table2[[#This Row],[6M Return vs Nifty Z-Score]],Table2[6M Return vs Nifty Z-Score])</f>
        <v>361</v>
      </c>
      <c r="AU127">
        <f>_xlfn.RANK.AVG(Table2[[#This Row],[Sharpe Ratio Z-Score]],Table2[Sharpe Ratio Z-Score])</f>
        <v>59</v>
      </c>
      <c r="AV127">
        <f>(Table2[[#This Row],[Rank 1Y]]+Table2[[#This Row],[Rank 6M]]+Table2[[#This Row],[Rank Sharpe]])/3</f>
        <v>186.66666666666666</v>
      </c>
    </row>
    <row r="128" spans="1:48" x14ac:dyDescent="0.3">
      <c r="A128" t="s">
        <v>1247</v>
      </c>
      <c r="B128" t="s">
        <v>1248</v>
      </c>
      <c r="C128" t="s">
        <v>3180</v>
      </c>
      <c r="D128" t="s">
        <v>289</v>
      </c>
      <c r="E128">
        <v>9650.6506630399999</v>
      </c>
      <c r="F128">
        <v>591.4</v>
      </c>
      <c r="G128">
        <v>37.756237191588703</v>
      </c>
      <c r="H128">
        <f>(Table2[[#This Row],[1Y Return vs Nifty]]-AVERAGE(Table2[1Y Return vs Nifty]))/_xlfn.STDEV.P(Table2[1Y Return vs Nifty])</f>
        <v>0.21114500335309461</v>
      </c>
      <c r="I128">
        <v>3.64879886339155</v>
      </c>
      <c r="J128">
        <f>(Table2[[#This Row],[1M Return vs Nifty]]-AVERAGE(Table2[1M Return vs Nifty]))/_xlfn.STDEV.P(Table2[1M Return vs Nifty])</f>
        <v>0.43180752790425014</v>
      </c>
      <c r="K128">
        <v>29.485057239101401</v>
      </c>
      <c r="L128">
        <f>(Table2[[#This Row],[6M Return vs Nifty]]-AVERAGE(Table2[6M Return vs Nifty]))/_xlfn.STDEV.P(Table2[6M Return vs Nifty])</f>
        <v>0.60197968167358629</v>
      </c>
      <c r="M128">
        <v>2.5538810543439601</v>
      </c>
      <c r="N128">
        <f>(Table2[[#This Row],[1W Return vs Nifty]]-AVERAGE(Table2[1W Return vs Nifty]))/_xlfn.STDEV.P(Table2[1W Return vs Nifty])</f>
        <v>0.449271320783862</v>
      </c>
      <c r="O128">
        <v>570.66999999999996</v>
      </c>
      <c r="P128">
        <v>551.67999052647599</v>
      </c>
      <c r="Q128">
        <v>471.670582574256</v>
      </c>
      <c r="R128">
        <v>65.067635597066996</v>
      </c>
      <c r="S128" s="1">
        <f>(Table2[[#This Row],[Close Price]]-Table2[[#This Row],[20D EMA]])/Table2[[#This Row],[20D EMA]]</f>
        <v>3.6325722396481366E-2</v>
      </c>
      <c r="T128" s="1">
        <f>(Table2[[#This Row],[Close Price]]-Table2[[#This Row],[50D EMA]])/Table2[[#This Row],[50D EMA]]</f>
        <v>7.199827826928909E-2</v>
      </c>
      <c r="U128" s="1">
        <f>(Table2[[#This Row],[Close Price]]-Table2[[#This Row],[200D EMA]])/Table2[[#This Row],[200D EMA]]</f>
        <v>0.25384118036849318</v>
      </c>
      <c r="V128">
        <v>0.85255875529639003</v>
      </c>
      <c r="W128">
        <v>583.04999999999995</v>
      </c>
      <c r="X128">
        <v>605.04999999999995</v>
      </c>
      <c r="Y128">
        <v>579</v>
      </c>
      <c r="Z128">
        <v>605.04999999999995</v>
      </c>
      <c r="AA128">
        <v>583.04999999999995</v>
      </c>
      <c r="AB128">
        <v>605.04999999999995</v>
      </c>
      <c r="AC128" s="1">
        <f>(Table2[[#This Row],[Close Price]]/Table2[[#This Row],[Day Low]])-1</f>
        <v>1.4321241745991031E-2</v>
      </c>
      <c r="AD128" s="1">
        <f>(Table2[[#This Row],[Day High]]/Table2[[#This Row],[Close Price]])-1</f>
        <v>2.3080825160635809E-2</v>
      </c>
      <c r="AE128" s="1">
        <f>(Table2[[#This Row],[Close Price]]/Table2[[#This Row],[Current Week Low]])-1</f>
        <v>2.1416234887737362E-2</v>
      </c>
      <c r="AF128" s="1">
        <f>(Table2[[#This Row],[Current Week High]]/Table2[[#This Row],[Close Price]])-1</f>
        <v>2.3080825160635809E-2</v>
      </c>
      <c r="AG128" s="1">
        <f>(Table2[[#This Row],[Close Price]]/Table2[[#This Row],[Current Month Low]])-1</f>
        <v>1.4321241745991031E-2</v>
      </c>
      <c r="AH128" s="1">
        <f>(Table2[[#This Row],[Current Month High]]/Table2[[#This Row],[Close Price]])-1</f>
        <v>2.3080825160635809E-2</v>
      </c>
      <c r="AI128">
        <v>2.3080825160635801</v>
      </c>
      <c r="AJ128">
        <v>71.868642836384694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0.02</v>
      </c>
      <c r="AM128" t="s">
        <v>3215</v>
      </c>
      <c r="AN128">
        <v>4.7699999999999996</v>
      </c>
      <c r="AO128" t="s">
        <v>3215</v>
      </c>
      <c r="AP128">
        <v>0.12543366014725499</v>
      </c>
      <c r="AQ128">
        <f>(Table2[[#This Row],[Sharpe Ratio]]-AVERAGE(Table2[Sharpe Ratio]))/_xlfn.STDEV.P(Table2[Sharpe Ratio])</f>
        <v>0.75006772082582363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2.4442712545406167</v>
      </c>
      <c r="AS128">
        <f>_xlfn.RANK.AVG(Table2[[#This Row],[1Y Return vs Nifty Z-Score]],Table2[1Y Return vs Nifty Z-Score])</f>
        <v>243</v>
      </c>
      <c r="AT128">
        <f>_xlfn.RANK.AVG(Table2[[#This Row],[6M Return vs Nifty Z-Score]],Table2[6M Return vs Nifty Z-Score])</f>
        <v>155</v>
      </c>
      <c r="AU128">
        <f>_xlfn.RANK.AVG(Table2[[#This Row],[Sharpe Ratio Z-Score]],Table2[Sharpe Ratio Z-Score])</f>
        <v>162</v>
      </c>
      <c r="AV128">
        <f>(Table2[[#This Row],[Rank 1Y]]+Table2[[#This Row],[Rank 6M]]+Table2[[#This Row],[Rank Sharpe]])/3</f>
        <v>186.66666666666666</v>
      </c>
    </row>
    <row r="129" spans="1:48" x14ac:dyDescent="0.3">
      <c r="A129" t="s">
        <v>1277</v>
      </c>
      <c r="B129" t="s">
        <v>1278</v>
      </c>
      <c r="C129" t="s">
        <v>613</v>
      </c>
      <c r="D129" t="s">
        <v>463</v>
      </c>
      <c r="E129">
        <v>9424.9143687399992</v>
      </c>
      <c r="F129">
        <v>360.1</v>
      </c>
      <c r="G129">
        <v>62.65924827005</v>
      </c>
      <c r="H129">
        <f>(Table2[[#This Row],[1Y Return vs Nifty]]-AVERAGE(Table2[1Y Return vs Nifty]))/_xlfn.STDEV.P(Table2[1Y Return vs Nifty])</f>
        <v>0.62762986015790856</v>
      </c>
      <c r="I129">
        <v>-12.956786564162</v>
      </c>
      <c r="J129">
        <f>(Table2[[#This Row],[1M Return vs Nifty]]-AVERAGE(Table2[1M Return vs Nifty]))/_xlfn.STDEV.P(Table2[1M Return vs Nifty])</f>
        <v>-1.0630614131377054</v>
      </c>
      <c r="K129">
        <v>11.393287765934501</v>
      </c>
      <c r="L129">
        <f>(Table2[[#This Row],[6M Return vs Nifty]]-AVERAGE(Table2[6M Return vs Nifty]))/_xlfn.STDEV.P(Table2[6M Return vs Nifty])</f>
        <v>2.9971178388944385E-2</v>
      </c>
      <c r="M129">
        <v>-9.8696944108619</v>
      </c>
      <c r="N129">
        <f>(Table2[[#This Row],[1W Return vs Nifty]]-AVERAGE(Table2[1W Return vs Nifty]))/_xlfn.STDEV.P(Table2[1W Return vs Nifty])</f>
        <v>-2.1483000403251298</v>
      </c>
      <c r="O129">
        <v>389.95</v>
      </c>
      <c r="P129">
        <v>389.17008909531</v>
      </c>
      <c r="Q129">
        <v>333.09116011215599</v>
      </c>
      <c r="R129">
        <v>16.5385988349915</v>
      </c>
      <c r="S129" s="1">
        <f>(Table2[[#This Row],[Close Price]]-Table2[[#This Row],[20D EMA]])/Table2[[#This Row],[20D EMA]]</f>
        <v>-7.6548275419925552E-2</v>
      </c>
      <c r="T129" s="1">
        <f>(Table2[[#This Row],[Close Price]]-Table2[[#This Row],[50D EMA]])/Table2[[#This Row],[50D EMA]]</f>
        <v>-7.4697644834134588E-2</v>
      </c>
      <c r="U129" s="1">
        <f>(Table2[[#This Row],[Close Price]]-Table2[[#This Row],[200D EMA]])/Table2[[#This Row],[200D EMA]]</f>
        <v>8.108542982272425E-2</v>
      </c>
      <c r="V129">
        <v>0.49252875583079497</v>
      </c>
      <c r="W129">
        <v>358.1</v>
      </c>
      <c r="X129">
        <v>372.3</v>
      </c>
      <c r="Y129">
        <v>358.1</v>
      </c>
      <c r="Z129">
        <v>382.95</v>
      </c>
      <c r="AA129">
        <v>358.1</v>
      </c>
      <c r="AB129">
        <v>372.3</v>
      </c>
      <c r="AC129" s="1">
        <f>(Table2[[#This Row],[Close Price]]/Table2[[#This Row],[Day Low]])-1</f>
        <v>5.5850321139345738E-3</v>
      </c>
      <c r="AD129" s="1">
        <f>(Table2[[#This Row],[Day High]]/Table2[[#This Row],[Close Price]])-1</f>
        <v>3.3879477922799106E-2</v>
      </c>
      <c r="AE129" s="1">
        <f>(Table2[[#This Row],[Close Price]]/Table2[[#This Row],[Current Week Low]])-1</f>
        <v>5.5850321139345738E-3</v>
      </c>
      <c r="AF129" s="1">
        <f>(Table2[[#This Row],[Current Week High]]/Table2[[#This Row],[Close Price]])-1</f>
        <v>6.3454595945570569E-2</v>
      </c>
      <c r="AG129" s="1">
        <f>(Table2[[#This Row],[Close Price]]/Table2[[#This Row],[Current Month Low]])-1</f>
        <v>5.5850321139345738E-3</v>
      </c>
      <c r="AH129" s="1">
        <f>(Table2[[#This Row],[Current Month High]]/Table2[[#This Row],[Close Price]])-1</f>
        <v>3.3879477922799106E-2</v>
      </c>
      <c r="AI129">
        <v>16.9952790891418</v>
      </c>
      <c r="AJ129">
        <v>120.17731580556401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-0.16</v>
      </c>
      <c r="AM129" t="s">
        <v>3214</v>
      </c>
      <c r="AN129">
        <v>-11.1</v>
      </c>
      <c r="AO129" t="s">
        <v>3214</v>
      </c>
      <c r="AP129">
        <v>0.146031454065147</v>
      </c>
      <c r="AQ129">
        <f>(Table2[[#This Row],[Sharpe Ratio]]-AVERAGE(Table2[Sharpe Ratio]))/_xlfn.STDEV.P(Table2[Sharpe Ratio])</f>
        <v>0.99058244309068288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-1.5631779718252994</v>
      </c>
      <c r="AS129">
        <f>_xlfn.RANK.AVG(Table2[[#This Row],[1Y Return vs Nifty Z-Score]],Table2[1Y Return vs Nifty Z-Score])</f>
        <v>146</v>
      </c>
      <c r="AT129">
        <f>_xlfn.RANK.AVG(Table2[[#This Row],[6M Return vs Nifty Z-Score]],Table2[6M Return vs Nifty Z-Score])</f>
        <v>302</v>
      </c>
      <c r="AU129">
        <f>_xlfn.RANK.AVG(Table2[[#This Row],[Sharpe Ratio Z-Score]],Table2[Sharpe Ratio Z-Score])</f>
        <v>113</v>
      </c>
      <c r="AV129">
        <f>(Table2[[#This Row],[Rank 1Y]]+Table2[[#This Row],[Rank 6M]]+Table2[[#This Row],[Rank Sharpe]])/3</f>
        <v>187</v>
      </c>
    </row>
    <row r="130" spans="1:48" x14ac:dyDescent="0.3">
      <c r="A130" t="s">
        <v>1655</v>
      </c>
      <c r="B130" t="s">
        <v>1656</v>
      </c>
      <c r="C130" t="s">
        <v>3176</v>
      </c>
      <c r="D130" t="s">
        <v>135</v>
      </c>
      <c r="E130">
        <v>5568.84</v>
      </c>
      <c r="F130">
        <v>9281.4</v>
      </c>
      <c r="G130">
        <v>29.015156264487299</v>
      </c>
      <c r="H130">
        <f>(Table2[[#This Row],[1Y Return vs Nifty]]-AVERAGE(Table2[1Y Return vs Nifty]))/_xlfn.STDEV.P(Table2[1Y Return vs Nifty])</f>
        <v>6.4956744159336943E-2</v>
      </c>
      <c r="I130">
        <v>10.583029137766999</v>
      </c>
      <c r="J130">
        <f>(Table2[[#This Row],[1M Return vs Nifty]]-AVERAGE(Table2[1M Return vs Nifty]))/_xlfn.STDEV.P(Table2[1M Return vs Nifty])</f>
        <v>1.0560411938849052</v>
      </c>
      <c r="K130">
        <v>36.471275258689602</v>
      </c>
      <c r="L130">
        <f>(Table2[[#This Row],[6M Return vs Nifty]]-AVERAGE(Table2[6M Return vs Nifty]))/_xlfn.STDEV.P(Table2[6M Return vs Nifty])</f>
        <v>0.82286333370838771</v>
      </c>
      <c r="M130">
        <v>5.0005364832372701</v>
      </c>
      <c r="N130">
        <f>(Table2[[#This Row],[1W Return vs Nifty]]-AVERAGE(Table2[1W Return vs Nifty]))/_xlfn.STDEV.P(Table2[1W Return vs Nifty])</f>
        <v>0.96082792462904909</v>
      </c>
      <c r="O130">
        <v>8693.83</v>
      </c>
      <c r="P130">
        <v>8131.27945600162</v>
      </c>
      <c r="Q130">
        <v>6994.46993533165</v>
      </c>
      <c r="R130">
        <v>66.543060940219902</v>
      </c>
      <c r="S130" s="1">
        <f>(Table2[[#This Row],[Close Price]]-Table2[[#This Row],[20D EMA]])/Table2[[#This Row],[20D EMA]]</f>
        <v>6.7584712376478465E-2</v>
      </c>
      <c r="T130" s="1">
        <f>(Table2[[#This Row],[Close Price]]-Table2[[#This Row],[50D EMA]])/Table2[[#This Row],[50D EMA]]</f>
        <v>0.14144398187538451</v>
      </c>
      <c r="U130" s="1">
        <f>(Table2[[#This Row],[Close Price]]-Table2[[#This Row],[200D EMA]])/Table2[[#This Row],[200D EMA]]</f>
        <v>0.32696259842596814</v>
      </c>
      <c r="V130">
        <v>1.4047502701905099</v>
      </c>
      <c r="W130">
        <v>9230</v>
      </c>
      <c r="X130">
        <v>9486.9500000000007</v>
      </c>
      <c r="Y130">
        <v>8705</v>
      </c>
      <c r="Z130">
        <v>9624</v>
      </c>
      <c r="AA130">
        <v>9230</v>
      </c>
      <c r="AB130">
        <v>9486.9500000000007</v>
      </c>
      <c r="AC130" s="1">
        <f>(Table2[[#This Row],[Close Price]]/Table2[[#This Row],[Day Low]])-1</f>
        <v>5.5687973997833318E-3</v>
      </c>
      <c r="AD130" s="1">
        <f>(Table2[[#This Row],[Day High]]/Table2[[#This Row],[Close Price]])-1</f>
        <v>2.2146443424483575E-2</v>
      </c>
      <c r="AE130" s="1">
        <f>(Table2[[#This Row],[Close Price]]/Table2[[#This Row],[Current Week Low]])-1</f>
        <v>6.6214819069500219E-2</v>
      </c>
      <c r="AF130" s="1">
        <f>(Table2[[#This Row],[Current Week High]]/Table2[[#This Row],[Close Price]])-1</f>
        <v>3.691253474691325E-2</v>
      </c>
      <c r="AG130" s="1">
        <f>(Table2[[#This Row],[Close Price]]/Table2[[#This Row],[Current Month Low]])-1</f>
        <v>5.5687973997833318E-3</v>
      </c>
      <c r="AH130" s="1">
        <f>(Table2[[#This Row],[Current Month High]]/Table2[[#This Row],[Close Price]])-1</f>
        <v>2.2146443424483575E-2</v>
      </c>
      <c r="AI130">
        <v>3.6912534746913201</v>
      </c>
      <c r="AJ130">
        <v>96.056230922782703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0.19</v>
      </c>
      <c r="AM130" t="s">
        <v>3215</v>
      </c>
      <c r="AN130">
        <v>13.91</v>
      </c>
      <c r="AO130" t="s">
        <v>3215</v>
      </c>
      <c r="AP130">
        <v>0.122348620250485</v>
      </c>
      <c r="AQ130">
        <f>(Table2[[#This Row],[Sharpe Ratio]]-AVERAGE(Table2[Sharpe Ratio]))/_xlfn.STDEV.P(Table2[Sharpe Ratio])</f>
        <v>0.71404456626347423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3.618733762645153</v>
      </c>
      <c r="AS130">
        <f>_xlfn.RANK.AVG(Table2[[#This Row],[1Y Return vs Nifty Z-Score]],Table2[1Y Return vs Nifty Z-Score])</f>
        <v>279</v>
      </c>
      <c r="AT130">
        <f>_xlfn.RANK.AVG(Table2[[#This Row],[6M Return vs Nifty Z-Score]],Table2[6M Return vs Nifty Z-Score])</f>
        <v>111</v>
      </c>
      <c r="AU130">
        <f>_xlfn.RANK.AVG(Table2[[#This Row],[Sharpe Ratio Z-Score]],Table2[Sharpe Ratio Z-Score])</f>
        <v>171</v>
      </c>
      <c r="AV130">
        <f>(Table2[[#This Row],[Rank 1Y]]+Table2[[#This Row],[Rank 6M]]+Table2[[#This Row],[Rank Sharpe]])/3</f>
        <v>187</v>
      </c>
    </row>
    <row r="131" spans="1:48" x14ac:dyDescent="0.3">
      <c r="A131" t="s">
        <v>855</v>
      </c>
      <c r="B131" t="s">
        <v>856</v>
      </c>
      <c r="C131" t="s">
        <v>3173</v>
      </c>
      <c r="D131" t="s">
        <v>54</v>
      </c>
      <c r="E131">
        <v>19336.25</v>
      </c>
      <c r="F131">
        <v>7734.5</v>
      </c>
      <c r="G131">
        <v>39.3171988214782</v>
      </c>
      <c r="H131">
        <f>(Table2[[#This Row],[1Y Return vs Nifty]]-AVERAGE(Table2[1Y Return vs Nifty]))/_xlfn.STDEV.P(Table2[1Y Return vs Nifty])</f>
        <v>0.23725095812515126</v>
      </c>
      <c r="I131">
        <v>14.9841290490943</v>
      </c>
      <c r="J131">
        <f>(Table2[[#This Row],[1M Return vs Nifty]]-AVERAGE(Table2[1M Return vs Nifty]))/_xlfn.STDEV.P(Table2[1M Return vs Nifty])</f>
        <v>1.4522372565030337</v>
      </c>
      <c r="K131">
        <v>35.305542172220001</v>
      </c>
      <c r="L131">
        <f>(Table2[[#This Row],[6M Return vs Nifty]]-AVERAGE(Table2[6M Return vs Nifty]))/_xlfn.STDEV.P(Table2[6M Return vs Nifty])</f>
        <v>0.7860062844844381</v>
      </c>
      <c r="M131">
        <v>1.54950883383752</v>
      </c>
      <c r="N131">
        <f>(Table2[[#This Row],[1W Return vs Nifty]]-AVERAGE(Table2[1W Return vs Nifty]))/_xlfn.STDEV.P(Table2[1W Return vs Nifty])</f>
        <v>0.23927311831890485</v>
      </c>
      <c r="O131">
        <v>7154.3</v>
      </c>
      <c r="P131">
        <v>6894.7672361100604</v>
      </c>
      <c r="Q131">
        <v>6058.5495709296601</v>
      </c>
      <c r="R131">
        <v>62.718540690549801</v>
      </c>
      <c r="S131" s="1">
        <f>(Table2[[#This Row],[Close Price]]-Table2[[#This Row],[20D EMA]])/Table2[[#This Row],[20D EMA]]</f>
        <v>8.1098080874439121E-2</v>
      </c>
      <c r="T131" s="1">
        <f>(Table2[[#This Row],[Close Price]]-Table2[[#This Row],[50D EMA]])/Table2[[#This Row],[50D EMA]]</f>
        <v>0.12179276473497111</v>
      </c>
      <c r="U131" s="1">
        <f>(Table2[[#This Row],[Close Price]]-Table2[[#This Row],[200D EMA]])/Table2[[#This Row],[200D EMA]]</f>
        <v>0.2766256856446207</v>
      </c>
      <c r="V131">
        <v>3.8489933311696398</v>
      </c>
      <c r="W131">
        <v>7685</v>
      </c>
      <c r="X131">
        <v>7925</v>
      </c>
      <c r="Y131">
        <v>7125.05</v>
      </c>
      <c r="Z131">
        <v>8137.5</v>
      </c>
      <c r="AA131">
        <v>7685</v>
      </c>
      <c r="AB131">
        <v>7925</v>
      </c>
      <c r="AC131" s="1">
        <f>(Table2[[#This Row],[Close Price]]/Table2[[#This Row],[Day Low]])-1</f>
        <v>6.4411190631099569E-3</v>
      </c>
      <c r="AD131" s="1">
        <f>(Table2[[#This Row],[Day High]]/Table2[[#This Row],[Close Price]])-1</f>
        <v>2.4629904971232852E-2</v>
      </c>
      <c r="AE131" s="1">
        <f>(Table2[[#This Row],[Close Price]]/Table2[[#This Row],[Current Week Low]])-1</f>
        <v>8.5536241850934447E-2</v>
      </c>
      <c r="AF131" s="1">
        <f>(Table2[[#This Row],[Current Week High]]/Table2[[#This Row],[Close Price]])-1</f>
        <v>5.2104208416833719E-2</v>
      </c>
      <c r="AG131" s="1">
        <f>(Table2[[#This Row],[Close Price]]/Table2[[#This Row],[Current Month Low]])-1</f>
        <v>6.4411190631099569E-3</v>
      </c>
      <c r="AH131" s="1">
        <f>(Table2[[#This Row],[Current Month High]]/Table2[[#This Row],[Close Price]])-1</f>
        <v>2.4629904971232852E-2</v>
      </c>
      <c r="AI131">
        <v>5.2104208416833702</v>
      </c>
      <c r="AJ131">
        <v>73.769939339474206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0.01</v>
      </c>
      <c r="AM131" t="s">
        <v>3215</v>
      </c>
      <c r="AN131">
        <v>13.75</v>
      </c>
      <c r="AO131" t="s">
        <v>3215</v>
      </c>
      <c r="AP131">
        <v>0.108051238043128</v>
      </c>
      <c r="AQ131">
        <f>(Table2[[#This Row],[Sharpe Ratio]]-AVERAGE(Table2[Sharpe Ratio]))/_xlfn.STDEV.P(Table2[Sharpe Ratio])</f>
        <v>0.54709800274193121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3.261865620173459</v>
      </c>
      <c r="AS131">
        <f>_xlfn.RANK.AVG(Table2[[#This Row],[1Y Return vs Nifty Z-Score]],Table2[1Y Return vs Nifty Z-Score])</f>
        <v>234</v>
      </c>
      <c r="AT131">
        <f>_xlfn.RANK.AVG(Table2[[#This Row],[6M Return vs Nifty Z-Score]],Table2[6M Return vs Nifty Z-Score])</f>
        <v>120</v>
      </c>
      <c r="AU131">
        <f>_xlfn.RANK.AVG(Table2[[#This Row],[Sharpe Ratio Z-Score]],Table2[Sharpe Ratio Z-Score])</f>
        <v>208</v>
      </c>
      <c r="AV131">
        <f>(Table2[[#This Row],[Rank 1Y]]+Table2[[#This Row],[Rank 6M]]+Table2[[#This Row],[Rank Sharpe]])/3</f>
        <v>187.33333333333334</v>
      </c>
    </row>
    <row r="132" spans="1:48" x14ac:dyDescent="0.3">
      <c r="A132" t="s">
        <v>1301</v>
      </c>
      <c r="B132" t="s">
        <v>1302</v>
      </c>
      <c r="C132" t="s">
        <v>3175</v>
      </c>
      <c r="D132" t="s">
        <v>187</v>
      </c>
      <c r="E132">
        <v>9065.5086247399995</v>
      </c>
      <c r="F132">
        <v>1678.85</v>
      </c>
      <c r="G132">
        <v>48.253631540728797</v>
      </c>
      <c r="H132">
        <f>(Table2[[#This Row],[1Y Return vs Nifty]]-AVERAGE(Table2[1Y Return vs Nifty]))/_xlfn.STDEV.P(Table2[1Y Return vs Nifty])</f>
        <v>0.38670633481419808</v>
      </c>
      <c r="I132">
        <v>9.3989305075941694</v>
      </c>
      <c r="J132">
        <f>(Table2[[#This Row],[1M Return vs Nifty]]-AVERAGE(Table2[1M Return vs Nifty]))/_xlfn.STDEV.P(Table2[1M Return vs Nifty])</f>
        <v>0.94944620070636809</v>
      </c>
      <c r="K132">
        <v>48.465404347402703</v>
      </c>
      <c r="L132">
        <f>(Table2[[#This Row],[6M Return vs Nifty]]-AVERAGE(Table2[6M Return vs Nifty]))/_xlfn.STDEV.P(Table2[6M Return vs Nifty])</f>
        <v>1.2020823945312216</v>
      </c>
      <c r="M132">
        <v>-2.6273163358391001</v>
      </c>
      <c r="N132">
        <f>(Table2[[#This Row],[1W Return vs Nifty]]-AVERAGE(Table2[1W Return vs Nifty]))/_xlfn.STDEV.P(Table2[1W Return vs Nifty])</f>
        <v>-0.63403436643032662</v>
      </c>
      <c r="O132">
        <v>1603.71</v>
      </c>
      <c r="P132">
        <v>1501.2523726295501</v>
      </c>
      <c r="Q132">
        <v>1232.3678982142201</v>
      </c>
      <c r="R132">
        <v>67.612273082856305</v>
      </c>
      <c r="S132" s="1">
        <f>(Table2[[#This Row],[Close Price]]-Table2[[#This Row],[20D EMA]])/Table2[[#This Row],[20D EMA]]</f>
        <v>4.6853857617648993E-2</v>
      </c>
      <c r="T132" s="1">
        <f>(Table2[[#This Row],[Close Price]]-Table2[[#This Row],[50D EMA]])/Table2[[#This Row],[50D EMA]]</f>
        <v>0.1182996480860676</v>
      </c>
      <c r="U132" s="1">
        <f>(Table2[[#This Row],[Close Price]]-Table2[[#This Row],[200D EMA]])/Table2[[#This Row],[200D EMA]]</f>
        <v>0.36229611500977993</v>
      </c>
      <c r="V132">
        <v>1.33546591271929</v>
      </c>
      <c r="W132">
        <v>1635.1</v>
      </c>
      <c r="X132">
        <v>1697</v>
      </c>
      <c r="Y132">
        <v>1610</v>
      </c>
      <c r="Z132">
        <v>1699</v>
      </c>
      <c r="AA132">
        <v>1635.1</v>
      </c>
      <c r="AB132">
        <v>1697</v>
      </c>
      <c r="AC132" s="1">
        <f>(Table2[[#This Row],[Close Price]]/Table2[[#This Row],[Day Low]])-1</f>
        <v>2.6756773286037649E-2</v>
      </c>
      <c r="AD132" s="1">
        <f>(Table2[[#This Row],[Day High]]/Table2[[#This Row],[Close Price]])-1</f>
        <v>1.0810971796169966E-2</v>
      </c>
      <c r="AE132" s="1">
        <f>(Table2[[#This Row],[Close Price]]/Table2[[#This Row],[Current Week Low]])-1</f>
        <v>4.2763975155279521E-2</v>
      </c>
      <c r="AF132" s="1">
        <f>(Table2[[#This Row],[Current Week High]]/Table2[[#This Row],[Close Price]])-1</f>
        <v>1.2002263454150119E-2</v>
      </c>
      <c r="AG132" s="1">
        <f>(Table2[[#This Row],[Close Price]]/Table2[[#This Row],[Current Month Low]])-1</f>
        <v>2.6756773286037649E-2</v>
      </c>
      <c r="AH132" s="1">
        <f>(Table2[[#This Row],[Current Month High]]/Table2[[#This Row],[Close Price]])-1</f>
        <v>1.0810971796169966E-2</v>
      </c>
      <c r="AI132">
        <v>4.7324061113262097</v>
      </c>
      <c r="AJ132">
        <v>104.613040828762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0.13</v>
      </c>
      <c r="AM132" t="s">
        <v>3215</v>
      </c>
      <c r="AN132">
        <v>9.69</v>
      </c>
      <c r="AO132" t="s">
        <v>3215</v>
      </c>
      <c r="AP132">
        <v>8.1476875441181998E-2</v>
      </c>
      <c r="AQ132">
        <f>(Table2[[#This Row],[Sharpe Ratio]]-AVERAGE(Table2[Sharpe Ratio]))/_xlfn.STDEV.P(Table2[Sharpe Ratio])</f>
        <v>0.23679654686510612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2.140997110486567</v>
      </c>
      <c r="AS132">
        <f>_xlfn.RANK.AVG(Table2[[#This Row],[1Y Return vs Nifty Z-Score]],Table2[1Y Return vs Nifty Z-Score])</f>
        <v>200</v>
      </c>
      <c r="AT132">
        <f>_xlfn.RANK.AVG(Table2[[#This Row],[6M Return vs Nifty Z-Score]],Table2[6M Return vs Nifty Z-Score])</f>
        <v>81</v>
      </c>
      <c r="AU132">
        <f>_xlfn.RANK.AVG(Table2[[#This Row],[Sharpe Ratio Z-Score]],Table2[Sharpe Ratio Z-Score])</f>
        <v>283</v>
      </c>
      <c r="AV132">
        <f>(Table2[[#This Row],[Rank 1Y]]+Table2[[#This Row],[Rank 6M]]+Table2[[#This Row],[Rank Sharpe]])/3</f>
        <v>188</v>
      </c>
    </row>
    <row r="133" spans="1:48" x14ac:dyDescent="0.3">
      <c r="A133" t="s">
        <v>1469</v>
      </c>
      <c r="B133" t="s">
        <v>1470</v>
      </c>
      <c r="C133" t="s">
        <v>3175</v>
      </c>
      <c r="D133" t="s">
        <v>187</v>
      </c>
      <c r="E133">
        <v>7449.3747284000001</v>
      </c>
      <c r="F133">
        <v>518.6</v>
      </c>
      <c r="G133">
        <v>25.577361175127201</v>
      </c>
      <c r="H133">
        <f>(Table2[[#This Row],[1Y Return vs Nifty]]-AVERAGE(Table2[1Y Return vs Nifty]))/_xlfn.STDEV.P(Table2[1Y Return vs Nifty])</f>
        <v>7.462106623123797E-3</v>
      </c>
      <c r="I133">
        <v>-7.58798705343386</v>
      </c>
      <c r="J133">
        <f>(Table2[[#This Row],[1M Return vs Nifty]]-AVERAGE(Table2[1M Return vs Nifty]))/_xlfn.STDEV.P(Table2[1M Return vs Nifty])</f>
        <v>-0.57975104300454361</v>
      </c>
      <c r="K133">
        <v>30.256672999731801</v>
      </c>
      <c r="L133">
        <f>(Table2[[#This Row],[6M Return vs Nifty]]-AVERAGE(Table2[6M Return vs Nifty]))/_xlfn.STDEV.P(Table2[6M Return vs Nifty])</f>
        <v>0.62637590101540697</v>
      </c>
      <c r="M133">
        <v>-1.8187967905298399</v>
      </c>
      <c r="N133">
        <f>(Table2[[#This Row],[1W Return vs Nifty]]-AVERAGE(Table2[1W Return vs Nifty]))/_xlfn.STDEV.P(Table2[1W Return vs Nifty])</f>
        <v>-0.46498583272325528</v>
      </c>
      <c r="O133">
        <v>521.72</v>
      </c>
      <c r="P133">
        <v>508.70190380709403</v>
      </c>
      <c r="Q133">
        <v>427.61618183921701</v>
      </c>
      <c r="R133">
        <v>45.850692637705698</v>
      </c>
      <c r="S133" s="1">
        <f>(Table2[[#This Row],[Close Price]]-Table2[[#This Row],[20D EMA]])/Table2[[#This Row],[20D EMA]]</f>
        <v>-5.980219274706748E-3</v>
      </c>
      <c r="T133" s="1">
        <f>(Table2[[#This Row],[Close Price]]-Table2[[#This Row],[50D EMA]])/Table2[[#This Row],[50D EMA]]</f>
        <v>1.9457556810440944E-2</v>
      </c>
      <c r="U133" s="1">
        <f>(Table2[[#This Row],[Close Price]]-Table2[[#This Row],[200D EMA]])/Table2[[#This Row],[200D EMA]]</f>
        <v>0.2127698202847543</v>
      </c>
      <c r="V133">
        <v>0.49082881055199101</v>
      </c>
      <c r="W133">
        <v>508.8</v>
      </c>
      <c r="X133">
        <v>528.70000000000005</v>
      </c>
      <c r="Y133">
        <v>507.2</v>
      </c>
      <c r="Z133">
        <v>528.70000000000005</v>
      </c>
      <c r="AA133">
        <v>508.8</v>
      </c>
      <c r="AB133">
        <v>528.70000000000005</v>
      </c>
      <c r="AC133" s="1">
        <f>(Table2[[#This Row],[Close Price]]/Table2[[#This Row],[Day Low]])-1</f>
        <v>1.9261006289308158E-2</v>
      </c>
      <c r="AD133" s="1">
        <f>(Table2[[#This Row],[Day High]]/Table2[[#This Row],[Close Price]])-1</f>
        <v>1.9475510991129985E-2</v>
      </c>
      <c r="AE133" s="1">
        <f>(Table2[[#This Row],[Close Price]]/Table2[[#This Row],[Current Week Low]])-1</f>
        <v>2.247634069400628E-2</v>
      </c>
      <c r="AF133" s="1">
        <f>(Table2[[#This Row],[Current Week High]]/Table2[[#This Row],[Close Price]])-1</f>
        <v>1.9475510991129985E-2</v>
      </c>
      <c r="AG133" s="1">
        <f>(Table2[[#This Row],[Close Price]]/Table2[[#This Row],[Current Month Low]])-1</f>
        <v>1.9261006289308158E-2</v>
      </c>
      <c r="AH133" s="1">
        <f>(Table2[[#This Row],[Current Month High]]/Table2[[#This Row],[Close Price]])-1</f>
        <v>1.9475510991129985E-2</v>
      </c>
      <c r="AI133">
        <v>7.89625915927496</v>
      </c>
      <c r="AJ133">
        <v>90.977720493463394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-0.02</v>
      </c>
      <c r="AM133" t="s">
        <v>3214</v>
      </c>
      <c r="AN133">
        <v>-1.52</v>
      </c>
      <c r="AO133" t="s">
        <v>3214</v>
      </c>
      <c r="AP133">
        <v>0.14026492966700899</v>
      </c>
      <c r="AQ133">
        <f>(Table2[[#This Row],[Sharpe Ratio]]-AVERAGE(Table2[Sharpe Ratio]))/_xlfn.STDEV.P(Table2[Sharpe Ratio])</f>
        <v>0.92324833830352138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0.51234947021425326</v>
      </c>
      <c r="AS133">
        <f>_xlfn.RANK.AVG(Table2[[#This Row],[1Y Return vs Nifty Z-Score]],Table2[1Y Return vs Nifty Z-Score])</f>
        <v>298</v>
      </c>
      <c r="AT133">
        <f>_xlfn.RANK.AVG(Table2[[#This Row],[6M Return vs Nifty Z-Score]],Table2[6M Return vs Nifty Z-Score])</f>
        <v>146</v>
      </c>
      <c r="AU133">
        <f>_xlfn.RANK.AVG(Table2[[#This Row],[Sharpe Ratio Z-Score]],Table2[Sharpe Ratio Z-Score])</f>
        <v>123</v>
      </c>
      <c r="AV133">
        <f>(Table2[[#This Row],[Rank 1Y]]+Table2[[#This Row],[Rank 6M]]+Table2[[#This Row],[Rank Sharpe]])/3</f>
        <v>189</v>
      </c>
    </row>
    <row r="134" spans="1:48" x14ac:dyDescent="0.3">
      <c r="A134" t="s">
        <v>1021</v>
      </c>
      <c r="B134" t="s">
        <v>1022</v>
      </c>
      <c r="C134" t="s">
        <v>3181</v>
      </c>
      <c r="D134" t="s">
        <v>124</v>
      </c>
      <c r="E134">
        <v>14322.08449046</v>
      </c>
      <c r="F134">
        <v>1070.45</v>
      </c>
      <c r="G134">
        <v>38.310163970663801</v>
      </c>
      <c r="H134">
        <f>(Table2[[#This Row],[1Y Return vs Nifty]]-AVERAGE(Table2[1Y Return vs Nifty]))/_xlfn.STDEV.P(Table2[1Y Return vs Nifty])</f>
        <v>0.22040902827508402</v>
      </c>
      <c r="I134">
        <v>10.231015740057099</v>
      </c>
      <c r="J134">
        <f>(Table2[[#This Row],[1M Return vs Nifty]]-AVERAGE(Table2[1M Return vs Nifty]))/_xlfn.STDEV.P(Table2[1M Return vs Nifty])</f>
        <v>1.0243522240883913</v>
      </c>
      <c r="K134">
        <v>28.079911674521899</v>
      </c>
      <c r="L134">
        <f>(Table2[[#This Row],[6M Return vs Nifty]]-AVERAGE(Table2[6M Return vs Nifty]))/_xlfn.STDEV.P(Table2[6M Return vs Nifty])</f>
        <v>0.55755311452744405</v>
      </c>
      <c r="M134">
        <v>2.3069934426462102</v>
      </c>
      <c r="N134">
        <f>(Table2[[#This Row],[1W Return vs Nifty]]-AVERAGE(Table2[1W Return vs Nifty]))/_xlfn.STDEV.P(Table2[1W Return vs Nifty])</f>
        <v>0.39765106127364647</v>
      </c>
      <c r="O134">
        <v>1004.01</v>
      </c>
      <c r="P134">
        <v>999.58894909859396</v>
      </c>
      <c r="Q134">
        <v>895.65261228344798</v>
      </c>
      <c r="R134">
        <v>66.794745358149896</v>
      </c>
      <c r="S134" s="1">
        <f>(Table2[[#This Row],[Close Price]]-Table2[[#This Row],[20D EMA]])/Table2[[#This Row],[20D EMA]]</f>
        <v>6.6174639694823817E-2</v>
      </c>
      <c r="T134" s="1">
        <f>(Table2[[#This Row],[Close Price]]-Table2[[#This Row],[50D EMA]])/Table2[[#This Row],[50D EMA]]</f>
        <v>7.0890190378061838E-2</v>
      </c>
      <c r="U134" s="1">
        <f>(Table2[[#This Row],[Close Price]]-Table2[[#This Row],[200D EMA]])/Table2[[#This Row],[200D EMA]]</f>
        <v>0.19516203639590768</v>
      </c>
      <c r="V134">
        <v>1.73504401618649</v>
      </c>
      <c r="W134">
        <v>1055.5999999999999</v>
      </c>
      <c r="X134">
        <v>1120</v>
      </c>
      <c r="Y134">
        <v>1055.5999999999999</v>
      </c>
      <c r="Z134">
        <v>1122.9000000000001</v>
      </c>
      <c r="AA134">
        <v>1055.5999999999999</v>
      </c>
      <c r="AB134">
        <v>1120</v>
      </c>
      <c r="AC134" s="1">
        <f>(Table2[[#This Row],[Close Price]]/Table2[[#This Row],[Day Low]])-1</f>
        <v>1.4067828723001163E-2</v>
      </c>
      <c r="AD134" s="1">
        <f>(Table2[[#This Row],[Day High]]/Table2[[#This Row],[Close Price]])-1</f>
        <v>4.6288943902097257E-2</v>
      </c>
      <c r="AE134" s="1">
        <f>(Table2[[#This Row],[Close Price]]/Table2[[#This Row],[Current Week Low]])-1</f>
        <v>1.4067828723001163E-2</v>
      </c>
      <c r="AF134" s="1">
        <f>(Table2[[#This Row],[Current Week High]]/Table2[[#This Row],[Close Price]])-1</f>
        <v>4.8998084917557971E-2</v>
      </c>
      <c r="AG134" s="1">
        <f>(Table2[[#This Row],[Close Price]]/Table2[[#This Row],[Current Month Low]])-1</f>
        <v>1.4067828723001163E-2</v>
      </c>
      <c r="AH134" s="1">
        <f>(Table2[[#This Row],[Current Month High]]/Table2[[#This Row],[Close Price]])-1</f>
        <v>4.6288943902097257E-2</v>
      </c>
      <c r="AI134">
        <v>14.339763650801</v>
      </c>
      <c r="AJ134">
        <v>86.863925984114502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-0.11</v>
      </c>
      <c r="AM134" t="s">
        <v>3214</v>
      </c>
      <c r="AN134">
        <v>12.77</v>
      </c>
      <c r="AO134" t="s">
        <v>3215</v>
      </c>
      <c r="AP134">
        <v>0.121662660573104</v>
      </c>
      <c r="AQ134">
        <f>(Table2[[#This Row],[Sharpe Ratio]]-AVERAGE(Table2[Sharpe Ratio]))/_xlfn.STDEV.P(Table2[Sharpe Ratio])</f>
        <v>0.7060348055120147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2.9060002336765804</v>
      </c>
      <c r="AS134">
        <f>_xlfn.RANK.AVG(Table2[[#This Row],[1Y Return vs Nifty Z-Score]],Table2[1Y Return vs Nifty Z-Score])</f>
        <v>238</v>
      </c>
      <c r="AT134">
        <f>_xlfn.RANK.AVG(Table2[[#This Row],[6M Return vs Nifty Z-Score]],Table2[6M Return vs Nifty Z-Score])</f>
        <v>165</v>
      </c>
      <c r="AU134">
        <f>_xlfn.RANK.AVG(Table2[[#This Row],[Sharpe Ratio Z-Score]],Table2[Sharpe Ratio Z-Score])</f>
        <v>172</v>
      </c>
      <c r="AV134">
        <f>(Table2[[#This Row],[Rank 1Y]]+Table2[[#This Row],[Rank 6M]]+Table2[[#This Row],[Rank Sharpe]])/3</f>
        <v>191.66666666666666</v>
      </c>
    </row>
    <row r="135" spans="1:48" x14ac:dyDescent="0.3">
      <c r="A135" t="s">
        <v>482</v>
      </c>
      <c r="B135" t="s">
        <v>483</v>
      </c>
      <c r="C135" t="s">
        <v>3173</v>
      </c>
      <c r="D135" t="s">
        <v>277</v>
      </c>
      <c r="E135">
        <v>46494.09754458</v>
      </c>
      <c r="F135">
        <v>615.85</v>
      </c>
      <c r="G135">
        <v>49.905488215750502</v>
      </c>
      <c r="H135">
        <f>(Table2[[#This Row],[1Y Return vs Nifty]]-AVERAGE(Table2[1Y Return vs Nifty]))/_xlfn.STDEV.P(Table2[1Y Return vs Nifty])</f>
        <v>0.41433244350406334</v>
      </c>
      <c r="I135">
        <v>8.3722893711100799</v>
      </c>
      <c r="J135">
        <f>(Table2[[#This Row],[1M Return vs Nifty]]-AVERAGE(Table2[1M Return vs Nifty]))/_xlfn.STDEV.P(Table2[1M Return vs Nifty])</f>
        <v>0.85702585484011684</v>
      </c>
      <c r="K135">
        <v>29.177937060982799</v>
      </c>
      <c r="L135">
        <f>(Table2[[#This Row],[6M Return vs Nifty]]-AVERAGE(Table2[6M Return vs Nifty]))/_xlfn.STDEV.P(Table2[6M Return vs Nifty])</f>
        <v>0.59226944555352679</v>
      </c>
      <c r="M135">
        <v>3.7192854740338901</v>
      </c>
      <c r="N135">
        <f>(Table2[[#This Row],[1W Return vs Nifty]]-AVERAGE(Table2[1W Return vs Nifty]))/_xlfn.STDEV.P(Table2[1W Return vs Nifty])</f>
        <v>0.69293878617453031</v>
      </c>
      <c r="O135">
        <v>587.04999999999995</v>
      </c>
      <c r="P135">
        <v>552.92379020740202</v>
      </c>
      <c r="Q135">
        <v>471.35794516181301</v>
      </c>
      <c r="R135">
        <v>67.311046492089204</v>
      </c>
      <c r="S135" s="1">
        <f>(Table2[[#This Row],[Close Price]]-Table2[[#This Row],[20D EMA]])/Table2[[#This Row],[20D EMA]]</f>
        <v>4.9058853589983936E-2</v>
      </c>
      <c r="T135" s="1">
        <f>(Table2[[#This Row],[Close Price]]-Table2[[#This Row],[50D EMA]])/Table2[[#This Row],[50D EMA]]</f>
        <v>0.1138062982766474</v>
      </c>
      <c r="U135" s="1">
        <f>(Table2[[#This Row],[Close Price]]-Table2[[#This Row],[200D EMA]])/Table2[[#This Row],[200D EMA]]</f>
        <v>0.30654422254107583</v>
      </c>
      <c r="V135">
        <v>0.79993820557489104</v>
      </c>
      <c r="W135">
        <v>610.5</v>
      </c>
      <c r="X135">
        <v>628.5</v>
      </c>
      <c r="Y135">
        <v>592.5</v>
      </c>
      <c r="Z135">
        <v>628.5</v>
      </c>
      <c r="AA135">
        <v>610.5</v>
      </c>
      <c r="AB135">
        <v>628.5</v>
      </c>
      <c r="AC135" s="1">
        <f>(Table2[[#This Row],[Close Price]]/Table2[[#This Row],[Day Low]])-1</f>
        <v>8.7633087633087747E-3</v>
      </c>
      <c r="AD135" s="1">
        <f>(Table2[[#This Row],[Day High]]/Table2[[#This Row],[Close Price]])-1</f>
        <v>2.0540716083461863E-2</v>
      </c>
      <c r="AE135" s="1">
        <f>(Table2[[#This Row],[Close Price]]/Table2[[#This Row],[Current Week Low]])-1</f>
        <v>3.9409282700421988E-2</v>
      </c>
      <c r="AF135" s="1">
        <f>(Table2[[#This Row],[Current Week High]]/Table2[[#This Row],[Close Price]])-1</f>
        <v>2.0540716083461863E-2</v>
      </c>
      <c r="AG135" s="1">
        <f>(Table2[[#This Row],[Close Price]]/Table2[[#This Row],[Current Month Low]])-1</f>
        <v>8.7633087633087747E-3</v>
      </c>
      <c r="AH135" s="1">
        <f>(Table2[[#This Row],[Current Month High]]/Table2[[#This Row],[Close Price]])-1</f>
        <v>2.0540716083461863E-2</v>
      </c>
      <c r="AI135">
        <v>2.0540716083461801</v>
      </c>
      <c r="AJ135">
        <v>96.2555768005098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0.13</v>
      </c>
      <c r="AM135" t="s">
        <v>3215</v>
      </c>
      <c r="AN135">
        <v>5.42</v>
      </c>
      <c r="AO135" t="s">
        <v>3215</v>
      </c>
      <c r="AP135">
        <v>0.10020694988484601</v>
      </c>
      <c r="AQ135">
        <f>(Table2[[#This Row],[Sharpe Ratio]]-AVERAGE(Table2[Sharpe Ratio]))/_xlfn.STDEV.P(Table2[Sharpe Ratio])</f>
        <v>0.45550242725091283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3.0120689573231498</v>
      </c>
      <c r="AS135">
        <f>_xlfn.RANK.AVG(Table2[[#This Row],[1Y Return vs Nifty Z-Score]],Table2[1Y Return vs Nifty Z-Score])</f>
        <v>197</v>
      </c>
      <c r="AT135">
        <f>_xlfn.RANK.AVG(Table2[[#This Row],[6M Return vs Nifty Z-Score]],Table2[6M Return vs Nifty Z-Score])</f>
        <v>157</v>
      </c>
      <c r="AU135">
        <f>_xlfn.RANK.AVG(Table2[[#This Row],[Sharpe Ratio Z-Score]],Table2[Sharpe Ratio Z-Score])</f>
        <v>228</v>
      </c>
      <c r="AV135">
        <f>(Table2[[#This Row],[Rank 1Y]]+Table2[[#This Row],[Rank 6M]]+Table2[[#This Row],[Rank Sharpe]])/3</f>
        <v>194</v>
      </c>
    </row>
    <row r="136" spans="1:48" x14ac:dyDescent="0.3">
      <c r="A136" t="s">
        <v>1563</v>
      </c>
      <c r="B136" t="s">
        <v>1564</v>
      </c>
      <c r="C136" t="s">
        <v>3181</v>
      </c>
      <c r="D136" t="s">
        <v>161</v>
      </c>
      <c r="E136">
        <v>6435.7698622099997</v>
      </c>
      <c r="F136">
        <v>412.1</v>
      </c>
      <c r="G136">
        <v>24.413807492281599</v>
      </c>
      <c r="H136">
        <f>(Table2[[#This Row],[1Y Return vs Nifty]]-AVERAGE(Table2[1Y Return vs Nifty]))/_xlfn.STDEV.P(Table2[1Y Return vs Nifty])</f>
        <v>-1.1997487538314741E-2</v>
      </c>
      <c r="I136">
        <v>-7.2581658472839301</v>
      </c>
      <c r="J136">
        <f>(Table2[[#This Row],[1M Return vs Nifty]]-AVERAGE(Table2[1M Return vs Nifty]))/_xlfn.STDEV.P(Table2[1M Return vs Nifty])</f>
        <v>-0.55005985991909634</v>
      </c>
      <c r="K136">
        <v>19.628592145667401</v>
      </c>
      <c r="L136">
        <f>(Table2[[#This Row],[6M Return vs Nifty]]-AVERAGE(Table2[6M Return vs Nifty]))/_xlfn.STDEV.P(Table2[6M Return vs Nifty])</f>
        <v>0.29034726483704831</v>
      </c>
      <c r="M136">
        <v>2.1056800720708799</v>
      </c>
      <c r="N136">
        <f>(Table2[[#This Row],[1W Return vs Nifty]]-AVERAGE(Table2[1W Return vs Nifty]))/_xlfn.STDEV.P(Table2[1W Return vs Nifty])</f>
        <v>0.35555964825978958</v>
      </c>
      <c r="O136">
        <v>411.38</v>
      </c>
      <c r="P136">
        <v>406.21590933012101</v>
      </c>
      <c r="Q136">
        <v>347.22642919237899</v>
      </c>
      <c r="R136">
        <v>52.125101822478101</v>
      </c>
      <c r="S136" s="1">
        <f>(Table2[[#This Row],[Close Price]]-Table2[[#This Row],[20D EMA]])/Table2[[#This Row],[20D EMA]]</f>
        <v>1.7502066216151181E-3</v>
      </c>
      <c r="T136" s="1">
        <f>(Table2[[#This Row],[Close Price]]-Table2[[#This Row],[50D EMA]])/Table2[[#This Row],[50D EMA]]</f>
        <v>1.4485131022027916E-2</v>
      </c>
      <c r="U136" s="1">
        <f>(Table2[[#This Row],[Close Price]]-Table2[[#This Row],[200D EMA]])/Table2[[#This Row],[200D EMA]]</f>
        <v>0.1868336202359705</v>
      </c>
      <c r="V136">
        <v>0.70013620707717095</v>
      </c>
      <c r="W136">
        <v>409.8</v>
      </c>
      <c r="X136">
        <v>423.9</v>
      </c>
      <c r="Y136">
        <v>409</v>
      </c>
      <c r="Z136">
        <v>423.9</v>
      </c>
      <c r="AA136">
        <v>409.8</v>
      </c>
      <c r="AB136">
        <v>423.9</v>
      </c>
      <c r="AC136" s="1">
        <f>(Table2[[#This Row],[Close Price]]/Table2[[#This Row],[Day Low]])-1</f>
        <v>5.6124938994632778E-3</v>
      </c>
      <c r="AD136" s="1">
        <f>(Table2[[#This Row],[Day High]]/Table2[[#This Row],[Close Price]])-1</f>
        <v>2.8633826741082169E-2</v>
      </c>
      <c r="AE136" s="1">
        <f>(Table2[[#This Row],[Close Price]]/Table2[[#This Row],[Current Week Low]])-1</f>
        <v>7.5794621026894493E-3</v>
      </c>
      <c r="AF136" s="1">
        <f>(Table2[[#This Row],[Current Week High]]/Table2[[#This Row],[Close Price]])-1</f>
        <v>2.8633826741082169E-2</v>
      </c>
      <c r="AG136" s="1">
        <f>(Table2[[#This Row],[Close Price]]/Table2[[#This Row],[Current Month Low]])-1</f>
        <v>5.6124938994632778E-3</v>
      </c>
      <c r="AH136" s="1">
        <f>(Table2[[#This Row],[Current Month High]]/Table2[[#This Row],[Close Price]])-1</f>
        <v>2.8633826741082169E-2</v>
      </c>
      <c r="AI136">
        <v>9.4394564426110108</v>
      </c>
      <c r="AJ136">
        <v>82.304799823047901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-0.01</v>
      </c>
      <c r="AM136" t="s">
        <v>3214</v>
      </c>
      <c r="AN136">
        <v>-2.02</v>
      </c>
      <c r="AO136" t="s">
        <v>3214</v>
      </c>
      <c r="AP136">
        <v>0.179983193642277</v>
      </c>
      <c r="AQ136">
        <f>(Table2[[#This Row],[Sharpe Ratio]]-AVERAGE(Table2[Sharpe Ratio]))/_xlfn.STDEV.P(Table2[Sharpe Ratio])</f>
        <v>1.3870274821736817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1.4708770478131086</v>
      </c>
      <c r="AS136">
        <f>_xlfn.RANK.AVG(Table2[[#This Row],[1Y Return vs Nifty Z-Score]],Table2[1Y Return vs Nifty Z-Score])</f>
        <v>303</v>
      </c>
      <c r="AT136">
        <f>_xlfn.RANK.AVG(Table2[[#This Row],[6M Return vs Nifty Z-Score]],Table2[6M Return vs Nifty Z-Score])</f>
        <v>221</v>
      </c>
      <c r="AU136">
        <f>_xlfn.RANK.AVG(Table2[[#This Row],[Sharpe Ratio Z-Score]],Table2[Sharpe Ratio Z-Score])</f>
        <v>61</v>
      </c>
      <c r="AV136">
        <f>(Table2[[#This Row],[Rank 1Y]]+Table2[[#This Row],[Rank 6M]]+Table2[[#This Row],[Rank Sharpe]])/3</f>
        <v>195</v>
      </c>
    </row>
    <row r="137" spans="1:48" x14ac:dyDescent="0.3">
      <c r="A137" t="s">
        <v>188</v>
      </c>
      <c r="B137" t="s">
        <v>189</v>
      </c>
      <c r="C137" t="s">
        <v>3169</v>
      </c>
      <c r="D137" t="s">
        <v>143</v>
      </c>
      <c r="E137">
        <v>146871.743103671</v>
      </c>
      <c r="F137">
        <v>556.79999999999995</v>
      </c>
      <c r="G137">
        <v>59.455478860203797</v>
      </c>
      <c r="H137">
        <f>(Table2[[#This Row],[1Y Return vs Nifty]]-AVERAGE(Table2[1Y Return vs Nifty]))/_xlfn.STDEV.P(Table2[1Y Return vs Nifty])</f>
        <v>0.57404913292410431</v>
      </c>
      <c r="I137">
        <v>-12.402084688677601</v>
      </c>
      <c r="J137">
        <f>(Table2[[#This Row],[1M Return vs Nifty]]-AVERAGE(Table2[1M Return vs Nifty]))/_xlfn.STDEV.P(Table2[1M Return vs Nifty])</f>
        <v>-1.0131260098472286</v>
      </c>
      <c r="K137">
        <v>5.2048939804963501</v>
      </c>
      <c r="L137">
        <f>(Table2[[#This Row],[6M Return vs Nifty]]-AVERAGE(Table2[6M Return vs Nifty]))/_xlfn.STDEV.P(Table2[6M Return vs Nifty])</f>
        <v>-0.16568761950777808</v>
      </c>
      <c r="M137">
        <v>2.1590305773357699</v>
      </c>
      <c r="N137">
        <f>(Table2[[#This Row],[1W Return vs Nifty]]-AVERAGE(Table2[1W Return vs Nifty]))/_xlfn.STDEV.P(Table2[1W Return vs Nifty])</f>
        <v>0.36671438748642299</v>
      </c>
      <c r="O137">
        <v>562.76</v>
      </c>
      <c r="P137">
        <v>573.00160482956903</v>
      </c>
      <c r="Q137">
        <v>500.64895443369898</v>
      </c>
      <c r="R137">
        <v>49.531520140547201</v>
      </c>
      <c r="S137" s="1">
        <f>(Table2[[#This Row],[Close Price]]-Table2[[#This Row],[20D EMA]])/Table2[[#This Row],[20D EMA]]</f>
        <v>-1.0590660317009093E-2</v>
      </c>
      <c r="T137" s="1">
        <f>(Table2[[#This Row],[Close Price]]-Table2[[#This Row],[50D EMA]])/Table2[[#This Row],[50D EMA]]</f>
        <v>-2.8274972867463451E-2</v>
      </c>
      <c r="U137" s="1">
        <f>(Table2[[#This Row],[Close Price]]-Table2[[#This Row],[200D EMA]])/Table2[[#This Row],[200D EMA]]</f>
        <v>0.11215652218791775</v>
      </c>
      <c r="V137">
        <v>0.97284776288294394</v>
      </c>
      <c r="W137">
        <v>553.29999999999995</v>
      </c>
      <c r="X137">
        <v>569.45000000000005</v>
      </c>
      <c r="Y137">
        <v>550.1</v>
      </c>
      <c r="Z137">
        <v>569.45000000000005</v>
      </c>
      <c r="AA137">
        <v>553.29999999999995</v>
      </c>
      <c r="AB137">
        <v>569.45000000000005</v>
      </c>
      <c r="AC137" s="1">
        <f>(Table2[[#This Row],[Close Price]]/Table2[[#This Row],[Day Low]])-1</f>
        <v>6.3256822700161752E-3</v>
      </c>
      <c r="AD137" s="1">
        <f>(Table2[[#This Row],[Day High]]/Table2[[#This Row],[Close Price]])-1</f>
        <v>2.2719109195402432E-2</v>
      </c>
      <c r="AE137" s="1">
        <f>(Table2[[#This Row],[Close Price]]/Table2[[#This Row],[Current Week Low]])-1</f>
        <v>1.2179603708416531E-2</v>
      </c>
      <c r="AF137" s="1">
        <f>(Table2[[#This Row],[Current Week High]]/Table2[[#This Row],[Close Price]])-1</f>
        <v>2.2719109195402432E-2</v>
      </c>
      <c r="AG137" s="1">
        <f>(Table2[[#This Row],[Close Price]]/Table2[[#This Row],[Current Month Low]])-1</f>
        <v>6.3256822700161752E-3</v>
      </c>
      <c r="AH137" s="1">
        <f>(Table2[[#This Row],[Current Month High]]/Table2[[#This Row],[Close Price]])-1</f>
        <v>2.2719109195402432E-2</v>
      </c>
      <c r="AI137">
        <v>17.4568965517241</v>
      </c>
      <c r="AJ137">
        <v>114.60782424359201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-0.16</v>
      </c>
      <c r="AM137" t="s">
        <v>3214</v>
      </c>
      <c r="AN137">
        <v>-1.92</v>
      </c>
      <c r="AO137" t="s">
        <v>3214</v>
      </c>
      <c r="AP137">
        <v>0.18396057617876399</v>
      </c>
      <c r="AQ137">
        <f>(Table2[[#This Row],[Sharpe Ratio]]-AVERAGE(Table2[Sharpe Ratio]))/_xlfn.STDEV.P(Table2[Sharpe Ratio])</f>
        <v>1.4334702740531224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157</v>
      </c>
      <c r="AT137">
        <f>_xlfn.RANK.AVG(Table2[[#This Row],[6M Return vs Nifty Z-Score]],Table2[6M Return vs Nifty Z-Score])</f>
        <v>374</v>
      </c>
      <c r="AU137">
        <f>_xlfn.RANK.AVG(Table2[[#This Row],[Sharpe Ratio Z-Score]],Table2[Sharpe Ratio Z-Score])</f>
        <v>55</v>
      </c>
      <c r="AV137">
        <f>(Table2[[#This Row],[Rank 1Y]]+Table2[[#This Row],[Rank 6M]]+Table2[[#This Row],[Rank Sharpe]])/3</f>
        <v>195.33333333333334</v>
      </c>
    </row>
    <row r="138" spans="1:48" x14ac:dyDescent="0.3">
      <c r="A138" t="s">
        <v>1653</v>
      </c>
      <c r="B138" t="s">
        <v>1654</v>
      </c>
      <c r="C138" t="s">
        <v>3173</v>
      </c>
      <c r="D138" t="s">
        <v>54</v>
      </c>
      <c r="E138">
        <v>5613.5451851050002</v>
      </c>
      <c r="F138">
        <v>225.29</v>
      </c>
      <c r="G138">
        <v>112.856653886347</v>
      </c>
      <c r="H138">
        <f>(Table2[[#This Row],[1Y Return vs Nifty]]-AVERAGE(Table2[1Y Return vs Nifty]))/_xlfn.STDEV.P(Table2[1Y Return vs Nifty])</f>
        <v>1.4671451791772496</v>
      </c>
      <c r="I138">
        <v>34.981604952042801</v>
      </c>
      <c r="J138">
        <f>(Table2[[#This Row],[1M Return vs Nifty]]-AVERAGE(Table2[1M Return vs Nifty]))/_xlfn.STDEV.P(Table2[1M Return vs Nifty])</f>
        <v>3.2524511518198689</v>
      </c>
      <c r="K138">
        <v>68.166957448706</v>
      </c>
      <c r="L138">
        <f>(Table2[[#This Row],[6M Return vs Nifty]]-AVERAGE(Table2[6M Return vs Nifty]))/_xlfn.STDEV.P(Table2[6M Return vs Nifty])</f>
        <v>1.8249875182436295</v>
      </c>
      <c r="M138">
        <v>18.167391109071598</v>
      </c>
      <c r="N138">
        <f>(Table2[[#This Row],[1W Return vs Nifty]]-AVERAGE(Table2[1W Return vs Nifty]))/_xlfn.STDEV.P(Table2[1W Return vs Nifty])</f>
        <v>3.7138070961839884</v>
      </c>
      <c r="O138">
        <v>189.08</v>
      </c>
      <c r="P138">
        <v>169.17421073570199</v>
      </c>
      <c r="Q138">
        <v>137.49643891665099</v>
      </c>
      <c r="R138">
        <v>79.8282125897166</v>
      </c>
      <c r="S138" s="1">
        <f>(Table2[[#This Row],[Close Price]]-Table2[[#This Row],[20D EMA]])/Table2[[#This Row],[20D EMA]]</f>
        <v>0.19150624074465822</v>
      </c>
      <c r="T138" s="1">
        <f>(Table2[[#This Row],[Close Price]]-Table2[[#This Row],[50D EMA]])/Table2[[#This Row],[50D EMA]]</f>
        <v>0.33170415880920973</v>
      </c>
      <c r="U138" s="1">
        <f>(Table2[[#This Row],[Close Price]]-Table2[[#This Row],[200D EMA]])/Table2[[#This Row],[200D EMA]]</f>
        <v>0.63851516282955234</v>
      </c>
      <c r="V138">
        <v>2.7647559777511299</v>
      </c>
      <c r="W138">
        <v>223.15</v>
      </c>
      <c r="X138">
        <v>240.7</v>
      </c>
      <c r="Y138">
        <v>212</v>
      </c>
      <c r="Z138">
        <v>240.7</v>
      </c>
      <c r="AA138">
        <v>223.15</v>
      </c>
      <c r="AB138">
        <v>240.7</v>
      </c>
      <c r="AC138" s="1">
        <f>(Table2[[#This Row],[Close Price]]/Table2[[#This Row],[Day Low]])-1</f>
        <v>9.5899619090298316E-3</v>
      </c>
      <c r="AD138" s="1">
        <f>(Table2[[#This Row],[Day High]]/Table2[[#This Row],[Close Price]])-1</f>
        <v>6.8400727950641338E-2</v>
      </c>
      <c r="AE138" s="1">
        <f>(Table2[[#This Row],[Close Price]]/Table2[[#This Row],[Current Week Low]])-1</f>
        <v>6.2688679245282986E-2</v>
      </c>
      <c r="AF138" s="1">
        <f>(Table2[[#This Row],[Current Week High]]/Table2[[#This Row],[Close Price]])-1</f>
        <v>6.8400727950641338E-2</v>
      </c>
      <c r="AG138" s="1">
        <f>(Table2[[#This Row],[Close Price]]/Table2[[#This Row],[Current Month Low]])-1</f>
        <v>9.5899619090298316E-3</v>
      </c>
      <c r="AH138" s="1">
        <f>(Table2[[#This Row],[Current Month High]]/Table2[[#This Row],[Close Price]])-1</f>
        <v>6.8400727950641338E-2</v>
      </c>
      <c r="AI138">
        <v>6.8400727950641302</v>
      </c>
      <c r="AJ138">
        <v>148.527302813017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0.45</v>
      </c>
      <c r="AM138" t="s">
        <v>3215</v>
      </c>
      <c r="AN138">
        <v>26.43</v>
      </c>
      <c r="AO138" t="s">
        <v>3215</v>
      </c>
      <c r="AP138">
        <v>7.0085971280559999E-3</v>
      </c>
      <c r="AQ138">
        <f>(Table2[[#This Row],[Sharpe Ratio]]-AVERAGE(Table2[Sharpe Ratio]))/_xlfn.STDEV.P(Table2[Sharpe Ratio])</f>
        <v>-0.63274886889254089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9.6256420765321948</v>
      </c>
      <c r="AS138">
        <f>_xlfn.RANK.AVG(Table2[[#This Row],[1Y Return vs Nifty Z-Score]],Table2[1Y Return vs Nifty Z-Score])</f>
        <v>60</v>
      </c>
      <c r="AT138">
        <f>_xlfn.RANK.AVG(Table2[[#This Row],[6M Return vs Nifty Z-Score]],Table2[6M Return vs Nifty Z-Score])</f>
        <v>38</v>
      </c>
      <c r="AU138">
        <f>_xlfn.RANK.AVG(Table2[[#This Row],[Sharpe Ratio Z-Score]],Table2[Sharpe Ratio Z-Score])</f>
        <v>492</v>
      </c>
      <c r="AV138">
        <f>(Table2[[#This Row],[Rank 1Y]]+Table2[[#This Row],[Rank 6M]]+Table2[[#This Row],[Rank Sharpe]])/3</f>
        <v>196.66666666666666</v>
      </c>
    </row>
    <row r="139" spans="1:48" x14ac:dyDescent="0.3">
      <c r="A139" t="s">
        <v>1070</v>
      </c>
      <c r="B139" t="s">
        <v>1071</v>
      </c>
      <c r="C139" t="s">
        <v>3186</v>
      </c>
      <c r="D139" t="s">
        <v>1072</v>
      </c>
      <c r="E139">
        <v>12972.10848345</v>
      </c>
      <c r="F139">
        <v>674.55</v>
      </c>
      <c r="G139">
        <v>52.440941636581996</v>
      </c>
      <c r="H139">
        <f>(Table2[[#This Row],[1Y Return vs Nifty]]-AVERAGE(Table2[1Y Return vs Nifty]))/_xlfn.STDEV.P(Table2[1Y Return vs Nifty])</f>
        <v>0.45673606897663116</v>
      </c>
      <c r="I139">
        <v>30.028716475703401</v>
      </c>
      <c r="J139">
        <f>(Table2[[#This Row],[1M Return vs Nifty]]-AVERAGE(Table2[1M Return vs Nifty]))/_xlfn.STDEV.P(Table2[1M Return vs Nifty])</f>
        <v>2.8065819481097063</v>
      </c>
      <c r="K139">
        <v>63.181651101009599</v>
      </c>
      <c r="L139">
        <f>(Table2[[#This Row],[6M Return vs Nifty]]-AVERAGE(Table2[6M Return vs Nifty]))/_xlfn.STDEV.P(Table2[6M Return vs Nifty])</f>
        <v>1.6673668042172487</v>
      </c>
      <c r="M139">
        <v>27.575128831929799</v>
      </c>
      <c r="N139">
        <f>(Table2[[#This Row],[1W Return vs Nifty]]-AVERAGE(Table2[1W Return vs Nifty]))/_xlfn.STDEV.P(Table2[1W Return vs Nifty])</f>
        <v>5.6808149153228129</v>
      </c>
      <c r="O139">
        <v>556.94000000000005</v>
      </c>
      <c r="P139">
        <v>533.75444758473998</v>
      </c>
      <c r="Q139">
        <v>470.163653847597</v>
      </c>
      <c r="R139">
        <v>80.3857949053195</v>
      </c>
      <c r="S139" s="1">
        <f>(Table2[[#This Row],[Close Price]]-Table2[[#This Row],[20D EMA]])/Table2[[#This Row],[20D EMA]]</f>
        <v>0.21117175997414422</v>
      </c>
      <c r="T139" s="1">
        <f>(Table2[[#This Row],[Close Price]]-Table2[[#This Row],[50D EMA]])/Table2[[#This Row],[50D EMA]]</f>
        <v>0.26378338026477421</v>
      </c>
      <c r="U139" s="1">
        <f>(Table2[[#This Row],[Close Price]]-Table2[[#This Row],[200D EMA]])/Table2[[#This Row],[200D EMA]]</f>
        <v>0.43471319928667762</v>
      </c>
      <c r="V139">
        <v>4.0291425932824696</v>
      </c>
      <c r="W139">
        <v>604</v>
      </c>
      <c r="X139">
        <v>688.9</v>
      </c>
      <c r="Y139">
        <v>559.6</v>
      </c>
      <c r="Z139">
        <v>688.9</v>
      </c>
      <c r="AA139">
        <v>604</v>
      </c>
      <c r="AB139">
        <v>688.9</v>
      </c>
      <c r="AC139" s="1">
        <f>(Table2[[#This Row],[Close Price]]/Table2[[#This Row],[Day Low]])-1</f>
        <v>0.11680463576158928</v>
      </c>
      <c r="AD139" s="1">
        <f>(Table2[[#This Row],[Day High]]/Table2[[#This Row],[Close Price]])-1</f>
        <v>2.1273441553628425E-2</v>
      </c>
      <c r="AE139" s="1">
        <f>(Table2[[#This Row],[Close Price]]/Table2[[#This Row],[Current Week Low]])-1</f>
        <v>0.20541458184417438</v>
      </c>
      <c r="AF139" s="1">
        <f>(Table2[[#This Row],[Current Week High]]/Table2[[#This Row],[Close Price]])-1</f>
        <v>2.1273441553628425E-2</v>
      </c>
      <c r="AG139" s="1">
        <f>(Table2[[#This Row],[Close Price]]/Table2[[#This Row],[Current Month Low]])-1</f>
        <v>0.11680463576158928</v>
      </c>
      <c r="AH139" s="1">
        <f>(Table2[[#This Row],[Current Month High]]/Table2[[#This Row],[Close Price]])-1</f>
        <v>2.1273441553628425E-2</v>
      </c>
      <c r="AI139">
        <v>2.1273441553628398</v>
      </c>
      <c r="AJ139">
        <v>117.877906976744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0.23</v>
      </c>
      <c r="AM139" t="s">
        <v>3215</v>
      </c>
      <c r="AN139">
        <v>29.13</v>
      </c>
      <c r="AO139" t="s">
        <v>3215</v>
      </c>
      <c r="AP139">
        <v>5.5905540526175003E-2</v>
      </c>
      <c r="AQ139">
        <f>(Table2[[#This Row],[Sharpe Ratio]]-AVERAGE(Table2[Sharpe Ratio]))/_xlfn.STDEV.P(Table2[Sharpe Ratio])</f>
        <v>-6.1792833120982646E-2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10.549706903505417</v>
      </c>
      <c r="AS139">
        <f>_xlfn.RANK.AVG(Table2[[#This Row],[1Y Return vs Nifty Z-Score]],Table2[1Y Return vs Nifty Z-Score])</f>
        <v>184</v>
      </c>
      <c r="AT139">
        <f>_xlfn.RANK.AVG(Table2[[#This Row],[6M Return vs Nifty Z-Score]],Table2[6M Return vs Nifty Z-Score])</f>
        <v>47</v>
      </c>
      <c r="AU139">
        <f>_xlfn.RANK.AVG(Table2[[#This Row],[Sharpe Ratio Z-Score]],Table2[Sharpe Ratio Z-Score])</f>
        <v>361</v>
      </c>
      <c r="AV139">
        <f>(Table2[[#This Row],[Rank 1Y]]+Table2[[#This Row],[Rank 6M]]+Table2[[#This Row],[Rank Sharpe]])/3</f>
        <v>197.33333333333334</v>
      </c>
    </row>
    <row r="140" spans="1:48" x14ac:dyDescent="0.3">
      <c r="A140" t="s">
        <v>388</v>
      </c>
      <c r="B140" t="s">
        <v>389</v>
      </c>
      <c r="C140" t="s">
        <v>3182</v>
      </c>
      <c r="D140" t="s">
        <v>130</v>
      </c>
      <c r="E140">
        <v>62673.33165023</v>
      </c>
      <c r="F140">
        <v>1753.15</v>
      </c>
      <c r="G140">
        <v>61.410207427820602</v>
      </c>
      <c r="H140">
        <f>(Table2[[#This Row],[1Y Return vs Nifty]]-AVERAGE(Table2[1Y Return vs Nifty]))/_xlfn.STDEV.P(Table2[1Y Return vs Nifty])</f>
        <v>0.60674055505820501</v>
      </c>
      <c r="I140">
        <v>-10.022334601876</v>
      </c>
      <c r="J140">
        <f>(Table2[[#This Row],[1M Return vs Nifty]]-AVERAGE(Table2[1M Return vs Nifty]))/_xlfn.STDEV.P(Table2[1M Return vs Nifty])</f>
        <v>-0.79889601430013912</v>
      </c>
      <c r="K140">
        <v>6.1142680403584198</v>
      </c>
      <c r="L140">
        <f>(Table2[[#This Row],[6M Return vs Nifty]]-AVERAGE(Table2[6M Return vs Nifty]))/_xlfn.STDEV.P(Table2[6M Return vs Nifty])</f>
        <v>-0.13693588819265831</v>
      </c>
      <c r="M140">
        <v>-3.1092992222812299</v>
      </c>
      <c r="N140">
        <f>(Table2[[#This Row],[1W Return vs Nifty]]-AVERAGE(Table2[1W Return vs Nifty]))/_xlfn.STDEV.P(Table2[1W Return vs Nifty])</f>
        <v>-0.7348092959884962</v>
      </c>
      <c r="O140">
        <v>1790.56</v>
      </c>
      <c r="P140">
        <v>1778.07268521946</v>
      </c>
      <c r="Q140">
        <v>1555.0692433326899</v>
      </c>
      <c r="R140">
        <v>42.220436664672398</v>
      </c>
      <c r="S140" s="1">
        <f>(Table2[[#This Row],[Close Price]]-Table2[[#This Row],[20D EMA]])/Table2[[#This Row],[20D EMA]]</f>
        <v>-2.089290501295676E-2</v>
      </c>
      <c r="T140" s="1">
        <f>(Table2[[#This Row],[Close Price]]-Table2[[#This Row],[50D EMA]])/Table2[[#This Row],[50D EMA]]</f>
        <v>-1.4016685271999348E-2</v>
      </c>
      <c r="U140" s="1">
        <f>(Table2[[#This Row],[Close Price]]-Table2[[#This Row],[200D EMA]])/Table2[[#This Row],[200D EMA]]</f>
        <v>0.12737745120776786</v>
      </c>
      <c r="V140">
        <v>1.00812304152724</v>
      </c>
      <c r="W140">
        <v>1733.45</v>
      </c>
      <c r="X140">
        <v>1850.85</v>
      </c>
      <c r="Y140">
        <v>1733.45</v>
      </c>
      <c r="Z140">
        <v>1869.95</v>
      </c>
      <c r="AA140">
        <v>1733.45</v>
      </c>
      <c r="AB140">
        <v>1850.85</v>
      </c>
      <c r="AC140" s="1">
        <f>(Table2[[#This Row],[Close Price]]/Table2[[#This Row],[Day Low]])-1</f>
        <v>1.136461968905933E-2</v>
      </c>
      <c r="AD140" s="1">
        <f>(Table2[[#This Row],[Day High]]/Table2[[#This Row],[Close Price]])-1</f>
        <v>5.5728260559564147E-2</v>
      </c>
      <c r="AE140" s="1">
        <f>(Table2[[#This Row],[Close Price]]/Table2[[#This Row],[Current Week Low]])-1</f>
        <v>1.136461968905933E-2</v>
      </c>
      <c r="AF140" s="1">
        <f>(Table2[[#This Row],[Current Week High]]/Table2[[#This Row],[Close Price]])-1</f>
        <v>6.6622935858312138E-2</v>
      </c>
      <c r="AG140" s="1">
        <f>(Table2[[#This Row],[Close Price]]/Table2[[#This Row],[Current Month Low]])-1</f>
        <v>1.136461968905933E-2</v>
      </c>
      <c r="AH140" s="1">
        <f>(Table2[[#This Row],[Current Month High]]/Table2[[#This Row],[Close Price]])-1</f>
        <v>5.5728260559564147E-2</v>
      </c>
      <c r="AI140">
        <v>17.987622279896101</v>
      </c>
      <c r="AJ140">
        <v>102.90500853563201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-0.1</v>
      </c>
      <c r="AM140" t="s">
        <v>3214</v>
      </c>
      <c r="AN140">
        <v>4.8899999999999997</v>
      </c>
      <c r="AO140" t="s">
        <v>3215</v>
      </c>
      <c r="AP140">
        <v>0.167856692307467</v>
      </c>
      <c r="AQ140">
        <f>(Table2[[#This Row],[Sharpe Ratio]]-AVERAGE(Table2[Sharpe Ratio]))/_xlfn.STDEV.P(Table2[Sharpe Ratio])</f>
        <v>1.2454296920310779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0.18152904860798924</v>
      </c>
      <c r="AS140">
        <f>_xlfn.RANK.AVG(Table2[[#This Row],[1Y Return vs Nifty Z-Score]],Table2[1Y Return vs Nifty Z-Score])</f>
        <v>151</v>
      </c>
      <c r="AT140">
        <f>_xlfn.RANK.AVG(Table2[[#This Row],[6M Return vs Nifty Z-Score]],Table2[6M Return vs Nifty Z-Score])</f>
        <v>365</v>
      </c>
      <c r="AU140">
        <f>_xlfn.RANK.AVG(Table2[[#This Row],[Sharpe Ratio Z-Score]],Table2[Sharpe Ratio Z-Score])</f>
        <v>78</v>
      </c>
      <c r="AV140">
        <f>(Table2[[#This Row],[Rank 1Y]]+Table2[[#This Row],[Rank 6M]]+Table2[[#This Row],[Rank Sharpe]])/3</f>
        <v>198</v>
      </c>
    </row>
    <row r="141" spans="1:48" x14ac:dyDescent="0.3">
      <c r="A141" t="s">
        <v>999</v>
      </c>
      <c r="B141" t="s">
        <v>1000</v>
      </c>
      <c r="C141" t="s">
        <v>3169</v>
      </c>
      <c r="D141" t="s">
        <v>570</v>
      </c>
      <c r="E141">
        <v>14712.873027378</v>
      </c>
      <c r="F141">
        <v>153.94</v>
      </c>
      <c r="G141">
        <v>51.575086418266402</v>
      </c>
      <c r="H141">
        <f>(Table2[[#This Row],[1Y Return vs Nifty]]-AVERAGE(Table2[1Y Return vs Nifty]))/_xlfn.STDEV.P(Table2[1Y Return vs Nifty])</f>
        <v>0.44225526641513813</v>
      </c>
      <c r="I141">
        <v>42.389470578914597</v>
      </c>
      <c r="J141">
        <f>(Table2[[#This Row],[1M Return vs Nifty]]-AVERAGE(Table2[1M Return vs Nifty]))/_xlfn.STDEV.P(Table2[1M Return vs Nifty])</f>
        <v>3.9193224460199683</v>
      </c>
      <c r="K141">
        <v>77.218025891152195</v>
      </c>
      <c r="L141">
        <f>(Table2[[#This Row],[6M Return vs Nifty]]-AVERAGE(Table2[6M Return vs Nifty]))/_xlfn.STDEV.P(Table2[6M Return vs Nifty])</f>
        <v>2.1111556634087156</v>
      </c>
      <c r="M141">
        <v>10.204875754197101</v>
      </c>
      <c r="N141">
        <f>(Table2[[#This Row],[1W Return vs Nifty]]-AVERAGE(Table2[1W Return vs Nifty]))/_xlfn.STDEV.P(Table2[1W Return vs Nifty])</f>
        <v>2.0489722097908487</v>
      </c>
      <c r="O141">
        <v>132.12</v>
      </c>
      <c r="P141">
        <v>117.207549155962</v>
      </c>
      <c r="Q141">
        <v>97.396984631900196</v>
      </c>
      <c r="R141">
        <v>81.720182009656199</v>
      </c>
      <c r="S141" s="1">
        <f>(Table2[[#This Row],[Close Price]]-Table2[[#This Row],[20D EMA]])/Table2[[#This Row],[20D EMA]]</f>
        <v>0.16515289131092939</v>
      </c>
      <c r="T141" s="1">
        <f>(Table2[[#This Row],[Close Price]]-Table2[[#This Row],[50D EMA]])/Table2[[#This Row],[50D EMA]]</f>
        <v>0.3133966293857065</v>
      </c>
      <c r="U141" s="1">
        <f>(Table2[[#This Row],[Close Price]]-Table2[[#This Row],[200D EMA]])/Table2[[#This Row],[200D EMA]]</f>
        <v>0.5805417445087967</v>
      </c>
      <c r="V141">
        <v>2.0497748575585</v>
      </c>
      <c r="W141">
        <v>149.22</v>
      </c>
      <c r="X141">
        <v>157.65</v>
      </c>
      <c r="Y141">
        <v>143.4</v>
      </c>
      <c r="Z141">
        <v>157.65</v>
      </c>
      <c r="AA141">
        <v>149.22</v>
      </c>
      <c r="AB141">
        <v>157.65</v>
      </c>
      <c r="AC141" s="1">
        <f>(Table2[[#This Row],[Close Price]]/Table2[[#This Row],[Day Low]])-1</f>
        <v>3.1631148639592599E-2</v>
      </c>
      <c r="AD141" s="1">
        <f>(Table2[[#This Row],[Day High]]/Table2[[#This Row],[Close Price]])-1</f>
        <v>2.4100298817721244E-2</v>
      </c>
      <c r="AE141" s="1">
        <f>(Table2[[#This Row],[Close Price]]/Table2[[#This Row],[Current Week Low]])-1</f>
        <v>7.3500697350069588E-2</v>
      </c>
      <c r="AF141" s="1">
        <f>(Table2[[#This Row],[Current Week High]]/Table2[[#This Row],[Close Price]])-1</f>
        <v>2.4100298817721244E-2</v>
      </c>
      <c r="AG141" s="1">
        <f>(Table2[[#This Row],[Close Price]]/Table2[[#This Row],[Current Month Low]])-1</f>
        <v>3.1631148639592599E-2</v>
      </c>
      <c r="AH141" s="1">
        <f>(Table2[[#This Row],[Current Month High]]/Table2[[#This Row],[Close Price]])-1</f>
        <v>2.4100298817721244E-2</v>
      </c>
      <c r="AI141">
        <v>2.41002988177212</v>
      </c>
      <c r="AJ141">
        <v>123.101449275362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0.57999999999999996</v>
      </c>
      <c r="AM141" t="s">
        <v>3215</v>
      </c>
      <c r="AN141">
        <v>18.989999999999998</v>
      </c>
      <c r="AO141" t="s">
        <v>3215</v>
      </c>
      <c r="AP141">
        <v>4.8573596343538999E-2</v>
      </c>
      <c r="AQ141">
        <f>(Table2[[#This Row],[Sharpe Ratio]]-AVERAGE(Table2[Sharpe Ratio]))/_xlfn.STDEV.P(Table2[Sharpe Ratio])</f>
        <v>-0.14740591021931981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8.3742996754153509</v>
      </c>
      <c r="AS141">
        <f>_xlfn.RANK.AVG(Table2[[#This Row],[1Y Return vs Nifty Z-Score]],Table2[1Y Return vs Nifty Z-Score])</f>
        <v>187</v>
      </c>
      <c r="AT141">
        <f>_xlfn.RANK.AVG(Table2[[#This Row],[6M Return vs Nifty Z-Score]],Table2[6M Return vs Nifty Z-Score])</f>
        <v>30</v>
      </c>
      <c r="AU141">
        <f>_xlfn.RANK.AVG(Table2[[#This Row],[Sharpe Ratio Z-Score]],Table2[Sharpe Ratio Z-Score])</f>
        <v>377</v>
      </c>
      <c r="AV141">
        <f>(Table2[[#This Row],[Rank 1Y]]+Table2[[#This Row],[Rank 6M]]+Table2[[#This Row],[Rank Sharpe]])/3</f>
        <v>198</v>
      </c>
    </row>
    <row r="142" spans="1:48" x14ac:dyDescent="0.3">
      <c r="A142" t="s">
        <v>1188</v>
      </c>
      <c r="B142" t="s">
        <v>1189</v>
      </c>
      <c r="C142" t="s">
        <v>3172</v>
      </c>
      <c r="D142" t="s">
        <v>46</v>
      </c>
      <c r="E142">
        <v>10625.287252439901</v>
      </c>
      <c r="F142">
        <v>6721.4</v>
      </c>
      <c r="G142">
        <v>31.9490906176759</v>
      </c>
      <c r="H142">
        <f>(Table2[[#This Row],[1Y Return vs Nifty]]-AVERAGE(Table2[1Y Return vs Nifty]))/_xlfn.STDEV.P(Table2[1Y Return vs Nifty])</f>
        <v>0.11402467514617806</v>
      </c>
      <c r="I142">
        <v>-3.6622680747162399</v>
      </c>
      <c r="J142">
        <f>(Table2[[#This Row],[1M Return vs Nifty]]-AVERAGE(Table2[1M Return vs Nifty]))/_xlfn.STDEV.P(Table2[1M Return vs Nifty])</f>
        <v>-0.22634974931655019</v>
      </c>
      <c r="K142">
        <v>11.554652004448799</v>
      </c>
      <c r="L142">
        <f>(Table2[[#This Row],[6M Return vs Nifty]]-AVERAGE(Table2[6M Return vs Nifty]))/_xlfn.STDEV.P(Table2[6M Return vs Nifty])</f>
        <v>3.5073040685671568E-2</v>
      </c>
      <c r="M142">
        <v>1.45920447749629</v>
      </c>
      <c r="N142">
        <f>(Table2[[#This Row],[1W Return vs Nifty]]-AVERAGE(Table2[1W Return vs Nifty]))/_xlfn.STDEV.P(Table2[1W Return vs Nifty])</f>
        <v>0.2203919185811711</v>
      </c>
      <c r="O142">
        <v>6571.69</v>
      </c>
      <c r="P142">
        <v>6295.31410242927</v>
      </c>
      <c r="Q142">
        <v>5349.7903303602197</v>
      </c>
      <c r="R142">
        <v>62.753665534931699</v>
      </c>
      <c r="S142" s="1">
        <f>(Table2[[#This Row],[Close Price]]-Table2[[#This Row],[20D EMA]])/Table2[[#This Row],[20D EMA]]</f>
        <v>2.2781050232132078E-2</v>
      </c>
      <c r="T142" s="1">
        <f>(Table2[[#This Row],[Close Price]]-Table2[[#This Row],[50D EMA]])/Table2[[#This Row],[50D EMA]]</f>
        <v>6.768302433175008E-2</v>
      </c>
      <c r="U142" s="1">
        <f>(Table2[[#This Row],[Close Price]]-Table2[[#This Row],[200D EMA]])/Table2[[#This Row],[200D EMA]]</f>
        <v>0.25638568709054899</v>
      </c>
      <c r="V142">
        <v>0.47469244804641703</v>
      </c>
      <c r="W142">
        <v>6660</v>
      </c>
      <c r="X142">
        <v>6755.7</v>
      </c>
      <c r="Y142">
        <v>6660</v>
      </c>
      <c r="Z142">
        <v>6771.95</v>
      </c>
      <c r="AA142">
        <v>6660</v>
      </c>
      <c r="AB142">
        <v>6755.7</v>
      </c>
      <c r="AC142" s="1">
        <f>(Table2[[#This Row],[Close Price]]/Table2[[#This Row],[Day Low]])-1</f>
        <v>9.219219219219088E-3</v>
      </c>
      <c r="AD142" s="1">
        <f>(Table2[[#This Row],[Day High]]/Table2[[#This Row],[Close Price]])-1</f>
        <v>5.1031035200999053E-3</v>
      </c>
      <c r="AE142" s="1">
        <f>(Table2[[#This Row],[Close Price]]/Table2[[#This Row],[Current Week Low]])-1</f>
        <v>9.219219219219088E-3</v>
      </c>
      <c r="AF142" s="1">
        <f>(Table2[[#This Row],[Current Week High]]/Table2[[#This Row],[Close Price]])-1</f>
        <v>7.5207546046953677E-3</v>
      </c>
      <c r="AG142" s="1">
        <f>(Table2[[#This Row],[Close Price]]/Table2[[#This Row],[Current Month Low]])-1</f>
        <v>9.219219219219088E-3</v>
      </c>
      <c r="AH142" s="1">
        <f>(Table2[[#This Row],[Current Month High]]/Table2[[#This Row],[Close Price]])-1</f>
        <v>5.1031035200999053E-3</v>
      </c>
      <c r="AI142">
        <v>10.840003570684599</v>
      </c>
      <c r="AJ142">
        <v>99.747395949419698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0.13</v>
      </c>
      <c r="AM142" t="s">
        <v>3215</v>
      </c>
      <c r="AN142">
        <v>1.62</v>
      </c>
      <c r="AO142" t="s">
        <v>3215</v>
      </c>
      <c r="AP142">
        <v>0.209210974278006</v>
      </c>
      <c r="AQ142">
        <f>(Table2[[#This Row],[Sharpe Ratio]]-AVERAGE(Table2[Sharpe Ratio]))/_xlfn.STDEV.P(Table2[Sharpe Ratio])</f>
        <v>1.7283121639237173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1.8714520490201878</v>
      </c>
      <c r="AS142">
        <f>_xlfn.RANK.AVG(Table2[[#This Row],[1Y Return vs Nifty Z-Score]],Table2[1Y Return vs Nifty Z-Score])</f>
        <v>269</v>
      </c>
      <c r="AT142">
        <f>_xlfn.RANK.AVG(Table2[[#This Row],[6M Return vs Nifty Z-Score]],Table2[6M Return vs Nifty Z-Score])</f>
        <v>300</v>
      </c>
      <c r="AU142">
        <f>_xlfn.RANK.AVG(Table2[[#This Row],[Sharpe Ratio Z-Score]],Table2[Sharpe Ratio Z-Score])</f>
        <v>25</v>
      </c>
      <c r="AV142">
        <f>(Table2[[#This Row],[Rank 1Y]]+Table2[[#This Row],[Rank 6M]]+Table2[[#This Row],[Rank Sharpe]])/3</f>
        <v>198</v>
      </c>
    </row>
    <row r="143" spans="1:48" x14ac:dyDescent="0.3">
      <c r="A143" t="s">
        <v>283</v>
      </c>
      <c r="B143" t="s">
        <v>284</v>
      </c>
      <c r="C143" t="s">
        <v>3173</v>
      </c>
      <c r="D143" t="s">
        <v>54</v>
      </c>
      <c r="E143">
        <v>100096.08838528</v>
      </c>
      <c r="F143">
        <v>2194.4</v>
      </c>
      <c r="G143">
        <v>55.524539165098098</v>
      </c>
      <c r="H143">
        <f>(Table2[[#This Row],[1Y Return vs Nifty]]-AVERAGE(Table2[1Y Return vs Nifty]))/_xlfn.STDEV.P(Table2[1Y Return vs Nifty])</f>
        <v>0.50830700837273002</v>
      </c>
      <c r="I143">
        <v>-4.8304842159626897</v>
      </c>
      <c r="J143">
        <f>(Table2[[#This Row],[1M Return vs Nifty]]-AVERAGE(Table2[1M Return vs Nifty]))/_xlfn.STDEV.P(Table2[1M Return vs Nifty])</f>
        <v>-0.3315149681877575</v>
      </c>
      <c r="K143">
        <v>21.459750432654001</v>
      </c>
      <c r="L143">
        <f>(Table2[[#This Row],[6M Return vs Nifty]]-AVERAGE(Table2[6M Return vs Nifty]))/_xlfn.STDEV.P(Table2[6M Return vs Nifty])</f>
        <v>0.34824310043068651</v>
      </c>
      <c r="M143">
        <v>-0.46173959789081798</v>
      </c>
      <c r="N143">
        <f>(Table2[[#This Row],[1W Return vs Nifty]]-AVERAGE(Table2[1W Return vs Nifty]))/_xlfn.STDEV.P(Table2[1W Return vs Nifty])</f>
        <v>-0.18124683110825757</v>
      </c>
      <c r="O143">
        <v>2197.69</v>
      </c>
      <c r="P143">
        <v>2101.4463058013298</v>
      </c>
      <c r="Q143">
        <v>1733.3200398705201</v>
      </c>
      <c r="R143">
        <v>46.758877326024098</v>
      </c>
      <c r="S143" s="1">
        <f>(Table2[[#This Row],[Close Price]]-Table2[[#This Row],[20D EMA]])/Table2[[#This Row],[20D EMA]]</f>
        <v>-1.4970264231988877E-3</v>
      </c>
      <c r="T143" s="1">
        <f>(Table2[[#This Row],[Close Price]]-Table2[[#This Row],[50D EMA]])/Table2[[#This Row],[50D EMA]]</f>
        <v>4.4233199745365326E-2</v>
      </c>
      <c r="U143" s="1">
        <f>(Table2[[#This Row],[Close Price]]-Table2[[#This Row],[200D EMA]])/Table2[[#This Row],[200D EMA]]</f>
        <v>0.26600970941518853</v>
      </c>
      <c r="V143">
        <v>0.73466386469131395</v>
      </c>
      <c r="W143">
        <v>2175.0500000000002</v>
      </c>
      <c r="X143">
        <v>2219</v>
      </c>
      <c r="Y143">
        <v>2175.0500000000002</v>
      </c>
      <c r="Z143">
        <v>2219.8000000000002</v>
      </c>
      <c r="AA143">
        <v>2175.0500000000002</v>
      </c>
      <c r="AB143">
        <v>2219</v>
      </c>
      <c r="AC143" s="1">
        <f>(Table2[[#This Row],[Close Price]]/Table2[[#This Row],[Day Low]])-1</f>
        <v>8.8963472104088837E-3</v>
      </c>
      <c r="AD143" s="1">
        <f>(Table2[[#This Row],[Day High]]/Table2[[#This Row],[Close Price]])-1</f>
        <v>1.1210353627415293E-2</v>
      </c>
      <c r="AE143" s="1">
        <f>(Table2[[#This Row],[Close Price]]/Table2[[#This Row],[Current Week Low]])-1</f>
        <v>8.8963472104088837E-3</v>
      </c>
      <c r="AF143" s="1">
        <f>(Table2[[#This Row],[Current Week High]]/Table2[[#This Row],[Close Price]])-1</f>
        <v>1.1574917973022236E-2</v>
      </c>
      <c r="AG143" s="1">
        <f>(Table2[[#This Row],[Close Price]]/Table2[[#This Row],[Current Month Low]])-1</f>
        <v>8.8963472104088837E-3</v>
      </c>
      <c r="AH143" s="1">
        <f>(Table2[[#This Row],[Current Month High]]/Table2[[#This Row],[Close Price]])-1</f>
        <v>1.1210353627415293E-2</v>
      </c>
      <c r="AI143">
        <v>5.3590958804228901</v>
      </c>
      <c r="AJ143">
        <v>95.405164737310699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0.08</v>
      </c>
      <c r="AM143" t="s">
        <v>3215</v>
      </c>
      <c r="AN143">
        <v>-2.75</v>
      </c>
      <c r="AO143" t="s">
        <v>3214</v>
      </c>
      <c r="AP143">
        <v>0.106012564779822</v>
      </c>
      <c r="AQ143">
        <f>(Table2[[#This Row],[Sharpe Ratio]]-AVERAGE(Table2[Sharpe Ratio]))/_xlfn.STDEV.P(Table2[Sharpe Ratio])</f>
        <v>0.5232929809193313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0.86708129042673265</v>
      </c>
      <c r="AS143">
        <f>_xlfn.RANK.AVG(Table2[[#This Row],[1Y Return vs Nifty Z-Score]],Table2[1Y Return vs Nifty Z-Score])</f>
        <v>173</v>
      </c>
      <c r="AT143">
        <f>_xlfn.RANK.AVG(Table2[[#This Row],[6M Return vs Nifty Z-Score]],Table2[6M Return vs Nifty Z-Score])</f>
        <v>207</v>
      </c>
      <c r="AU143">
        <f>_xlfn.RANK.AVG(Table2[[#This Row],[Sharpe Ratio Z-Score]],Table2[Sharpe Ratio Z-Score])</f>
        <v>215</v>
      </c>
      <c r="AV143">
        <f>(Table2[[#This Row],[Rank 1Y]]+Table2[[#This Row],[Rank 6M]]+Table2[[#This Row],[Rank Sharpe]])/3</f>
        <v>198.33333333333334</v>
      </c>
    </row>
    <row r="144" spans="1:48" x14ac:dyDescent="0.3">
      <c r="A144" t="s">
        <v>1388</v>
      </c>
      <c r="B144" t="s">
        <v>1389</v>
      </c>
      <c r="C144" t="s">
        <v>3173</v>
      </c>
      <c r="D144" t="s">
        <v>54</v>
      </c>
      <c r="E144">
        <v>8172.3861815600003</v>
      </c>
      <c r="F144">
        <v>835.7</v>
      </c>
      <c r="G144">
        <v>99.591903673555905</v>
      </c>
      <c r="H144">
        <f>(Table2[[#This Row],[1Y Return vs Nifty]]-AVERAGE(Table2[1Y Return vs Nifty]))/_xlfn.STDEV.P(Table2[1Y Return vs Nifty])</f>
        <v>1.2453018215399017</v>
      </c>
      <c r="I144">
        <v>6.3094439826833</v>
      </c>
      <c r="J144">
        <f>(Table2[[#This Row],[1M Return vs Nifty]]-AVERAGE(Table2[1M Return vs Nifty]))/_xlfn.STDEV.P(Table2[1M Return vs Nifty])</f>
        <v>0.67132427179239818</v>
      </c>
      <c r="K144">
        <v>50.818723908368497</v>
      </c>
      <c r="L144">
        <f>(Table2[[#This Row],[6M Return vs Nifty]]-AVERAGE(Table2[6M Return vs Nifty]))/_xlfn.STDEV.P(Table2[6M Return vs Nifty])</f>
        <v>1.2764874327899187</v>
      </c>
      <c r="M144">
        <v>1.7520286521952899</v>
      </c>
      <c r="N144">
        <f>(Table2[[#This Row],[1W Return vs Nifty]]-AVERAGE(Table2[1W Return vs Nifty]))/_xlfn.STDEV.P(Table2[1W Return vs Nifty])</f>
        <v>0.28161678031028964</v>
      </c>
      <c r="O144">
        <v>827.96</v>
      </c>
      <c r="P144">
        <v>767.83965267051701</v>
      </c>
      <c r="Q144">
        <v>583.90279480105096</v>
      </c>
      <c r="R144">
        <v>50.068549567675198</v>
      </c>
      <c r="S144" s="1">
        <f>(Table2[[#This Row],[Close Price]]-Table2[[#This Row],[20D EMA]])/Table2[[#This Row],[20D EMA]]</f>
        <v>9.3482776945746273E-3</v>
      </c>
      <c r="T144" s="1">
        <f>(Table2[[#This Row],[Close Price]]-Table2[[#This Row],[50D EMA]])/Table2[[#This Row],[50D EMA]]</f>
        <v>8.8378279362712434E-2</v>
      </c>
      <c r="U144" s="1">
        <f>(Table2[[#This Row],[Close Price]]-Table2[[#This Row],[200D EMA]])/Table2[[#This Row],[200D EMA]]</f>
        <v>0.43123137522358007</v>
      </c>
      <c r="V144">
        <v>0.69103753592185602</v>
      </c>
      <c r="W144">
        <v>806.05</v>
      </c>
      <c r="X144">
        <v>839.95</v>
      </c>
      <c r="Y144">
        <v>795.75</v>
      </c>
      <c r="Z144">
        <v>839.95</v>
      </c>
      <c r="AA144">
        <v>806.05</v>
      </c>
      <c r="AB144">
        <v>839.95</v>
      </c>
      <c r="AC144" s="1">
        <f>(Table2[[#This Row],[Close Price]]/Table2[[#This Row],[Day Low]])-1</f>
        <v>3.6784318590658227E-2</v>
      </c>
      <c r="AD144" s="1">
        <f>(Table2[[#This Row],[Day High]]/Table2[[#This Row],[Close Price]])-1</f>
        <v>5.085557018068787E-3</v>
      </c>
      <c r="AE144" s="1">
        <f>(Table2[[#This Row],[Close Price]]/Table2[[#This Row],[Current Week Low]])-1</f>
        <v>5.0204209864907368E-2</v>
      </c>
      <c r="AF144" s="1">
        <f>(Table2[[#This Row],[Current Week High]]/Table2[[#This Row],[Close Price]])-1</f>
        <v>5.085557018068787E-3</v>
      </c>
      <c r="AG144" s="1">
        <f>(Table2[[#This Row],[Close Price]]/Table2[[#This Row],[Current Month Low]])-1</f>
        <v>3.6784318590658227E-2</v>
      </c>
      <c r="AH144" s="1">
        <f>(Table2[[#This Row],[Current Month High]]/Table2[[#This Row],[Close Price]])-1</f>
        <v>5.085557018068787E-3</v>
      </c>
      <c r="AI144">
        <v>14.813928443221201</v>
      </c>
      <c r="AJ144">
        <v>181.57008086253299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0.12</v>
      </c>
      <c r="AM144" t="s">
        <v>3215</v>
      </c>
      <c r="AN144">
        <v>-5.34</v>
      </c>
      <c r="AO144" t="s">
        <v>3214</v>
      </c>
      <c r="AP144">
        <v>2.4242648151579001E-2</v>
      </c>
      <c r="AQ144">
        <f>(Table2[[#This Row],[Sharpe Ratio]]-AVERAGE(Table2[Sharpe Ratio]))/_xlfn.STDEV.P(Table2[Sharpe Ratio])</f>
        <v>-0.43151163873361059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3.0432186676988975</v>
      </c>
      <c r="AS144">
        <f>_xlfn.RANK.AVG(Table2[[#This Row],[1Y Return vs Nifty Z-Score]],Table2[1Y Return vs Nifty Z-Score])</f>
        <v>74</v>
      </c>
      <c r="AT144">
        <f>_xlfn.RANK.AVG(Table2[[#This Row],[6M Return vs Nifty Z-Score]],Table2[6M Return vs Nifty Z-Score])</f>
        <v>75</v>
      </c>
      <c r="AU144">
        <f>_xlfn.RANK.AVG(Table2[[#This Row],[Sharpe Ratio Z-Score]],Table2[Sharpe Ratio Z-Score])</f>
        <v>446</v>
      </c>
      <c r="AV144">
        <f>(Table2[[#This Row],[Rank 1Y]]+Table2[[#This Row],[Rank 6M]]+Table2[[#This Row],[Rank Sharpe]])/3</f>
        <v>198.33333333333334</v>
      </c>
    </row>
    <row r="145" spans="1:48" x14ac:dyDescent="0.3">
      <c r="A145" t="s">
        <v>1721</v>
      </c>
      <c r="B145" t="s">
        <v>1722</v>
      </c>
      <c r="C145" t="s">
        <v>3175</v>
      </c>
      <c r="D145" t="s">
        <v>187</v>
      </c>
      <c r="E145">
        <v>4954.9813912500003</v>
      </c>
      <c r="F145">
        <v>759.55</v>
      </c>
      <c r="G145">
        <v>63.621240500253698</v>
      </c>
      <c r="H145">
        <f>(Table2[[#This Row],[1Y Return vs Nifty]]-AVERAGE(Table2[1Y Return vs Nifty]))/_xlfn.STDEV.P(Table2[1Y Return vs Nifty])</f>
        <v>0.64371848474155413</v>
      </c>
      <c r="I145">
        <v>-6.5919250291673004</v>
      </c>
      <c r="J145">
        <f>(Table2[[#This Row],[1M Return vs Nifty]]-AVERAGE(Table2[1M Return vs Nifty]))/_xlfn.STDEV.P(Table2[1M Return vs Nifty])</f>
        <v>-0.49008349169034543</v>
      </c>
      <c r="K145">
        <v>31.417349348193301</v>
      </c>
      <c r="L145">
        <f>(Table2[[#This Row],[6M Return vs Nifty]]-AVERAGE(Table2[6M Return vs Nifty]))/_xlfn.STDEV.P(Table2[6M Return vs Nifty])</f>
        <v>0.66307307106646496</v>
      </c>
      <c r="M145">
        <v>-2.7750511704013698</v>
      </c>
      <c r="N145">
        <f>(Table2[[#This Row],[1W Return vs Nifty]]-AVERAGE(Table2[1W Return vs Nifty]))/_xlfn.STDEV.P(Table2[1W Return vs Nifty])</f>
        <v>-0.66492336262726548</v>
      </c>
      <c r="O145">
        <v>763.5</v>
      </c>
      <c r="P145">
        <v>740.40674789861305</v>
      </c>
      <c r="Q145">
        <v>636.53627379708905</v>
      </c>
      <c r="R145">
        <v>47.114346066824702</v>
      </c>
      <c r="S145" s="1">
        <f>(Table2[[#This Row],[Close Price]]-Table2[[#This Row],[20D EMA]])/Table2[[#This Row],[20D EMA]]</f>
        <v>-5.1735428945645654E-3</v>
      </c>
      <c r="T145" s="1">
        <f>(Table2[[#This Row],[Close Price]]-Table2[[#This Row],[50D EMA]])/Table2[[#This Row],[50D EMA]]</f>
        <v>2.5855048128232715E-2</v>
      </c>
      <c r="U145" s="1">
        <f>(Table2[[#This Row],[Close Price]]-Table2[[#This Row],[200D EMA]])/Table2[[#This Row],[200D EMA]]</f>
        <v>0.1932548564264924</v>
      </c>
      <c r="V145">
        <v>0.36126122908590902</v>
      </c>
      <c r="W145">
        <v>755.55</v>
      </c>
      <c r="X145">
        <v>774.9</v>
      </c>
      <c r="Y145">
        <v>754.05</v>
      </c>
      <c r="Z145">
        <v>779.9</v>
      </c>
      <c r="AA145">
        <v>755.55</v>
      </c>
      <c r="AB145">
        <v>774.9</v>
      </c>
      <c r="AC145" s="1">
        <f>(Table2[[#This Row],[Close Price]]/Table2[[#This Row],[Day Low]])-1</f>
        <v>5.2941565746806862E-3</v>
      </c>
      <c r="AD145" s="1">
        <f>(Table2[[#This Row],[Day High]]/Table2[[#This Row],[Close Price]])-1</f>
        <v>2.0209334474359908E-2</v>
      </c>
      <c r="AE145" s="1">
        <f>(Table2[[#This Row],[Close Price]]/Table2[[#This Row],[Current Week Low]])-1</f>
        <v>7.2939460247993804E-3</v>
      </c>
      <c r="AF145" s="1">
        <f>(Table2[[#This Row],[Current Week High]]/Table2[[#This Row],[Close Price]])-1</f>
        <v>2.6792179580014563E-2</v>
      </c>
      <c r="AG145" s="1">
        <f>(Table2[[#This Row],[Close Price]]/Table2[[#This Row],[Current Month Low]])-1</f>
        <v>5.2941565746806862E-3</v>
      </c>
      <c r="AH145" s="1">
        <f>(Table2[[#This Row],[Current Month High]]/Table2[[#This Row],[Close Price]])-1</f>
        <v>2.0209334474359908E-2</v>
      </c>
      <c r="AI145">
        <v>8.9329208083733693</v>
      </c>
      <c r="AJ145">
        <v>116.612006274062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0.01</v>
      </c>
      <c r="AM145" t="s">
        <v>3215</v>
      </c>
      <c r="AN145">
        <v>-2.83</v>
      </c>
      <c r="AO145" t="s">
        <v>3214</v>
      </c>
      <c r="AP145">
        <v>7.1371682989777002E-2</v>
      </c>
      <c r="AQ145">
        <f>(Table2[[#This Row],[Sharpe Ratio]]-AVERAGE(Table2[Sharpe Ratio]))/_xlfn.STDEV.P(Table2[Sharpe Ratio])</f>
        <v>0.11880101950081652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0.2705857209912248</v>
      </c>
      <c r="AS145">
        <f>_xlfn.RANK.AVG(Table2[[#This Row],[1Y Return vs Nifty Z-Score]],Table2[1Y Return vs Nifty Z-Score])</f>
        <v>144</v>
      </c>
      <c r="AT145">
        <f>_xlfn.RANK.AVG(Table2[[#This Row],[6M Return vs Nifty Z-Score]],Table2[6M Return vs Nifty Z-Score])</f>
        <v>142</v>
      </c>
      <c r="AU145">
        <f>_xlfn.RANK.AVG(Table2[[#This Row],[Sharpe Ratio Z-Score]],Table2[Sharpe Ratio Z-Score])</f>
        <v>314</v>
      </c>
      <c r="AV145">
        <f>(Table2[[#This Row],[Rank 1Y]]+Table2[[#This Row],[Rank 6M]]+Table2[[#This Row],[Rank Sharpe]])/3</f>
        <v>200</v>
      </c>
    </row>
    <row r="146" spans="1:48" x14ac:dyDescent="0.3">
      <c r="A146" t="s">
        <v>1639</v>
      </c>
      <c r="B146" t="s">
        <v>1640</v>
      </c>
      <c r="C146" t="s">
        <v>3171</v>
      </c>
      <c r="D146" t="s">
        <v>231</v>
      </c>
      <c r="E146">
        <v>5729.8395259299996</v>
      </c>
      <c r="F146">
        <v>296.95</v>
      </c>
      <c r="G146">
        <v>13.564205061419999</v>
      </c>
      <c r="H146">
        <f>(Table2[[#This Row],[1Y Return vs Nifty]]-AVERAGE(Table2[1Y Return vs Nifty]))/_xlfn.STDEV.P(Table2[1Y Return vs Nifty])</f>
        <v>-0.19344924453949081</v>
      </c>
      <c r="I146">
        <v>4.6511891549125197</v>
      </c>
      <c r="J146">
        <f>(Table2[[#This Row],[1M Return vs Nifty]]-AVERAGE(Table2[1M Return vs Nifty]))/_xlfn.STDEV.P(Table2[1M Return vs Nifty])</f>
        <v>0.52204476284752011</v>
      </c>
      <c r="K146">
        <v>22.2175371064926</v>
      </c>
      <c r="L146">
        <f>(Table2[[#This Row],[6M Return vs Nifty]]-AVERAGE(Table2[6M Return vs Nifty]))/_xlfn.STDEV.P(Table2[6M Return vs Nifty])</f>
        <v>0.37220208474973598</v>
      </c>
      <c r="M146">
        <v>-3.1126644753811701</v>
      </c>
      <c r="N146">
        <f>(Table2[[#This Row],[1W Return vs Nifty]]-AVERAGE(Table2[1W Return vs Nifty]))/_xlfn.STDEV.P(Table2[1W Return vs Nifty])</f>
        <v>-0.73551291670539609</v>
      </c>
      <c r="O146">
        <v>298.36</v>
      </c>
      <c r="P146">
        <v>280.62566484848401</v>
      </c>
      <c r="Q146">
        <v>245.06944016500901</v>
      </c>
      <c r="R146">
        <v>44.5246805200659</v>
      </c>
      <c r="S146" s="1">
        <f>(Table2[[#This Row],[Close Price]]-Table2[[#This Row],[20D EMA]])/Table2[[#This Row],[20D EMA]]</f>
        <v>-4.7258345622738472E-3</v>
      </c>
      <c r="T146" s="1">
        <f>(Table2[[#This Row],[Close Price]]-Table2[[#This Row],[50D EMA]])/Table2[[#This Row],[50D EMA]]</f>
        <v>5.8171212388324678E-2</v>
      </c>
      <c r="U146" s="1">
        <f>(Table2[[#This Row],[Close Price]]-Table2[[#This Row],[200D EMA]])/Table2[[#This Row],[200D EMA]]</f>
        <v>0.2116973858513693</v>
      </c>
      <c r="V146">
        <v>0.89135998539419503</v>
      </c>
      <c r="W146">
        <v>296</v>
      </c>
      <c r="X146">
        <v>306</v>
      </c>
      <c r="Y146">
        <v>287.55</v>
      </c>
      <c r="Z146">
        <v>306</v>
      </c>
      <c r="AA146">
        <v>296</v>
      </c>
      <c r="AB146">
        <v>306</v>
      </c>
      <c r="AC146" s="1">
        <f>(Table2[[#This Row],[Close Price]]/Table2[[#This Row],[Day Low]])-1</f>
        <v>3.209459459459385E-3</v>
      </c>
      <c r="AD146" s="1">
        <f>(Table2[[#This Row],[Day High]]/Table2[[#This Row],[Close Price]])-1</f>
        <v>3.0476511197171208E-2</v>
      </c>
      <c r="AE146" s="1">
        <f>(Table2[[#This Row],[Close Price]]/Table2[[#This Row],[Current Week Low]])-1</f>
        <v>3.2689966962267336E-2</v>
      </c>
      <c r="AF146" s="1">
        <f>(Table2[[#This Row],[Current Week High]]/Table2[[#This Row],[Close Price]])-1</f>
        <v>3.0476511197171208E-2</v>
      </c>
      <c r="AG146" s="1">
        <f>(Table2[[#This Row],[Close Price]]/Table2[[#This Row],[Current Month Low]])-1</f>
        <v>3.209459459459385E-3</v>
      </c>
      <c r="AH146" s="1">
        <f>(Table2[[#This Row],[Current Month High]]/Table2[[#This Row],[Close Price]])-1</f>
        <v>3.0476511197171208E-2</v>
      </c>
      <c r="AI146">
        <v>11.0961441320087</v>
      </c>
      <c r="AJ146">
        <v>67.7683615819209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0.13</v>
      </c>
      <c r="AM146" t="s">
        <v>3215</v>
      </c>
      <c r="AN146">
        <v>-6.77</v>
      </c>
      <c r="AO146" t="s">
        <v>3214</v>
      </c>
      <c r="AP146">
        <v>0.189277407686853</v>
      </c>
      <c r="AQ146">
        <f>(Table2[[#This Row],[Sharpe Ratio]]-AVERAGE(Table2[Sharpe Ratio]))/_xlfn.STDEV.P(Table2[Sharpe Ratio])</f>
        <v>1.4955534397841033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1.4608381261364722</v>
      </c>
      <c r="AS146">
        <f>_xlfn.RANK.AVG(Table2[[#This Row],[1Y Return vs Nifty Z-Score]],Table2[1Y Return vs Nifty Z-Score])</f>
        <v>352</v>
      </c>
      <c r="AT146">
        <f>_xlfn.RANK.AVG(Table2[[#This Row],[6M Return vs Nifty Z-Score]],Table2[6M Return vs Nifty Z-Score])</f>
        <v>204</v>
      </c>
      <c r="AU146">
        <f>_xlfn.RANK.AVG(Table2[[#This Row],[Sharpe Ratio Z-Score]],Table2[Sharpe Ratio Z-Score])</f>
        <v>45</v>
      </c>
      <c r="AV146">
        <f>(Table2[[#This Row],[Rank 1Y]]+Table2[[#This Row],[Rank 6M]]+Table2[[#This Row],[Rank Sharpe]])/3</f>
        <v>200.33333333333334</v>
      </c>
    </row>
    <row r="147" spans="1:48" x14ac:dyDescent="0.3">
      <c r="A147" t="s">
        <v>793</v>
      </c>
      <c r="B147" t="s">
        <v>794</v>
      </c>
      <c r="C147" t="s">
        <v>3170</v>
      </c>
      <c r="D147" t="s">
        <v>706</v>
      </c>
      <c r="E147">
        <v>21427.816279343999</v>
      </c>
      <c r="F147">
        <v>148.62</v>
      </c>
      <c r="G147">
        <v>60.407593653809698</v>
      </c>
      <c r="H147">
        <f>(Table2[[#This Row],[1Y Return vs Nifty]]-AVERAGE(Table2[1Y Return vs Nifty]))/_xlfn.STDEV.P(Table2[1Y Return vs Nifty])</f>
        <v>0.58997256452148528</v>
      </c>
      <c r="I147">
        <v>-3.14302354978423</v>
      </c>
      <c r="J147">
        <f>(Table2[[#This Row],[1M Return vs Nifty]]-AVERAGE(Table2[1M Return vs Nifty]))/_xlfn.STDEV.P(Table2[1M Return vs Nifty])</f>
        <v>-0.17960628962262101</v>
      </c>
      <c r="K147">
        <v>35.198579138266197</v>
      </c>
      <c r="L147">
        <f>(Table2[[#This Row],[6M Return vs Nifty]]-AVERAGE(Table2[6M Return vs Nifty]))/_xlfn.STDEV.P(Table2[6M Return vs Nifty])</f>
        <v>0.78262442816300715</v>
      </c>
      <c r="M147">
        <v>-4.3786837187840204</v>
      </c>
      <c r="N147">
        <f>(Table2[[#This Row],[1W Return vs Nifty]]-AVERAGE(Table2[1W Return vs Nifty]))/_xlfn.STDEV.P(Table2[1W Return vs Nifty])</f>
        <v>-1.0002173360157853</v>
      </c>
      <c r="O147">
        <v>152.07</v>
      </c>
      <c r="P147">
        <v>143.72183008610199</v>
      </c>
      <c r="Q147">
        <v>115.286824350777</v>
      </c>
      <c r="R147">
        <v>38.039783794446301</v>
      </c>
      <c r="S147" s="1">
        <f>(Table2[[#This Row],[Close Price]]-Table2[[#This Row],[20D EMA]])/Table2[[#This Row],[20D EMA]]</f>
        <v>-2.2686920497139402E-2</v>
      </c>
      <c r="T147" s="1">
        <f>(Table2[[#This Row],[Close Price]]-Table2[[#This Row],[50D EMA]])/Table2[[#This Row],[50D EMA]]</f>
        <v>3.4080904139361309E-2</v>
      </c>
      <c r="U147" s="1">
        <f>(Table2[[#This Row],[Close Price]]-Table2[[#This Row],[200D EMA]])/Table2[[#This Row],[200D EMA]]</f>
        <v>0.28913256859085612</v>
      </c>
      <c r="V147">
        <v>0.88190191138795004</v>
      </c>
      <c r="W147">
        <v>147.6</v>
      </c>
      <c r="X147">
        <v>152.74</v>
      </c>
      <c r="Y147">
        <v>147.55000000000001</v>
      </c>
      <c r="Z147">
        <v>152.74</v>
      </c>
      <c r="AA147">
        <v>147.6</v>
      </c>
      <c r="AB147">
        <v>152.74</v>
      </c>
      <c r="AC147" s="1">
        <f>(Table2[[#This Row],[Close Price]]/Table2[[#This Row],[Day Low]])-1</f>
        <v>6.9105691056912111E-3</v>
      </c>
      <c r="AD147" s="1">
        <f>(Table2[[#This Row],[Day High]]/Table2[[#This Row],[Close Price]])-1</f>
        <v>2.7721706365226861E-2</v>
      </c>
      <c r="AE147" s="1">
        <f>(Table2[[#This Row],[Close Price]]/Table2[[#This Row],[Current Week Low]])-1</f>
        <v>7.2517790579464947E-3</v>
      </c>
      <c r="AF147" s="1">
        <f>(Table2[[#This Row],[Current Week High]]/Table2[[#This Row],[Close Price]])-1</f>
        <v>2.7721706365226861E-2</v>
      </c>
      <c r="AG147" s="1">
        <f>(Table2[[#This Row],[Close Price]]/Table2[[#This Row],[Current Month Low]])-1</f>
        <v>6.9105691056912111E-3</v>
      </c>
      <c r="AH147" s="1">
        <f>(Table2[[#This Row],[Current Month High]]/Table2[[#This Row],[Close Price]])-1</f>
        <v>2.7721706365226861E-2</v>
      </c>
      <c r="AI147">
        <v>15.058538554703199</v>
      </c>
      <c r="AJ147">
        <v>141.658536585365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0.16</v>
      </c>
      <c r="AM147" t="s">
        <v>3215</v>
      </c>
      <c r="AN147">
        <v>-1.39</v>
      </c>
      <c r="AO147" t="s">
        <v>3214</v>
      </c>
      <c r="AP147">
        <v>6.5879815022389002E-2</v>
      </c>
      <c r="AQ147">
        <f>(Table2[[#This Row],[Sharpe Ratio]]-AVERAGE(Table2[Sharpe Ratio]))/_xlfn.STDEV.P(Table2[Sharpe Ratio])</f>
        <v>5.4674001619341314E-2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0.24744736866542749</v>
      </c>
      <c r="AS147">
        <f>_xlfn.RANK.AVG(Table2[[#This Row],[1Y Return vs Nifty Z-Score]],Table2[1Y Return vs Nifty Z-Score])</f>
        <v>155</v>
      </c>
      <c r="AT147">
        <f>_xlfn.RANK.AVG(Table2[[#This Row],[6M Return vs Nifty Z-Score]],Table2[6M Return vs Nifty Z-Score])</f>
        <v>121</v>
      </c>
      <c r="AU147">
        <f>_xlfn.RANK.AVG(Table2[[#This Row],[Sharpe Ratio Z-Score]],Table2[Sharpe Ratio Z-Score])</f>
        <v>329</v>
      </c>
      <c r="AV147">
        <f>(Table2[[#This Row],[Rank 1Y]]+Table2[[#This Row],[Rank 6M]]+Table2[[#This Row],[Rank Sharpe]])/3</f>
        <v>201.66666666666666</v>
      </c>
    </row>
    <row r="148" spans="1:48" x14ac:dyDescent="0.3">
      <c r="A148" t="s">
        <v>1530</v>
      </c>
      <c r="B148" t="s">
        <v>1531</v>
      </c>
      <c r="C148" t="s">
        <v>3173</v>
      </c>
      <c r="D148" t="s">
        <v>54</v>
      </c>
      <c r="E148">
        <v>6769.2253488249999</v>
      </c>
      <c r="F148">
        <v>1334.65</v>
      </c>
      <c r="G148">
        <v>127.71973136503</v>
      </c>
      <c r="H148">
        <f>(Table2[[#This Row],[1Y Return vs Nifty]]-AVERAGE(Table2[1Y Return vs Nifty]))/_xlfn.STDEV.P(Table2[1Y Return vs Nifty])</f>
        <v>1.715719404835532</v>
      </c>
      <c r="I148">
        <v>-14.750877790182701</v>
      </c>
      <c r="J148">
        <f>(Table2[[#This Row],[1M Return vs Nifty]]-AVERAGE(Table2[1M Return vs Nifty]))/_xlfn.STDEV.P(Table2[1M Return vs Nifty])</f>
        <v>-1.2245691939307941</v>
      </c>
      <c r="K148">
        <v>7.2843700856484803</v>
      </c>
      <c r="L148">
        <f>(Table2[[#This Row],[6M Return vs Nifty]]-AVERAGE(Table2[6M Return vs Nifty]))/_xlfn.STDEV.P(Table2[6M Return vs Nifty])</f>
        <v>-9.9940705349467585E-2</v>
      </c>
      <c r="M148">
        <v>-4.8578648273831204</v>
      </c>
      <c r="N148">
        <f>(Table2[[#This Row],[1W Return vs Nifty]]-AVERAGE(Table2[1W Return vs Nifty]))/_xlfn.STDEV.P(Table2[1W Return vs Nifty])</f>
        <v>-1.100406458540736</v>
      </c>
      <c r="O148">
        <v>1408.43</v>
      </c>
      <c r="P148">
        <v>1378.84648193608</v>
      </c>
      <c r="Q148">
        <v>1120.5645176288499</v>
      </c>
      <c r="R148">
        <v>34.156168536464499</v>
      </c>
      <c r="S148" s="1">
        <f>(Table2[[#This Row],[Close Price]]-Table2[[#This Row],[20D EMA]])/Table2[[#This Row],[20D EMA]]</f>
        <v>-5.2384570053179758E-2</v>
      </c>
      <c r="T148" s="1">
        <f>(Table2[[#This Row],[Close Price]]-Table2[[#This Row],[50D EMA]])/Table2[[#This Row],[50D EMA]]</f>
        <v>-3.2053228923659617E-2</v>
      </c>
      <c r="U148" s="1">
        <f>(Table2[[#This Row],[Close Price]]-Table2[[#This Row],[200D EMA]])/Table2[[#This Row],[200D EMA]]</f>
        <v>0.19105145576460147</v>
      </c>
      <c r="V148">
        <v>0.70832548226916503</v>
      </c>
      <c r="W148">
        <v>1328.1</v>
      </c>
      <c r="X148">
        <v>1397.35</v>
      </c>
      <c r="Y148">
        <v>1328.1</v>
      </c>
      <c r="Z148">
        <v>1419.65</v>
      </c>
      <c r="AA148">
        <v>1328.1</v>
      </c>
      <c r="AB148">
        <v>1397.35</v>
      </c>
      <c r="AC148" s="1">
        <f>(Table2[[#This Row],[Close Price]]/Table2[[#This Row],[Day Low]])-1</f>
        <v>4.931857540847906E-3</v>
      </c>
      <c r="AD148" s="1">
        <f>(Table2[[#This Row],[Day High]]/Table2[[#This Row],[Close Price]])-1</f>
        <v>4.697860862398362E-2</v>
      </c>
      <c r="AE148" s="1">
        <f>(Table2[[#This Row],[Close Price]]/Table2[[#This Row],[Current Week Low]])-1</f>
        <v>4.931857540847906E-3</v>
      </c>
      <c r="AF148" s="1">
        <f>(Table2[[#This Row],[Current Week High]]/Table2[[#This Row],[Close Price]])-1</f>
        <v>6.3687108979882279E-2</v>
      </c>
      <c r="AG148" s="1">
        <f>(Table2[[#This Row],[Close Price]]/Table2[[#This Row],[Current Month Low]])-1</f>
        <v>4.931857540847906E-3</v>
      </c>
      <c r="AH148" s="1">
        <f>(Table2[[#This Row],[Current Month High]]/Table2[[#This Row],[Close Price]])-1</f>
        <v>4.697860862398362E-2</v>
      </c>
      <c r="AI148">
        <v>19.132356797662201</v>
      </c>
      <c r="AJ148">
        <v>208.91100567063901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0.05</v>
      </c>
      <c r="AM148" t="s">
        <v>3215</v>
      </c>
      <c r="AN148">
        <v>-12.82</v>
      </c>
      <c r="AO148" t="s">
        <v>3214</v>
      </c>
      <c r="AP148">
        <v>0.109327460636723</v>
      </c>
      <c r="AQ148">
        <f>(Table2[[#This Row],[Sharpe Ratio]]-AVERAGE(Table2[Sharpe Ratio]))/_xlfn.STDEV.P(Table2[Sharpe Ratio])</f>
        <v>0.56200009972718223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-0.14719685325828369</v>
      </c>
      <c r="AS148">
        <f>_xlfn.RANK.AVG(Table2[[#This Row],[1Y Return vs Nifty Z-Score]],Table2[1Y Return vs Nifty Z-Score])</f>
        <v>53</v>
      </c>
      <c r="AT148">
        <f>_xlfn.RANK.AVG(Table2[[#This Row],[6M Return vs Nifty Z-Score]],Table2[6M Return vs Nifty Z-Score])</f>
        <v>349</v>
      </c>
      <c r="AU148">
        <f>_xlfn.RANK.AVG(Table2[[#This Row],[Sharpe Ratio Z-Score]],Table2[Sharpe Ratio Z-Score])</f>
        <v>206</v>
      </c>
      <c r="AV148">
        <f>(Table2[[#This Row],[Rank 1Y]]+Table2[[#This Row],[Rank 6M]]+Table2[[#This Row],[Rank Sharpe]])/3</f>
        <v>202.66666666666666</v>
      </c>
    </row>
    <row r="149" spans="1:48" x14ac:dyDescent="0.3">
      <c r="A149" t="s">
        <v>735</v>
      </c>
      <c r="B149" t="s">
        <v>736</v>
      </c>
      <c r="C149" t="s">
        <v>3173</v>
      </c>
      <c r="D149" t="s">
        <v>737</v>
      </c>
      <c r="E149">
        <v>23843.799000999999</v>
      </c>
      <c r="F149">
        <v>2354</v>
      </c>
      <c r="G149">
        <v>33.972061298323098</v>
      </c>
      <c r="H149">
        <f>(Table2[[#This Row],[1Y Return vs Nifty]]-AVERAGE(Table2[1Y Return vs Nifty]))/_xlfn.STDEV.P(Table2[1Y Return vs Nifty])</f>
        <v>0.14785739728548589</v>
      </c>
      <c r="I149">
        <v>-2.4286322150236401</v>
      </c>
      <c r="J149">
        <f>(Table2[[#This Row],[1M Return vs Nifty]]-AVERAGE(Table2[1M Return vs Nifty]))/_xlfn.STDEV.P(Table2[1M Return vs Nifty])</f>
        <v>-0.11529531288878563</v>
      </c>
      <c r="K149">
        <v>35.659844894286898</v>
      </c>
      <c r="L149">
        <f>(Table2[[#This Row],[6M Return vs Nifty]]-AVERAGE(Table2[6M Return vs Nifty]))/_xlfn.STDEV.P(Table2[6M Return vs Nifty])</f>
        <v>0.79720829377710256</v>
      </c>
      <c r="M149">
        <v>-0.41441506505832698</v>
      </c>
      <c r="N149">
        <f>(Table2[[#This Row],[1W Return vs Nifty]]-AVERAGE(Table2[1W Return vs Nifty]))/_xlfn.STDEV.P(Table2[1W Return vs Nifty])</f>
        <v>-0.17135202654834467</v>
      </c>
      <c r="O149">
        <v>2365.7800000000002</v>
      </c>
      <c r="P149">
        <v>2258.07568321998</v>
      </c>
      <c r="Q149">
        <v>1870.17460273761</v>
      </c>
      <c r="R149">
        <v>47.238450823877002</v>
      </c>
      <c r="S149" s="1">
        <f>(Table2[[#This Row],[Close Price]]-Table2[[#This Row],[20D EMA]])/Table2[[#This Row],[20D EMA]]</f>
        <v>-4.9793302843037807E-3</v>
      </c>
      <c r="T149" s="1">
        <f>(Table2[[#This Row],[Close Price]]-Table2[[#This Row],[50D EMA]])/Table2[[#This Row],[50D EMA]]</f>
        <v>4.2480558775263674E-2</v>
      </c>
      <c r="U149" s="1">
        <f>(Table2[[#This Row],[Close Price]]-Table2[[#This Row],[200D EMA]])/Table2[[#This Row],[200D EMA]]</f>
        <v>0.25870600346842154</v>
      </c>
      <c r="V149">
        <v>0.79636735646347501</v>
      </c>
      <c r="W149">
        <v>2301.5500000000002</v>
      </c>
      <c r="X149">
        <v>2399.1999999999998</v>
      </c>
      <c r="Y149">
        <v>2259.0500000000002</v>
      </c>
      <c r="Z149">
        <v>2399.1999999999998</v>
      </c>
      <c r="AA149">
        <v>2301.5500000000002</v>
      </c>
      <c r="AB149">
        <v>2399.1999999999998</v>
      </c>
      <c r="AC149" s="1">
        <f>(Table2[[#This Row],[Close Price]]/Table2[[#This Row],[Day Low]])-1</f>
        <v>2.2788990028459022E-2</v>
      </c>
      <c r="AD149" s="1">
        <f>(Table2[[#This Row],[Day High]]/Table2[[#This Row],[Close Price]])-1</f>
        <v>1.9201359388275163E-2</v>
      </c>
      <c r="AE149" s="1">
        <f>(Table2[[#This Row],[Close Price]]/Table2[[#This Row],[Current Week Low]])-1</f>
        <v>4.2030942210220967E-2</v>
      </c>
      <c r="AF149" s="1">
        <f>(Table2[[#This Row],[Current Week High]]/Table2[[#This Row],[Close Price]])-1</f>
        <v>1.9201359388275163E-2</v>
      </c>
      <c r="AG149" s="1">
        <f>(Table2[[#This Row],[Close Price]]/Table2[[#This Row],[Current Month Low]])-1</f>
        <v>2.2788990028459022E-2</v>
      </c>
      <c r="AH149" s="1">
        <f>(Table2[[#This Row],[Current Month High]]/Table2[[#This Row],[Close Price]])-1</f>
        <v>1.9201359388275163E-2</v>
      </c>
      <c r="AI149">
        <v>14.129141886151199</v>
      </c>
      <c r="AJ149">
        <v>88.304935605151599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-0.01</v>
      </c>
      <c r="AM149" t="s">
        <v>3214</v>
      </c>
      <c r="AN149">
        <v>-7.29</v>
      </c>
      <c r="AO149" t="s">
        <v>3214</v>
      </c>
      <c r="AP149">
        <v>9.4012562145245004E-2</v>
      </c>
      <c r="AQ149">
        <f>(Table2[[#This Row],[Sharpe Ratio]]-AVERAGE(Table2[Sharpe Ratio]))/_xlfn.STDEV.P(Table2[Sharpe Ratio])</f>
        <v>0.38317228098719808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1.0415906326126563</v>
      </c>
      <c r="AS149">
        <f>_xlfn.RANK.AVG(Table2[[#This Row],[1Y Return vs Nifty Z-Score]],Table2[1Y Return vs Nifty Z-Score])</f>
        <v>254</v>
      </c>
      <c r="AT149">
        <f>_xlfn.RANK.AVG(Table2[[#This Row],[6M Return vs Nifty Z-Score]],Table2[6M Return vs Nifty Z-Score])</f>
        <v>117</v>
      </c>
      <c r="AU149">
        <f>_xlfn.RANK.AVG(Table2[[#This Row],[Sharpe Ratio Z-Score]],Table2[Sharpe Ratio Z-Score])</f>
        <v>247</v>
      </c>
      <c r="AV149">
        <f>(Table2[[#This Row],[Rank 1Y]]+Table2[[#This Row],[Rank 6M]]+Table2[[#This Row],[Rank Sharpe]])/3</f>
        <v>206</v>
      </c>
    </row>
    <row r="150" spans="1:48" x14ac:dyDescent="0.3">
      <c r="A150" t="s">
        <v>1210</v>
      </c>
      <c r="B150" t="s">
        <v>1211</v>
      </c>
      <c r="C150" t="s">
        <v>3172</v>
      </c>
      <c r="D150" t="s">
        <v>933</v>
      </c>
      <c r="E150">
        <v>10212.5136439</v>
      </c>
      <c r="F150">
        <v>1388.9</v>
      </c>
      <c r="G150">
        <v>59.344231781486698</v>
      </c>
      <c r="H150">
        <f>(Table2[[#This Row],[1Y Return vs Nifty]]-AVERAGE(Table2[1Y Return vs Nifty]))/_xlfn.STDEV.P(Table2[1Y Return vs Nifty])</f>
        <v>0.57218860595796894</v>
      </c>
      <c r="I150">
        <v>-1.5780960135523401</v>
      </c>
      <c r="J150">
        <f>(Table2[[#This Row],[1M Return vs Nifty]]-AVERAGE(Table2[1M Return vs Nifty]))/_xlfn.STDEV.P(Table2[1M Return vs Nifty])</f>
        <v>-3.8728295341692309E-2</v>
      </c>
      <c r="K150">
        <v>34.256743888037398</v>
      </c>
      <c r="L150">
        <f>(Table2[[#This Row],[6M Return vs Nifty]]-AVERAGE(Table2[6M Return vs Nifty]))/_xlfn.STDEV.P(Table2[6M Return vs Nifty])</f>
        <v>0.75284636954783801</v>
      </c>
      <c r="M150">
        <v>-1.7745162930123299</v>
      </c>
      <c r="N150">
        <f>(Table2[[#This Row],[1W Return vs Nifty]]-AVERAGE(Table2[1W Return vs Nifty]))/_xlfn.STDEV.P(Table2[1W Return vs Nifty])</f>
        <v>-0.45572748736774327</v>
      </c>
      <c r="O150">
        <v>1386.91</v>
      </c>
      <c r="P150">
        <v>1375.1033681164299</v>
      </c>
      <c r="Q150">
        <v>1164.21146006044</v>
      </c>
      <c r="R150">
        <v>51.234641439777199</v>
      </c>
      <c r="S150" s="1">
        <f>(Table2[[#This Row],[Close Price]]-Table2[[#This Row],[20D EMA]])/Table2[[#This Row],[20D EMA]]</f>
        <v>1.4348443662530437E-3</v>
      </c>
      <c r="T150" s="1">
        <f>(Table2[[#This Row],[Close Price]]-Table2[[#This Row],[50D EMA]])/Table2[[#This Row],[50D EMA]]</f>
        <v>1.0033159836171684E-2</v>
      </c>
      <c r="U150" s="1">
        <f>(Table2[[#This Row],[Close Price]]-Table2[[#This Row],[200D EMA]])/Table2[[#This Row],[200D EMA]]</f>
        <v>0.19299633069055633</v>
      </c>
      <c r="V150">
        <v>0.50399568920277904</v>
      </c>
      <c r="W150">
        <v>1357.05</v>
      </c>
      <c r="X150">
        <v>1400</v>
      </c>
      <c r="Y150">
        <v>1357.05</v>
      </c>
      <c r="Z150">
        <v>1400</v>
      </c>
      <c r="AA150">
        <v>1357.05</v>
      </c>
      <c r="AB150">
        <v>1400</v>
      </c>
      <c r="AC150" s="1">
        <f>(Table2[[#This Row],[Close Price]]/Table2[[#This Row],[Day Low]])-1</f>
        <v>2.347002689657729E-2</v>
      </c>
      <c r="AD150" s="1">
        <f>(Table2[[#This Row],[Day High]]/Table2[[#This Row],[Close Price]])-1</f>
        <v>7.991936064511318E-3</v>
      </c>
      <c r="AE150" s="1">
        <f>(Table2[[#This Row],[Close Price]]/Table2[[#This Row],[Current Week Low]])-1</f>
        <v>2.347002689657729E-2</v>
      </c>
      <c r="AF150" s="1">
        <f>(Table2[[#This Row],[Current Week High]]/Table2[[#This Row],[Close Price]])-1</f>
        <v>7.991936064511318E-3</v>
      </c>
      <c r="AG150" s="1">
        <f>(Table2[[#This Row],[Close Price]]/Table2[[#This Row],[Current Month Low]])-1</f>
        <v>2.347002689657729E-2</v>
      </c>
      <c r="AH150" s="1">
        <f>(Table2[[#This Row],[Current Month High]]/Table2[[#This Row],[Close Price]])-1</f>
        <v>7.991936064511318E-3</v>
      </c>
      <c r="AI150">
        <v>14.5690834473324</v>
      </c>
      <c r="AJ150">
        <v>111.722560975609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</v>
      </c>
      <c r="AM150" t="s">
        <v>3214</v>
      </c>
      <c r="AN150">
        <v>3.15</v>
      </c>
      <c r="AO150" t="s">
        <v>3215</v>
      </c>
      <c r="AP150">
        <v>6.4160309012852995E-2</v>
      </c>
      <c r="AQ150">
        <f>(Table2[[#This Row],[Sharpe Ratio]]-AVERAGE(Table2[Sharpe Ratio]))/_xlfn.STDEV.P(Table2[Sharpe Ratio])</f>
        <v>3.4595807227995858E-2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0.8651750000243672</v>
      </c>
      <c r="AS150">
        <f>_xlfn.RANK.AVG(Table2[[#This Row],[1Y Return vs Nifty Z-Score]],Table2[1Y Return vs Nifty Z-Score])</f>
        <v>158</v>
      </c>
      <c r="AT150">
        <f>_xlfn.RANK.AVG(Table2[[#This Row],[6M Return vs Nifty Z-Score]],Table2[6M Return vs Nifty Z-Score])</f>
        <v>132</v>
      </c>
      <c r="AU150">
        <f>_xlfn.RANK.AVG(Table2[[#This Row],[Sharpe Ratio Z-Score]],Table2[Sharpe Ratio Z-Score])</f>
        <v>338</v>
      </c>
      <c r="AV150">
        <f>(Table2[[#This Row],[Rank 1Y]]+Table2[[#This Row],[Rank 6M]]+Table2[[#This Row],[Rank Sharpe]])/3</f>
        <v>209.33333333333334</v>
      </c>
    </row>
    <row r="151" spans="1:48" x14ac:dyDescent="0.3">
      <c r="A151" t="s">
        <v>976</v>
      </c>
      <c r="B151" t="s">
        <v>977</v>
      </c>
      <c r="C151" t="s">
        <v>3175</v>
      </c>
      <c r="D151" t="s">
        <v>261</v>
      </c>
      <c r="E151">
        <v>15539.407488285</v>
      </c>
      <c r="F151">
        <v>6513.95</v>
      </c>
      <c r="G151">
        <v>8.7473959458894903</v>
      </c>
      <c r="H151">
        <f>(Table2[[#This Row],[1Y Return vs Nifty]]-AVERAGE(Table2[1Y Return vs Nifty]))/_xlfn.STDEV.P(Table2[1Y Return vs Nifty])</f>
        <v>-0.27400689471348738</v>
      </c>
      <c r="I151">
        <v>4.5630420239862497</v>
      </c>
      <c r="J151">
        <f>(Table2[[#This Row],[1M Return vs Nifty]]-AVERAGE(Table2[1M Return vs Nifty]))/_xlfn.STDEV.P(Table2[1M Return vs Nifty])</f>
        <v>0.51410957689225734</v>
      </c>
      <c r="K151">
        <v>34.878472780559498</v>
      </c>
      <c r="L151">
        <f>(Table2[[#This Row],[6M Return vs Nifty]]-AVERAGE(Table2[6M Return vs Nifty]))/_xlfn.STDEV.P(Table2[6M Return vs Nifty])</f>
        <v>0.77250360726512435</v>
      </c>
      <c r="M151">
        <v>-0.148790546039686</v>
      </c>
      <c r="N151">
        <f>(Table2[[#This Row],[1W Return vs Nifty]]-AVERAGE(Table2[1W Return vs Nifty]))/_xlfn.STDEV.P(Table2[1W Return vs Nifty])</f>
        <v>-0.11581417874087861</v>
      </c>
      <c r="O151">
        <v>6307.16</v>
      </c>
      <c r="P151">
        <v>5938.7977041480499</v>
      </c>
      <c r="Q151">
        <v>5107.2641467993599</v>
      </c>
      <c r="R151">
        <v>59.611012268152301</v>
      </c>
      <c r="S151" s="1">
        <f>(Table2[[#This Row],[Close Price]]-Table2[[#This Row],[20D EMA]])/Table2[[#This Row],[20D EMA]]</f>
        <v>3.2786547352532669E-2</v>
      </c>
      <c r="T151" s="1">
        <f>(Table2[[#This Row],[Close Price]]-Table2[[#This Row],[50D EMA]])/Table2[[#This Row],[50D EMA]]</f>
        <v>9.6846588232871691E-2</v>
      </c>
      <c r="U151" s="1">
        <f>(Table2[[#This Row],[Close Price]]-Table2[[#This Row],[200D EMA]])/Table2[[#This Row],[200D EMA]]</f>
        <v>0.27542845107829156</v>
      </c>
      <c r="V151">
        <v>1.49194858167533</v>
      </c>
      <c r="W151">
        <v>6403.5</v>
      </c>
      <c r="X151">
        <v>6618.95</v>
      </c>
      <c r="Y151">
        <v>6313</v>
      </c>
      <c r="Z151">
        <v>6618.95</v>
      </c>
      <c r="AA151">
        <v>6403.5</v>
      </c>
      <c r="AB151">
        <v>6618.95</v>
      </c>
      <c r="AC151" s="1">
        <f>(Table2[[#This Row],[Close Price]]/Table2[[#This Row],[Day Low]])-1</f>
        <v>1.7248379792301094E-2</v>
      </c>
      <c r="AD151" s="1">
        <f>(Table2[[#This Row],[Day High]]/Table2[[#This Row],[Close Price]])-1</f>
        <v>1.6119251759685094E-2</v>
      </c>
      <c r="AE151" s="1">
        <f>(Table2[[#This Row],[Close Price]]/Table2[[#This Row],[Current Week Low]])-1</f>
        <v>3.1831142087755504E-2</v>
      </c>
      <c r="AF151" s="1">
        <f>(Table2[[#This Row],[Current Week High]]/Table2[[#This Row],[Close Price]])-1</f>
        <v>1.6119251759685094E-2</v>
      </c>
      <c r="AG151" s="1">
        <f>(Table2[[#This Row],[Close Price]]/Table2[[#This Row],[Current Month Low]])-1</f>
        <v>1.7248379792301094E-2</v>
      </c>
      <c r="AH151" s="1">
        <f>(Table2[[#This Row],[Current Month High]]/Table2[[#This Row],[Close Price]])-1</f>
        <v>1.6119251759685094E-2</v>
      </c>
      <c r="AI151">
        <v>9.3230681844349501</v>
      </c>
      <c r="AJ151">
        <v>72.233312621461806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0.15</v>
      </c>
      <c r="AM151" t="s">
        <v>3215</v>
      </c>
      <c r="AN151">
        <v>2.87</v>
      </c>
      <c r="AO151" t="s">
        <v>3215</v>
      </c>
      <c r="AP151">
        <v>0.13897337411010599</v>
      </c>
      <c r="AQ151">
        <f>(Table2[[#This Row],[Sharpe Ratio]]-AVERAGE(Table2[Sharpe Ratio]))/_xlfn.STDEV.P(Table2[Sharpe Ratio])</f>
        <v>0.90816720256168215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1.8049593132646977</v>
      </c>
      <c r="AS151">
        <f>_xlfn.RANK.AVG(Table2[[#This Row],[1Y Return vs Nifty Z-Score]],Table2[1Y Return vs Nifty Z-Score])</f>
        <v>383</v>
      </c>
      <c r="AT151">
        <f>_xlfn.RANK.AVG(Table2[[#This Row],[6M Return vs Nifty Z-Score]],Table2[6M Return vs Nifty Z-Score])</f>
        <v>125</v>
      </c>
      <c r="AU151">
        <f>_xlfn.RANK.AVG(Table2[[#This Row],[Sharpe Ratio Z-Score]],Table2[Sharpe Ratio Z-Score])</f>
        <v>124</v>
      </c>
      <c r="AV151">
        <f>(Table2[[#This Row],[Rank 1Y]]+Table2[[#This Row],[Rank 6M]]+Table2[[#This Row],[Rank Sharpe]])/3</f>
        <v>210.66666666666666</v>
      </c>
    </row>
    <row r="152" spans="1:48" x14ac:dyDescent="0.3">
      <c r="A152" t="s">
        <v>1540</v>
      </c>
      <c r="B152" t="s">
        <v>1541</v>
      </c>
      <c r="C152" t="s">
        <v>3172</v>
      </c>
      <c r="D152" t="s">
        <v>46</v>
      </c>
      <c r="E152">
        <v>6645.8414392579998</v>
      </c>
      <c r="F152">
        <v>236.74</v>
      </c>
      <c r="G152">
        <v>63.969884721626201</v>
      </c>
      <c r="H152">
        <f>(Table2[[#This Row],[1Y Return vs Nifty]]-AVERAGE(Table2[1Y Return vs Nifty]))/_xlfn.STDEV.P(Table2[1Y Return vs Nifty])</f>
        <v>0.64954930729376115</v>
      </c>
      <c r="I152">
        <v>-1.35382883312466</v>
      </c>
      <c r="J152">
        <f>(Table2[[#This Row],[1M Return vs Nifty]]-AVERAGE(Table2[1M Return vs Nifty]))/_xlfn.STDEV.P(Table2[1M Return vs Nifty])</f>
        <v>-1.8539302669376586E-2</v>
      </c>
      <c r="K152">
        <v>25.8186258506014</v>
      </c>
      <c r="L152">
        <f>(Table2[[#This Row],[6M Return vs Nifty]]-AVERAGE(Table2[6M Return vs Nifty]))/_xlfn.STDEV.P(Table2[6M Return vs Nifty])</f>
        <v>0.48605791216164007</v>
      </c>
      <c r="M152">
        <v>-2.0830416168431101</v>
      </c>
      <c r="N152">
        <f>(Table2[[#This Row],[1W Return vs Nifty]]-AVERAGE(Table2[1W Return vs Nifty]))/_xlfn.STDEV.P(Table2[1W Return vs Nifty])</f>
        <v>-0.52023520880463581</v>
      </c>
      <c r="O152">
        <v>239.96</v>
      </c>
      <c r="P152">
        <v>237.89850968722101</v>
      </c>
      <c r="Q152">
        <v>199.82714734000299</v>
      </c>
      <c r="R152">
        <v>46.529232084323702</v>
      </c>
      <c r="S152" s="1">
        <f>(Table2[[#This Row],[Close Price]]-Table2[[#This Row],[20D EMA]])/Table2[[#This Row],[20D EMA]]</f>
        <v>-1.3418903150525083E-2</v>
      </c>
      <c r="T152" s="1">
        <f>(Table2[[#This Row],[Close Price]]-Table2[[#This Row],[50D EMA]])/Table2[[#This Row],[50D EMA]]</f>
        <v>-4.8697643744980111E-3</v>
      </c>
      <c r="U152" s="1">
        <f>(Table2[[#This Row],[Close Price]]-Table2[[#This Row],[200D EMA]])/Table2[[#This Row],[200D EMA]]</f>
        <v>0.18472391339896541</v>
      </c>
      <c r="V152">
        <v>0.59984213420628696</v>
      </c>
      <c r="W152">
        <v>230.2</v>
      </c>
      <c r="X152">
        <v>240</v>
      </c>
      <c r="Y152">
        <v>226.05</v>
      </c>
      <c r="Z152">
        <v>240</v>
      </c>
      <c r="AA152">
        <v>230.2</v>
      </c>
      <c r="AB152">
        <v>240</v>
      </c>
      <c r="AC152" s="1">
        <f>(Table2[[#This Row],[Close Price]]/Table2[[#This Row],[Day Low]])-1</f>
        <v>2.8410078192875776E-2</v>
      </c>
      <c r="AD152" s="1">
        <f>(Table2[[#This Row],[Day High]]/Table2[[#This Row],[Close Price]])-1</f>
        <v>1.3770381008701538E-2</v>
      </c>
      <c r="AE152" s="1">
        <f>(Table2[[#This Row],[Close Price]]/Table2[[#This Row],[Current Week Low]])-1</f>
        <v>4.729042247290427E-2</v>
      </c>
      <c r="AF152" s="1">
        <f>(Table2[[#This Row],[Current Week High]]/Table2[[#This Row],[Close Price]])-1</f>
        <v>1.3770381008701538E-2</v>
      </c>
      <c r="AG152" s="1">
        <f>(Table2[[#This Row],[Close Price]]/Table2[[#This Row],[Current Month Low]])-1</f>
        <v>2.8410078192875776E-2</v>
      </c>
      <c r="AH152" s="1">
        <f>(Table2[[#This Row],[Current Month High]]/Table2[[#This Row],[Close Price]])-1</f>
        <v>1.3770381008701538E-2</v>
      </c>
      <c r="AI152">
        <v>20.275407620174001</v>
      </c>
      <c r="AJ152">
        <v>98.941176470588204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-0.03</v>
      </c>
      <c r="AM152" t="s">
        <v>3214</v>
      </c>
      <c r="AN152">
        <v>-6.8</v>
      </c>
      <c r="AO152" t="s">
        <v>3214</v>
      </c>
      <c r="AP152">
        <v>7.1546496579024996E-2</v>
      </c>
      <c r="AQ152">
        <f>(Table2[[#This Row],[Sharpe Ratio]]-AVERAGE(Table2[Sharpe Ratio]))/_xlfn.STDEV.P(Table2[Sharpe Ratio])</f>
        <v>0.12084226925958716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0.71767497724097606</v>
      </c>
      <c r="AS152">
        <f>_xlfn.RANK.AVG(Table2[[#This Row],[1Y Return vs Nifty Z-Score]],Table2[1Y Return vs Nifty Z-Score])</f>
        <v>143</v>
      </c>
      <c r="AT152">
        <f>_xlfn.RANK.AVG(Table2[[#This Row],[6M Return vs Nifty Z-Score]],Table2[6M Return vs Nifty Z-Score])</f>
        <v>178</v>
      </c>
      <c r="AU152">
        <f>_xlfn.RANK.AVG(Table2[[#This Row],[Sharpe Ratio Z-Score]],Table2[Sharpe Ratio Z-Score])</f>
        <v>313</v>
      </c>
      <c r="AV152">
        <f>(Table2[[#This Row],[Rank 1Y]]+Table2[[#This Row],[Rank 6M]]+Table2[[#This Row],[Rank Sharpe]])/3</f>
        <v>211.33333333333334</v>
      </c>
    </row>
    <row r="153" spans="1:48" x14ac:dyDescent="0.3">
      <c r="A153" t="s">
        <v>803</v>
      </c>
      <c r="B153" t="s">
        <v>804</v>
      </c>
      <c r="C153" t="s">
        <v>3181</v>
      </c>
      <c r="D153" t="s">
        <v>124</v>
      </c>
      <c r="E153">
        <v>20995.949405766802</v>
      </c>
      <c r="F153">
        <v>14000</v>
      </c>
      <c r="G153">
        <v>109.796715645565</v>
      </c>
      <c r="H153">
        <f>(Table2[[#This Row],[1Y Return vs Nifty]]-AVERAGE(Table2[1Y Return vs Nifty]))/_xlfn.STDEV.P(Table2[1Y Return vs Nifty])</f>
        <v>1.4159699242641635</v>
      </c>
      <c r="I153">
        <v>-8.2632920061600696</v>
      </c>
      <c r="J153">
        <f>(Table2[[#This Row],[1M Return vs Nifty]]-AVERAGE(Table2[1M Return vs Nifty]))/_xlfn.STDEV.P(Table2[1M Return vs Nifty])</f>
        <v>-0.64054338326658411</v>
      </c>
      <c r="K153">
        <v>68.443603996761695</v>
      </c>
      <c r="L153">
        <f>(Table2[[#This Row],[6M Return vs Nifty]]-AVERAGE(Table2[6M Return vs Nifty]))/_xlfn.STDEV.P(Table2[6M Return vs Nifty])</f>
        <v>1.8337342678706852</v>
      </c>
      <c r="M153">
        <v>4.6424104921323996</v>
      </c>
      <c r="N153">
        <f>(Table2[[#This Row],[1W Return vs Nifty]]-AVERAGE(Table2[1W Return vs Nifty]))/_xlfn.STDEV.P(Table2[1W Return vs Nifty])</f>
        <v>0.88594949524548583</v>
      </c>
      <c r="O153">
        <v>13874.54</v>
      </c>
      <c r="P153">
        <v>13713.796923510799</v>
      </c>
      <c r="Q153">
        <v>10701.8538582088</v>
      </c>
      <c r="R153">
        <v>54.588298851718697</v>
      </c>
      <c r="S153" s="1">
        <f>(Table2[[#This Row],[Close Price]]-Table2[[#This Row],[20D EMA]])/Table2[[#This Row],[20D EMA]]</f>
        <v>9.0424619482879515E-3</v>
      </c>
      <c r="T153" s="1">
        <f>(Table2[[#This Row],[Close Price]]-Table2[[#This Row],[50D EMA]])/Table2[[#This Row],[50D EMA]]</f>
        <v>2.0869718144836815E-2</v>
      </c>
      <c r="U153" s="1">
        <f>(Table2[[#This Row],[Close Price]]-Table2[[#This Row],[200D EMA]])/Table2[[#This Row],[200D EMA]]</f>
        <v>0.30818456180481046</v>
      </c>
      <c r="V153">
        <v>2.1098374718119</v>
      </c>
      <c r="W153">
        <v>13700</v>
      </c>
      <c r="X153">
        <v>14440</v>
      </c>
      <c r="Y153">
        <v>13520</v>
      </c>
      <c r="Z153">
        <v>14440</v>
      </c>
      <c r="AA153">
        <v>13700</v>
      </c>
      <c r="AB153">
        <v>14440</v>
      </c>
      <c r="AC153" s="1">
        <f>(Table2[[#This Row],[Close Price]]/Table2[[#This Row],[Day Low]])-1</f>
        <v>2.1897810218978186E-2</v>
      </c>
      <c r="AD153" s="1">
        <f>(Table2[[#This Row],[Day High]]/Table2[[#This Row],[Close Price]])-1</f>
        <v>3.1428571428571361E-2</v>
      </c>
      <c r="AE153" s="1">
        <f>(Table2[[#This Row],[Close Price]]/Table2[[#This Row],[Current Week Low]])-1</f>
        <v>3.5502958579881616E-2</v>
      </c>
      <c r="AF153" s="1">
        <f>(Table2[[#This Row],[Current Week High]]/Table2[[#This Row],[Close Price]])-1</f>
        <v>3.1428571428571361E-2</v>
      </c>
      <c r="AG153" s="1">
        <f>(Table2[[#This Row],[Close Price]]/Table2[[#This Row],[Current Month Low]])-1</f>
        <v>2.1897810218978186E-2</v>
      </c>
      <c r="AH153" s="1">
        <f>(Table2[[#This Row],[Current Month High]]/Table2[[#This Row],[Close Price]])-1</f>
        <v>3.1428571428571361E-2</v>
      </c>
      <c r="AI153">
        <v>12.1578571428571</v>
      </c>
      <c r="AJ153">
        <v>213.24465526306901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-0.11</v>
      </c>
      <c r="AM153" t="s">
        <v>3214</v>
      </c>
      <c r="AN153">
        <v>-1.83</v>
      </c>
      <c r="AO153" t="s">
        <v>3214</v>
      </c>
      <c r="AQ153">
        <f>(Table2[[#This Row],[Sharpe Ratio]]-AVERAGE(Table2[Sharpe Ratio]))/_xlfn.STDEV.P(Table2[Sharpe Ratio])</f>
        <v>-0.7145863121857492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2.7805239919280011</v>
      </c>
      <c r="AS153">
        <f>_xlfn.RANK.AVG(Table2[[#This Row],[1Y Return vs Nifty Z-Score]],Table2[1Y Return vs Nifty Z-Score])</f>
        <v>63</v>
      </c>
      <c r="AT153">
        <f>_xlfn.RANK.AVG(Table2[[#This Row],[6M Return vs Nifty Z-Score]],Table2[6M Return vs Nifty Z-Score])</f>
        <v>37</v>
      </c>
      <c r="AU153">
        <f>_xlfn.RANK.AVG(Table2[[#This Row],[Sharpe Ratio Z-Score]],Table2[Sharpe Ratio Z-Score])</f>
        <v>536.5</v>
      </c>
      <c r="AV153">
        <f>(Table2[[#This Row],[Rank 1Y]]+Table2[[#This Row],[Rank 6M]]+Table2[[#This Row],[Rank Sharpe]])/3</f>
        <v>212.16666666666666</v>
      </c>
    </row>
    <row r="154" spans="1:48" x14ac:dyDescent="0.3">
      <c r="A154" t="s">
        <v>174</v>
      </c>
      <c r="B154" t="s">
        <v>175</v>
      </c>
      <c r="C154" t="s">
        <v>3167</v>
      </c>
      <c r="D154" t="s">
        <v>176</v>
      </c>
      <c r="E154">
        <v>157917.02929706499</v>
      </c>
      <c r="F154">
        <v>239.76</v>
      </c>
      <c r="G154">
        <v>61.994690428003302</v>
      </c>
      <c r="H154">
        <f>(Table2[[#This Row],[1Y Return vs Nifty]]-AVERAGE(Table2[1Y Return vs Nifty]))/_xlfn.STDEV.P(Table2[1Y Return vs Nifty])</f>
        <v>0.61651561068778238</v>
      </c>
      <c r="I154">
        <v>-1.57656229548149</v>
      </c>
      <c r="J154">
        <f>(Table2[[#This Row],[1M Return vs Nifty]]-AVERAGE(Table2[1M Return vs Nifty]))/_xlfn.STDEV.P(Table2[1M Return vs Nifty])</f>
        <v>-3.8590226887651277E-2</v>
      </c>
      <c r="K154">
        <v>15.9551115315176</v>
      </c>
      <c r="L154">
        <f>(Table2[[#This Row],[6M Return vs Nifty]]-AVERAGE(Table2[6M Return vs Nifty]))/_xlfn.STDEV.P(Table2[6M Return vs Nifty])</f>
        <v>0.17420261955724328</v>
      </c>
      <c r="M154">
        <v>8.2427348192004892</v>
      </c>
      <c r="N154">
        <f>(Table2[[#This Row],[1W Return vs Nifty]]-AVERAGE(Table2[1W Return vs Nifty]))/_xlfn.STDEV.P(Table2[1W Return vs Nifty])</f>
        <v>1.6387198542204902</v>
      </c>
      <c r="O154">
        <v>227.25</v>
      </c>
      <c r="P154">
        <v>225.78228109992699</v>
      </c>
      <c r="Q154">
        <v>199.23392712672299</v>
      </c>
      <c r="R154">
        <v>75.929757452885099</v>
      </c>
      <c r="S154" s="1">
        <f>(Table2[[#This Row],[Close Price]]-Table2[[#This Row],[20D EMA]])/Table2[[#This Row],[20D EMA]]</f>
        <v>5.5049504950495008E-2</v>
      </c>
      <c r="T154" s="1">
        <f>(Table2[[#This Row],[Close Price]]-Table2[[#This Row],[50D EMA]])/Table2[[#This Row],[50D EMA]]</f>
        <v>6.1907953236980208E-2</v>
      </c>
      <c r="U154" s="1">
        <f>(Table2[[#This Row],[Close Price]]-Table2[[#This Row],[200D EMA]])/Table2[[#This Row],[200D EMA]]</f>
        <v>0.20340949685492241</v>
      </c>
      <c r="V154">
        <v>1.13889079221027</v>
      </c>
      <c r="W154">
        <v>239.01</v>
      </c>
      <c r="X154">
        <v>244.5</v>
      </c>
      <c r="Y154">
        <v>230.65</v>
      </c>
      <c r="Z154">
        <v>245</v>
      </c>
      <c r="AA154">
        <v>239.01</v>
      </c>
      <c r="AB154">
        <v>244.5</v>
      </c>
      <c r="AC154" s="1">
        <f>(Table2[[#This Row],[Close Price]]/Table2[[#This Row],[Day Low]])-1</f>
        <v>3.1379440190786312E-3</v>
      </c>
      <c r="AD154" s="1">
        <f>(Table2[[#This Row],[Day High]]/Table2[[#This Row],[Close Price]])-1</f>
        <v>1.9769769769769852E-2</v>
      </c>
      <c r="AE154" s="1">
        <f>(Table2[[#This Row],[Close Price]]/Table2[[#This Row],[Current Week Low]])-1</f>
        <v>3.9497073487968715E-2</v>
      </c>
      <c r="AF154" s="1">
        <f>(Table2[[#This Row],[Current Week High]]/Table2[[#This Row],[Close Price]])-1</f>
        <v>2.1855188521855196E-2</v>
      </c>
      <c r="AG154" s="1">
        <f>(Table2[[#This Row],[Close Price]]/Table2[[#This Row],[Current Month Low]])-1</f>
        <v>3.1379440190786312E-3</v>
      </c>
      <c r="AH154" s="1">
        <f>(Table2[[#This Row],[Current Month High]]/Table2[[#This Row],[Close Price]])-1</f>
        <v>1.9769769769769852E-2</v>
      </c>
      <c r="AI154">
        <v>2.7277277277277299</v>
      </c>
      <c r="AJ154">
        <v>106.422729229444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0.03</v>
      </c>
      <c r="AM154" t="s">
        <v>3215</v>
      </c>
      <c r="AN154">
        <v>9.5399999999999991</v>
      </c>
      <c r="AO154" t="s">
        <v>3215</v>
      </c>
      <c r="AP154">
        <v>9.8448854660434001E-2</v>
      </c>
      <c r="AQ154">
        <f>(Table2[[#This Row],[Sharpe Ratio]]-AVERAGE(Table2[Sharpe Ratio]))/_xlfn.STDEV.P(Table2[Sharpe Ratio])</f>
        <v>0.43497363730864008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2.8258214948865046</v>
      </c>
      <c r="AS154">
        <f>_xlfn.RANK.AVG(Table2[[#This Row],[1Y Return vs Nifty Z-Score]],Table2[1Y Return vs Nifty Z-Score])</f>
        <v>149</v>
      </c>
      <c r="AT154">
        <f>_xlfn.RANK.AVG(Table2[[#This Row],[6M Return vs Nifty Z-Score]],Table2[6M Return vs Nifty Z-Score])</f>
        <v>255</v>
      </c>
      <c r="AU154">
        <f>_xlfn.RANK.AVG(Table2[[#This Row],[Sharpe Ratio Z-Score]],Table2[Sharpe Ratio Z-Score])</f>
        <v>234</v>
      </c>
      <c r="AV154">
        <f>(Table2[[#This Row],[Rank 1Y]]+Table2[[#This Row],[Rank 6M]]+Table2[[#This Row],[Rank Sharpe]])/3</f>
        <v>212.66666666666666</v>
      </c>
    </row>
    <row r="155" spans="1:48" x14ac:dyDescent="0.3">
      <c r="A155" t="s">
        <v>536</v>
      </c>
      <c r="B155" t="s">
        <v>537</v>
      </c>
      <c r="C155" t="s">
        <v>3173</v>
      </c>
      <c r="D155" t="s">
        <v>54</v>
      </c>
      <c r="E155">
        <v>40641.400530639999</v>
      </c>
      <c r="F155">
        <v>3253.6</v>
      </c>
      <c r="G155">
        <v>50.2226176520238</v>
      </c>
      <c r="H155">
        <f>(Table2[[#This Row],[1Y Return vs Nifty]]-AVERAGE(Table2[1Y Return vs Nifty]))/_xlfn.STDEV.P(Table2[1Y Return vs Nifty])</f>
        <v>0.41963620405891094</v>
      </c>
      <c r="I155">
        <v>-2.0490676699215502</v>
      </c>
      <c r="J155">
        <f>(Table2[[#This Row],[1M Return vs Nifty]]-AVERAGE(Table2[1M Return vs Nifty]))/_xlfn.STDEV.P(Table2[1M Return vs Nifty])</f>
        <v>-8.1126132159249242E-2</v>
      </c>
      <c r="K155">
        <v>28.451980394263298</v>
      </c>
      <c r="L155">
        <f>(Table2[[#This Row],[6M Return vs Nifty]]-AVERAGE(Table2[6M Return vs Nifty]))/_xlfn.STDEV.P(Table2[6M Return vs Nifty])</f>
        <v>0.56931683237792674</v>
      </c>
      <c r="M155">
        <v>2.4510928211583698</v>
      </c>
      <c r="N155">
        <f>(Table2[[#This Row],[1W Return vs Nifty]]-AVERAGE(Table2[1W Return vs Nifty]))/_xlfn.STDEV.P(Table2[1W Return vs Nifty])</f>
        <v>0.4277799416289918</v>
      </c>
      <c r="O155">
        <v>3203.14</v>
      </c>
      <c r="P155">
        <v>3026.5384125854598</v>
      </c>
      <c r="Q155">
        <v>2483.0162103758298</v>
      </c>
      <c r="R155">
        <v>53.369798104604399</v>
      </c>
      <c r="S155" s="1">
        <f>(Table2[[#This Row],[Close Price]]-Table2[[#This Row],[20D EMA]])/Table2[[#This Row],[20D EMA]]</f>
        <v>1.5753292082144408E-2</v>
      </c>
      <c r="T155" s="1">
        <f>(Table2[[#This Row],[Close Price]]-Table2[[#This Row],[50D EMA]])/Table2[[#This Row],[50D EMA]]</f>
        <v>7.502352736391335E-2</v>
      </c>
      <c r="U155" s="1">
        <f>(Table2[[#This Row],[Close Price]]-Table2[[#This Row],[200D EMA]])/Table2[[#This Row],[200D EMA]]</f>
        <v>0.31034182797684368</v>
      </c>
      <c r="V155">
        <v>0.65789307648963102</v>
      </c>
      <c r="W155">
        <v>3160.3</v>
      </c>
      <c r="X155">
        <v>3283.7</v>
      </c>
      <c r="Y155">
        <v>3160.3</v>
      </c>
      <c r="Z155">
        <v>3339.35</v>
      </c>
      <c r="AA155">
        <v>3160.3</v>
      </c>
      <c r="AB155">
        <v>3283.7</v>
      </c>
      <c r="AC155" s="1">
        <f>(Table2[[#This Row],[Close Price]]/Table2[[#This Row],[Day Low]])-1</f>
        <v>2.952251368540959E-2</v>
      </c>
      <c r="AD155" s="1">
        <f>(Table2[[#This Row],[Day High]]/Table2[[#This Row],[Close Price]])-1</f>
        <v>9.2512908777968583E-3</v>
      </c>
      <c r="AE155" s="1">
        <f>(Table2[[#This Row],[Close Price]]/Table2[[#This Row],[Current Week Low]])-1</f>
        <v>2.952251368540959E-2</v>
      </c>
      <c r="AF155" s="1">
        <f>(Table2[[#This Row],[Current Week High]]/Table2[[#This Row],[Close Price]])-1</f>
        <v>2.6355421686746983E-2</v>
      </c>
      <c r="AG155" s="1">
        <f>(Table2[[#This Row],[Close Price]]/Table2[[#This Row],[Current Month Low]])-1</f>
        <v>2.952251368540959E-2</v>
      </c>
      <c r="AH155" s="1">
        <f>(Table2[[#This Row],[Current Month High]]/Table2[[#This Row],[Close Price]])-1</f>
        <v>9.2512908777968583E-3</v>
      </c>
      <c r="AI155">
        <v>7.1121219572166199</v>
      </c>
      <c r="AJ155">
        <v>97.181903578679396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0.31</v>
      </c>
      <c r="AM155" t="s">
        <v>3215</v>
      </c>
      <c r="AN155">
        <v>-2.16</v>
      </c>
      <c r="AO155" t="s">
        <v>3214</v>
      </c>
      <c r="AP155">
        <v>8.1653248604876993E-2</v>
      </c>
      <c r="AQ155">
        <f>(Table2[[#This Row],[Sharpe Ratio]]-AVERAGE(Table2[Sharpe Ratio]))/_xlfn.STDEV.P(Table2[Sharpe Ratio])</f>
        <v>0.23885600734180448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1.5744628532483849</v>
      </c>
      <c r="AS155">
        <f>_xlfn.RANK.AVG(Table2[[#This Row],[1Y Return vs Nifty Z-Score]],Table2[1Y Return vs Nifty Z-Score])</f>
        <v>195</v>
      </c>
      <c r="AT155">
        <f>_xlfn.RANK.AVG(Table2[[#This Row],[6M Return vs Nifty Z-Score]],Table2[6M Return vs Nifty Z-Score])</f>
        <v>161</v>
      </c>
      <c r="AU155">
        <f>_xlfn.RANK.AVG(Table2[[#This Row],[Sharpe Ratio Z-Score]],Table2[Sharpe Ratio Z-Score])</f>
        <v>282</v>
      </c>
      <c r="AV155">
        <f>(Table2[[#This Row],[Rank 1Y]]+Table2[[#This Row],[Rank 6M]]+Table2[[#This Row],[Rank Sharpe]])/3</f>
        <v>212.66666666666666</v>
      </c>
    </row>
    <row r="156" spans="1:48" x14ac:dyDescent="0.3">
      <c r="A156" t="s">
        <v>584</v>
      </c>
      <c r="B156" t="s">
        <v>585</v>
      </c>
      <c r="C156" t="s">
        <v>3181</v>
      </c>
      <c r="D156" t="s">
        <v>215</v>
      </c>
      <c r="E156">
        <v>35051.424864711596</v>
      </c>
      <c r="F156">
        <v>5466.4</v>
      </c>
      <c r="G156">
        <v>96.596482243763703</v>
      </c>
      <c r="H156">
        <f>(Table2[[#This Row],[1Y Return vs Nifty]]-AVERAGE(Table2[1Y Return vs Nifty]))/_xlfn.STDEV.P(Table2[1Y Return vs Nifty])</f>
        <v>1.1952055636485786</v>
      </c>
      <c r="I156">
        <v>11.5678546949752</v>
      </c>
      <c r="J156">
        <f>(Table2[[#This Row],[1M Return vs Nifty]]-AVERAGE(Table2[1M Return vs Nifty]))/_xlfn.STDEV.P(Table2[1M Return vs Nifty])</f>
        <v>1.1446972153324892</v>
      </c>
      <c r="K156">
        <v>81.800388346755497</v>
      </c>
      <c r="L156">
        <f>(Table2[[#This Row],[6M Return vs Nifty]]-AVERAGE(Table2[6M Return vs Nifty]))/_xlfn.STDEV.P(Table2[6M Return vs Nifty])</f>
        <v>2.2560364775062527</v>
      </c>
      <c r="M156">
        <v>-2.14268003499877</v>
      </c>
      <c r="N156">
        <f>(Table2[[#This Row],[1W Return vs Nifty]]-AVERAGE(Table2[1W Return vs Nifty]))/_xlfn.STDEV.P(Table2[1W Return vs Nifty])</f>
        <v>-0.53270465026751002</v>
      </c>
      <c r="O156">
        <v>5297.76</v>
      </c>
      <c r="P156">
        <v>4893.1972359330503</v>
      </c>
      <c r="Q156">
        <v>3679.5365244906002</v>
      </c>
      <c r="R156">
        <v>56.786788141560301</v>
      </c>
      <c r="S156" s="1">
        <f>(Table2[[#This Row],[Close Price]]-Table2[[#This Row],[20D EMA]])/Table2[[#This Row],[20D EMA]]</f>
        <v>3.1832321584971651E-2</v>
      </c>
      <c r="T156" s="1">
        <f>(Table2[[#This Row],[Close Price]]-Table2[[#This Row],[50D EMA]])/Table2[[#This Row],[50D EMA]]</f>
        <v>0.11714278751276398</v>
      </c>
      <c r="U156" s="1">
        <f>(Table2[[#This Row],[Close Price]]-Table2[[#This Row],[200D EMA]])/Table2[[#This Row],[200D EMA]]</f>
        <v>0.48562188841345316</v>
      </c>
      <c r="V156">
        <v>0.96796915044139098</v>
      </c>
      <c r="W156">
        <v>5338</v>
      </c>
      <c r="X156">
        <v>5621.5</v>
      </c>
      <c r="Y156">
        <v>5338</v>
      </c>
      <c r="Z156">
        <v>5624.85</v>
      </c>
      <c r="AA156">
        <v>5338</v>
      </c>
      <c r="AB156">
        <v>5621.5</v>
      </c>
      <c r="AC156" s="1">
        <f>(Table2[[#This Row],[Close Price]]/Table2[[#This Row],[Day Low]])-1</f>
        <v>2.4053952791307509E-2</v>
      </c>
      <c r="AD156" s="1">
        <f>(Table2[[#This Row],[Day High]]/Table2[[#This Row],[Close Price]])-1</f>
        <v>2.8373335284648027E-2</v>
      </c>
      <c r="AE156" s="1">
        <f>(Table2[[#This Row],[Close Price]]/Table2[[#This Row],[Current Week Low]])-1</f>
        <v>2.4053952791307509E-2</v>
      </c>
      <c r="AF156" s="1">
        <f>(Table2[[#This Row],[Current Week High]]/Table2[[#This Row],[Close Price]])-1</f>
        <v>2.8986170057076155E-2</v>
      </c>
      <c r="AG156" s="1">
        <f>(Table2[[#This Row],[Close Price]]/Table2[[#This Row],[Current Month Low]])-1</f>
        <v>2.4053952791307509E-2</v>
      </c>
      <c r="AH156" s="1">
        <f>(Table2[[#This Row],[Current Month High]]/Table2[[#This Row],[Close Price]])-1</f>
        <v>2.8373335284648027E-2</v>
      </c>
      <c r="AI156">
        <v>6.2856724718278896</v>
      </c>
      <c r="AJ156">
        <v>153.30861909175101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0.17</v>
      </c>
      <c r="AM156" t="s">
        <v>3215</v>
      </c>
      <c r="AN156">
        <v>2.5</v>
      </c>
      <c r="AO156" t="s">
        <v>3215</v>
      </c>
      <c r="AQ156">
        <f>(Table2[[#This Row],[Sharpe Ratio]]-AVERAGE(Table2[Sharpe Ratio]))/_xlfn.STDEV.P(Table2[Sharpe Ratio])</f>
        <v>-0.7145863121857492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3.3486482940340614</v>
      </c>
      <c r="AS156">
        <f>_xlfn.RANK.AVG(Table2[[#This Row],[1Y Return vs Nifty Z-Score]],Table2[1Y Return vs Nifty Z-Score])</f>
        <v>78</v>
      </c>
      <c r="AT156">
        <f>_xlfn.RANK.AVG(Table2[[#This Row],[6M Return vs Nifty Z-Score]],Table2[6M Return vs Nifty Z-Score])</f>
        <v>24</v>
      </c>
      <c r="AU156">
        <f>_xlfn.RANK.AVG(Table2[[#This Row],[Sharpe Ratio Z-Score]],Table2[Sharpe Ratio Z-Score])</f>
        <v>536.5</v>
      </c>
      <c r="AV156">
        <f>(Table2[[#This Row],[Rank 1Y]]+Table2[[#This Row],[Rank 6M]]+Table2[[#This Row],[Rank Sharpe]])/3</f>
        <v>212.83333333333334</v>
      </c>
    </row>
    <row r="157" spans="1:48" x14ac:dyDescent="0.3">
      <c r="A157" t="s">
        <v>1453</v>
      </c>
      <c r="B157" t="s">
        <v>1454</v>
      </c>
      <c r="C157" t="s">
        <v>3188</v>
      </c>
      <c r="D157" t="s">
        <v>161</v>
      </c>
      <c r="E157">
        <v>7587.1325540281296</v>
      </c>
      <c r="F157">
        <v>207.93</v>
      </c>
      <c r="G157">
        <v>194.54894262741601</v>
      </c>
      <c r="H157">
        <f>(Table2[[#This Row],[1Y Return vs Nifty]]-AVERAGE(Table2[1Y Return vs Nifty]))/_xlfn.STDEV.P(Table2[1Y Return vs Nifty])</f>
        <v>2.8333896494216035</v>
      </c>
      <c r="I157">
        <v>1.6121824427251299</v>
      </c>
      <c r="J157">
        <f>(Table2[[#This Row],[1M Return vs Nifty]]-AVERAGE(Table2[1M Return vs Nifty]))/_xlfn.STDEV.P(Table2[1M Return vs Nifty])</f>
        <v>0.24846713046071348</v>
      </c>
      <c r="K157">
        <v>45.284067830709603</v>
      </c>
      <c r="L157">
        <f>(Table2[[#This Row],[6M Return vs Nifty]]-AVERAGE(Table2[6M Return vs Nifty]))/_xlfn.STDEV.P(Table2[6M Return vs Nifty])</f>
        <v>1.1014978971409917</v>
      </c>
      <c r="M157">
        <v>-0.309782043642989</v>
      </c>
      <c r="N157">
        <f>(Table2[[#This Row],[1W Return vs Nifty]]-AVERAGE(Table2[1W Return vs Nifty]))/_xlfn.STDEV.P(Table2[1W Return vs Nifty])</f>
        <v>-0.14947493161573205</v>
      </c>
      <c r="O157">
        <v>207.53</v>
      </c>
      <c r="P157">
        <v>195.55845788317001</v>
      </c>
      <c r="Q157">
        <v>151.98237153246899</v>
      </c>
      <c r="R157">
        <v>47.3959537554259</v>
      </c>
      <c r="S157" s="1">
        <f>(Table2[[#This Row],[Close Price]]-Table2[[#This Row],[20D EMA]])/Table2[[#This Row],[20D EMA]]</f>
        <v>1.927432178480247E-3</v>
      </c>
      <c r="T157" s="1">
        <f>(Table2[[#This Row],[Close Price]]-Table2[[#This Row],[50D EMA]])/Table2[[#This Row],[50D EMA]]</f>
        <v>6.3262628733864179E-2</v>
      </c>
      <c r="U157" s="1">
        <f>(Table2[[#This Row],[Close Price]]-Table2[[#This Row],[200D EMA]])/Table2[[#This Row],[200D EMA]]</f>
        <v>0.36811919634757484</v>
      </c>
      <c r="V157">
        <v>0.79093926829512895</v>
      </c>
      <c r="W157">
        <v>207</v>
      </c>
      <c r="X157">
        <v>212.64</v>
      </c>
      <c r="Y157">
        <v>204</v>
      </c>
      <c r="Z157">
        <v>212.64</v>
      </c>
      <c r="AA157">
        <v>207</v>
      </c>
      <c r="AB157">
        <v>212.64</v>
      </c>
      <c r="AC157" s="1">
        <f>(Table2[[#This Row],[Close Price]]/Table2[[#This Row],[Day Low]])-1</f>
        <v>4.4927536231884613E-3</v>
      </c>
      <c r="AD157" s="1">
        <f>(Table2[[#This Row],[Day High]]/Table2[[#This Row],[Close Price]])-1</f>
        <v>2.2651853989323234E-2</v>
      </c>
      <c r="AE157" s="1">
        <f>(Table2[[#This Row],[Close Price]]/Table2[[#This Row],[Current Week Low]])-1</f>
        <v>1.9264705882352962E-2</v>
      </c>
      <c r="AF157" s="1">
        <f>(Table2[[#This Row],[Current Week High]]/Table2[[#This Row],[Close Price]])-1</f>
        <v>2.2651853989323234E-2</v>
      </c>
      <c r="AG157" s="1">
        <f>(Table2[[#This Row],[Close Price]]/Table2[[#This Row],[Current Month Low]])-1</f>
        <v>4.4927536231884613E-3</v>
      </c>
      <c r="AH157" s="1">
        <f>(Table2[[#This Row],[Current Month High]]/Table2[[#This Row],[Close Price]])-1</f>
        <v>2.2651853989323234E-2</v>
      </c>
      <c r="AI157">
        <v>8.0411677006684901</v>
      </c>
      <c r="AJ157">
        <v>244.254966887417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0.21</v>
      </c>
      <c r="AM157" t="s">
        <v>3215</v>
      </c>
      <c r="AN157">
        <v>-5.83</v>
      </c>
      <c r="AO157" t="s">
        <v>3214</v>
      </c>
      <c r="AQ157">
        <f>(Table2[[#This Row],[Sharpe Ratio]]-AVERAGE(Table2[Sharpe Ratio]))/_xlfn.STDEV.P(Table2[Sharpe Ratio])</f>
        <v>-0.7145863121857492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3.3192934332218269</v>
      </c>
      <c r="AS157">
        <f>_xlfn.RANK.AVG(Table2[[#This Row],[1Y Return vs Nifty Z-Score]],Table2[1Y Return vs Nifty Z-Score])</f>
        <v>14</v>
      </c>
      <c r="AT157">
        <f>_xlfn.RANK.AVG(Table2[[#This Row],[6M Return vs Nifty Z-Score]],Table2[6M Return vs Nifty Z-Score])</f>
        <v>88</v>
      </c>
      <c r="AU157">
        <f>_xlfn.RANK.AVG(Table2[[#This Row],[Sharpe Ratio Z-Score]],Table2[Sharpe Ratio Z-Score])</f>
        <v>536.5</v>
      </c>
      <c r="AV157">
        <f>(Table2[[#This Row],[Rank 1Y]]+Table2[[#This Row],[Rank 6M]]+Table2[[#This Row],[Rank Sharpe]])/3</f>
        <v>212.83333333333334</v>
      </c>
    </row>
    <row r="158" spans="1:48" x14ac:dyDescent="0.3">
      <c r="A158" t="s">
        <v>1495</v>
      </c>
      <c r="B158" t="s">
        <v>1496</v>
      </c>
      <c r="C158" t="s">
        <v>3183</v>
      </c>
      <c r="D158" t="s">
        <v>384</v>
      </c>
      <c r="E158">
        <v>7084.5093998399998</v>
      </c>
      <c r="F158">
        <v>1571.6</v>
      </c>
      <c r="G158">
        <v>52.270160767808797</v>
      </c>
      <c r="H158">
        <f>(Table2[[#This Row],[1Y Return vs Nifty]]-AVERAGE(Table2[1Y Return vs Nifty]))/_xlfn.STDEV.P(Table2[1Y Return vs Nifty])</f>
        <v>0.45387988241140387</v>
      </c>
      <c r="I158">
        <v>-16.809980071523299</v>
      </c>
      <c r="J158">
        <f>(Table2[[#This Row],[1M Return vs Nifty]]-AVERAGE(Table2[1M Return vs Nifty]))/_xlfn.STDEV.P(Table2[1M Return vs Nifty])</f>
        <v>-1.4099338147828384</v>
      </c>
      <c r="K158">
        <v>34.558984594818703</v>
      </c>
      <c r="L158">
        <f>(Table2[[#This Row],[6M Return vs Nifty]]-AVERAGE(Table2[6M Return vs Nifty]))/_xlfn.STDEV.P(Table2[6M Return vs Nifty])</f>
        <v>0.76240233114540779</v>
      </c>
      <c r="M158">
        <v>0.36583604394227498</v>
      </c>
      <c r="N158">
        <f>(Table2[[#This Row],[1W Return vs Nifty]]-AVERAGE(Table2[1W Return vs Nifty]))/_xlfn.STDEV.P(Table2[1W Return vs Nifty])</f>
        <v>-8.2139717355621446E-3</v>
      </c>
      <c r="O158">
        <v>1586.49</v>
      </c>
      <c r="P158">
        <v>1630.86186094657</v>
      </c>
      <c r="Q158">
        <v>1403.4055605722899</v>
      </c>
      <c r="R158">
        <v>51.716538511517399</v>
      </c>
      <c r="S158" s="1">
        <f>(Table2[[#This Row],[Close Price]]-Table2[[#This Row],[20D EMA]])/Table2[[#This Row],[20D EMA]]</f>
        <v>-9.3854988055393357E-3</v>
      </c>
      <c r="T158" s="1">
        <f>(Table2[[#This Row],[Close Price]]-Table2[[#This Row],[50D EMA]])/Table2[[#This Row],[50D EMA]]</f>
        <v>-3.6337756351830966E-2</v>
      </c>
      <c r="U158" s="1">
        <f>(Table2[[#This Row],[Close Price]]-Table2[[#This Row],[200D EMA]])/Table2[[#This Row],[200D EMA]]</f>
        <v>0.11984735143782854</v>
      </c>
      <c r="V158">
        <v>0.64028334197644099</v>
      </c>
      <c r="W158">
        <v>1553.15</v>
      </c>
      <c r="X158">
        <v>1580</v>
      </c>
      <c r="Y158">
        <v>1530.5</v>
      </c>
      <c r="Z158">
        <v>1580</v>
      </c>
      <c r="AA158">
        <v>1553.15</v>
      </c>
      <c r="AB158">
        <v>1580</v>
      </c>
      <c r="AC158" s="1">
        <f>(Table2[[#This Row],[Close Price]]/Table2[[#This Row],[Day Low]])-1</f>
        <v>1.1879084441296595E-2</v>
      </c>
      <c r="AD158" s="1">
        <f>(Table2[[#This Row],[Day High]]/Table2[[#This Row],[Close Price]])-1</f>
        <v>5.3448714685671028E-3</v>
      </c>
      <c r="AE158" s="1">
        <f>(Table2[[#This Row],[Close Price]]/Table2[[#This Row],[Current Week Low]])-1</f>
        <v>2.6853969291081192E-2</v>
      </c>
      <c r="AF158" s="1">
        <f>(Table2[[#This Row],[Current Week High]]/Table2[[#This Row],[Close Price]])-1</f>
        <v>5.3448714685671028E-3</v>
      </c>
      <c r="AG158" s="1">
        <f>(Table2[[#This Row],[Close Price]]/Table2[[#This Row],[Current Month Low]])-1</f>
        <v>1.1879084441296595E-2</v>
      </c>
      <c r="AH158" s="1">
        <f>(Table2[[#This Row],[Current Month High]]/Table2[[#This Row],[Close Price]])-1</f>
        <v>5.3448714685671028E-3</v>
      </c>
      <c r="AI158">
        <v>22.5375413591244</v>
      </c>
      <c r="AJ158">
        <v>105.545383206905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-0.12</v>
      </c>
      <c r="AM158" t="s">
        <v>3214</v>
      </c>
      <c r="AN158">
        <v>-1.37</v>
      </c>
      <c r="AO158" t="s">
        <v>3214</v>
      </c>
      <c r="AP158">
        <v>6.6115813935034004E-2</v>
      </c>
      <c r="AQ158">
        <f>(Table2[[#This Row],[Sharpe Ratio]]-AVERAGE(Table2[Sharpe Ratio]))/_xlfn.STDEV.P(Table2[Sharpe Ratio])</f>
        <v>5.7429695416254034E-2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185</v>
      </c>
      <c r="AT158">
        <f>_xlfn.RANK.AVG(Table2[[#This Row],[6M Return vs Nifty Z-Score]],Table2[6M Return vs Nifty Z-Score])</f>
        <v>127</v>
      </c>
      <c r="AU158">
        <f>_xlfn.RANK.AVG(Table2[[#This Row],[Sharpe Ratio Z-Score]],Table2[Sharpe Ratio Z-Score])</f>
        <v>328</v>
      </c>
      <c r="AV158">
        <f>(Table2[[#This Row],[Rank 1Y]]+Table2[[#This Row],[Rank 6M]]+Table2[[#This Row],[Rank Sharpe]])/3</f>
        <v>213.33333333333334</v>
      </c>
    </row>
    <row r="159" spans="1:48" x14ac:dyDescent="0.3">
      <c r="A159" t="s">
        <v>760</v>
      </c>
      <c r="B159" t="s">
        <v>761</v>
      </c>
      <c r="C159" t="s">
        <v>3181</v>
      </c>
      <c r="D159" t="s">
        <v>161</v>
      </c>
      <c r="E159">
        <v>22653.498204945001</v>
      </c>
      <c r="F159">
        <v>712.65</v>
      </c>
      <c r="G159">
        <v>34.603987722051997</v>
      </c>
      <c r="H159">
        <f>(Table2[[#This Row],[1Y Return vs Nifty]]-AVERAGE(Table2[1Y Return vs Nifty]))/_xlfn.STDEV.P(Table2[1Y Return vs Nifty])</f>
        <v>0.15842590987493499</v>
      </c>
      <c r="I159">
        <v>-4.4188651747070304</v>
      </c>
      <c r="J159">
        <f>(Table2[[#This Row],[1M Return vs Nifty]]-AVERAGE(Table2[1M Return vs Nifty]))/_xlfn.STDEV.P(Table2[1M Return vs Nifty])</f>
        <v>-0.2944601758108768</v>
      </c>
      <c r="K159">
        <v>13.5238581568159</v>
      </c>
      <c r="L159">
        <f>(Table2[[#This Row],[6M Return vs Nifty]]-AVERAGE(Table2[6M Return vs Nifty]))/_xlfn.STDEV.P(Table2[6M Return vs Nifty])</f>
        <v>9.7333543481987625E-2</v>
      </c>
      <c r="M159">
        <v>-2.6653869605396801</v>
      </c>
      <c r="N159">
        <f>(Table2[[#This Row],[1W Return vs Nifty]]-AVERAGE(Table2[1W Return vs Nifty]))/_xlfn.STDEV.P(Table2[1W Return vs Nifty])</f>
        <v>-0.64199432648359123</v>
      </c>
      <c r="O159">
        <v>726.35</v>
      </c>
      <c r="P159">
        <v>707.23114148956097</v>
      </c>
      <c r="Q159">
        <v>586.04052437169196</v>
      </c>
      <c r="R159">
        <v>44.029143103652402</v>
      </c>
      <c r="S159" s="1">
        <f>(Table2[[#This Row],[Close Price]]-Table2[[#This Row],[20D EMA]])/Table2[[#This Row],[20D EMA]]</f>
        <v>-1.8861430439870649E-2</v>
      </c>
      <c r="T159" s="1">
        <f>(Table2[[#This Row],[Close Price]]-Table2[[#This Row],[50D EMA]])/Table2[[#This Row],[50D EMA]]</f>
        <v>7.6620756532664548E-3</v>
      </c>
      <c r="U159" s="1">
        <f>(Table2[[#This Row],[Close Price]]-Table2[[#This Row],[200D EMA]])/Table2[[#This Row],[200D EMA]]</f>
        <v>0.21604218541720996</v>
      </c>
      <c r="V159">
        <v>0.428035818143647</v>
      </c>
      <c r="W159">
        <v>685.05</v>
      </c>
      <c r="X159">
        <v>716.35</v>
      </c>
      <c r="Y159">
        <v>683.05</v>
      </c>
      <c r="Z159">
        <v>716.35</v>
      </c>
      <c r="AA159">
        <v>685.05</v>
      </c>
      <c r="AB159">
        <v>716.35</v>
      </c>
      <c r="AC159" s="1">
        <f>(Table2[[#This Row],[Close Price]]/Table2[[#This Row],[Day Low]])-1</f>
        <v>4.0289029997810477E-2</v>
      </c>
      <c r="AD159" s="1">
        <f>(Table2[[#This Row],[Day High]]/Table2[[#This Row],[Close Price]])-1</f>
        <v>5.1918894267874993E-3</v>
      </c>
      <c r="AE159" s="1">
        <f>(Table2[[#This Row],[Close Price]]/Table2[[#This Row],[Current Week Low]])-1</f>
        <v>4.3335041358612214E-2</v>
      </c>
      <c r="AF159" s="1">
        <f>(Table2[[#This Row],[Current Week High]]/Table2[[#This Row],[Close Price]])-1</f>
        <v>5.1918894267874993E-3</v>
      </c>
      <c r="AG159" s="1">
        <f>(Table2[[#This Row],[Close Price]]/Table2[[#This Row],[Current Month Low]])-1</f>
        <v>4.0289029997810477E-2</v>
      </c>
      <c r="AH159" s="1">
        <f>(Table2[[#This Row],[Current Month High]]/Table2[[#This Row],[Close Price]])-1</f>
        <v>5.1918894267874993E-3</v>
      </c>
      <c r="AI159">
        <v>18.424191398302099</v>
      </c>
      <c r="AJ159">
        <v>128.41346153846101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</v>
      </c>
      <c r="AM159" t="s">
        <v>3215</v>
      </c>
      <c r="AN159">
        <v>-6.75</v>
      </c>
      <c r="AO159" t="s">
        <v>3214</v>
      </c>
      <c r="AP159">
        <v>0.14941759483769201</v>
      </c>
      <c r="AQ159">
        <f>(Table2[[#This Row],[Sharpe Ratio]]-AVERAGE(Table2[Sharpe Ratio]))/_xlfn.STDEV.P(Table2[Sharpe Ratio])</f>
        <v>1.0301214690031106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0.34942642006556524</v>
      </c>
      <c r="AS159">
        <f>_xlfn.RANK.AVG(Table2[[#This Row],[1Y Return vs Nifty Z-Score]],Table2[1Y Return vs Nifty Z-Score])</f>
        <v>252</v>
      </c>
      <c r="AT159">
        <f>_xlfn.RANK.AVG(Table2[[#This Row],[6M Return vs Nifty Z-Score]],Table2[6M Return vs Nifty Z-Score])</f>
        <v>282</v>
      </c>
      <c r="AU159">
        <f>_xlfn.RANK.AVG(Table2[[#This Row],[Sharpe Ratio Z-Score]],Table2[Sharpe Ratio Z-Score])</f>
        <v>107</v>
      </c>
      <c r="AV159">
        <f>(Table2[[#This Row],[Rank 1Y]]+Table2[[#This Row],[Rank 6M]]+Table2[[#This Row],[Rank Sharpe]])/3</f>
        <v>213.66666666666666</v>
      </c>
    </row>
    <row r="160" spans="1:48" x14ac:dyDescent="0.3">
      <c r="A160" t="s">
        <v>390</v>
      </c>
      <c r="B160" t="s">
        <v>391</v>
      </c>
      <c r="C160" t="s">
        <v>3169</v>
      </c>
      <c r="D160" t="s">
        <v>143</v>
      </c>
      <c r="E160">
        <v>62170.621072437898</v>
      </c>
      <c r="F160">
        <v>230.91</v>
      </c>
      <c r="G160">
        <v>253.48985171832501</v>
      </c>
      <c r="H160">
        <f>(Table2[[#This Row],[1Y Return vs Nifty]]-AVERAGE(Table2[1Y Return vs Nifty]))/_xlfn.STDEV.P(Table2[1Y Return vs Nifty])</f>
        <v>3.8191337429904513</v>
      </c>
      <c r="I160">
        <v>-6.1386360664286999</v>
      </c>
      <c r="J160">
        <f>(Table2[[#This Row],[1M Return vs Nifty]]-AVERAGE(Table2[1M Return vs Nifty]))/_xlfn.STDEV.P(Table2[1M Return vs Nifty])</f>
        <v>-0.44927748730878908</v>
      </c>
      <c r="K160">
        <v>39.350142529716997</v>
      </c>
      <c r="L160">
        <f>(Table2[[#This Row],[6M Return vs Nifty]]-AVERAGE(Table2[6M Return vs Nifty]))/_xlfn.STDEV.P(Table2[6M Return vs Nifty])</f>
        <v>0.91388464377415579</v>
      </c>
      <c r="M160">
        <v>2.1414005761475901</v>
      </c>
      <c r="N160">
        <f>(Table2[[#This Row],[1W Return vs Nifty]]-AVERAGE(Table2[1W Return vs Nifty]))/_xlfn.STDEV.P(Table2[1W Return vs Nifty])</f>
        <v>0.3630282355963339</v>
      </c>
      <c r="O160">
        <v>232.09</v>
      </c>
      <c r="P160">
        <v>233.24334685716599</v>
      </c>
      <c r="Q160">
        <v>181.56099586837399</v>
      </c>
      <c r="R160">
        <v>50.337720326716997</v>
      </c>
      <c r="S160" s="1">
        <f>(Table2[[#This Row],[Close Price]]-Table2[[#This Row],[20D EMA]])/Table2[[#This Row],[20D EMA]]</f>
        <v>-5.0842345641777193E-3</v>
      </c>
      <c r="T160" s="1">
        <f>(Table2[[#This Row],[Close Price]]-Table2[[#This Row],[50D EMA]])/Table2[[#This Row],[50D EMA]]</f>
        <v>-1.0003916032789958E-2</v>
      </c>
      <c r="U160" s="1">
        <f>(Table2[[#This Row],[Close Price]]-Table2[[#This Row],[200D EMA]])/Table2[[#This Row],[200D EMA]]</f>
        <v>0.27180399565225166</v>
      </c>
      <c r="V160">
        <v>0.30593017900493102</v>
      </c>
      <c r="W160">
        <v>230</v>
      </c>
      <c r="X160">
        <v>237</v>
      </c>
      <c r="Y160">
        <v>226.27</v>
      </c>
      <c r="Z160">
        <v>237</v>
      </c>
      <c r="AA160">
        <v>230</v>
      </c>
      <c r="AB160">
        <v>237</v>
      </c>
      <c r="AC160" s="1">
        <f>(Table2[[#This Row],[Close Price]]/Table2[[#This Row],[Day Low]])-1</f>
        <v>3.9565217391304142E-3</v>
      </c>
      <c r="AD160" s="1">
        <f>(Table2[[#This Row],[Day High]]/Table2[[#This Row],[Close Price]])-1</f>
        <v>2.6373911913732728E-2</v>
      </c>
      <c r="AE160" s="1">
        <f>(Table2[[#This Row],[Close Price]]/Table2[[#This Row],[Current Week Low]])-1</f>
        <v>2.0506474565784139E-2</v>
      </c>
      <c r="AF160" s="1">
        <f>(Table2[[#This Row],[Current Week High]]/Table2[[#This Row],[Close Price]])-1</f>
        <v>2.6373911913732728E-2</v>
      </c>
      <c r="AG160" s="1">
        <f>(Table2[[#This Row],[Close Price]]/Table2[[#This Row],[Current Month Low]])-1</f>
        <v>3.9565217391304142E-3</v>
      </c>
      <c r="AH160" s="1">
        <f>(Table2[[#This Row],[Current Month High]]/Table2[[#This Row],[Close Price]])-1</f>
        <v>2.6373911913732728E-2</v>
      </c>
      <c r="AI160">
        <v>34.251439954960802</v>
      </c>
      <c r="AJ160">
        <v>393.397435897435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-0.22</v>
      </c>
      <c r="AM160" t="s">
        <v>3214</v>
      </c>
      <c r="AN160">
        <v>-0.28999999999999998</v>
      </c>
      <c r="AO160" t="s">
        <v>3214</v>
      </c>
      <c r="AQ160">
        <f>(Table2[[#This Row],[Sharpe Ratio]]-AVERAGE(Table2[Sharpe Ratio]))/_xlfn.STDEV.P(Table2[Sharpe Ratio])</f>
        <v>-0.7145863121857492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5</v>
      </c>
      <c r="AT160">
        <f>_xlfn.RANK.AVG(Table2[[#This Row],[6M Return vs Nifty Z-Score]],Table2[6M Return vs Nifty Z-Score])</f>
        <v>105</v>
      </c>
      <c r="AU160">
        <f>_xlfn.RANK.AVG(Table2[[#This Row],[Sharpe Ratio Z-Score]],Table2[Sharpe Ratio Z-Score])</f>
        <v>536.5</v>
      </c>
      <c r="AV160">
        <f>(Table2[[#This Row],[Rank 1Y]]+Table2[[#This Row],[Rank 6M]]+Table2[[#This Row],[Rank Sharpe]])/3</f>
        <v>215.5</v>
      </c>
    </row>
    <row r="161" spans="1:48" x14ac:dyDescent="0.3">
      <c r="A161" t="s">
        <v>403</v>
      </c>
      <c r="B161" t="s">
        <v>404</v>
      </c>
      <c r="C161" t="s">
        <v>3178</v>
      </c>
      <c r="D161" t="s">
        <v>322</v>
      </c>
      <c r="E161">
        <v>61364.229456699999</v>
      </c>
      <c r="F161">
        <v>1854.55</v>
      </c>
      <c r="G161">
        <v>80.818788850068898</v>
      </c>
      <c r="H161">
        <f>(Table2[[#This Row],[1Y Return vs Nifty]]-AVERAGE(Table2[1Y Return vs Nifty]))/_xlfn.STDEV.P(Table2[1Y Return vs Nifty])</f>
        <v>0.93133504802781208</v>
      </c>
      <c r="I161">
        <v>3.1880657729770099</v>
      </c>
      <c r="J161">
        <f>(Table2[[#This Row],[1M Return vs Nifty]]-AVERAGE(Table2[1M Return vs Nifty]))/_xlfn.STDEV.P(Table2[1M Return vs Nifty])</f>
        <v>0.3903313878442824</v>
      </c>
      <c r="K161">
        <v>40.945318236988903</v>
      </c>
      <c r="L161">
        <f>(Table2[[#This Row],[6M Return vs Nifty]]-AVERAGE(Table2[6M Return vs Nifty]))/_xlfn.STDEV.P(Table2[6M Return vs Nifty])</f>
        <v>0.96431940473802635</v>
      </c>
      <c r="M161">
        <v>-2.5250183555639198</v>
      </c>
      <c r="N161">
        <f>(Table2[[#This Row],[1W Return vs Nifty]]-AVERAGE(Table2[1W Return vs Nifty]))/_xlfn.STDEV.P(Table2[1W Return vs Nifty])</f>
        <v>-0.61264549133504442</v>
      </c>
      <c r="O161">
        <v>1846.63</v>
      </c>
      <c r="P161">
        <v>1733.9807738812201</v>
      </c>
      <c r="Q161">
        <v>1399.8518315556901</v>
      </c>
      <c r="R161">
        <v>46.214019770504201</v>
      </c>
      <c r="S161" s="1">
        <f>(Table2[[#This Row],[Close Price]]-Table2[[#This Row],[20D EMA]])/Table2[[#This Row],[20D EMA]]</f>
        <v>4.2888938228014522E-3</v>
      </c>
      <c r="T161" s="1">
        <f>(Table2[[#This Row],[Close Price]]-Table2[[#This Row],[50D EMA]])/Table2[[#This Row],[50D EMA]]</f>
        <v>6.953319663914509E-2</v>
      </c>
      <c r="U161" s="1">
        <f>(Table2[[#This Row],[Close Price]]-Table2[[#This Row],[200D EMA]])/Table2[[#This Row],[200D EMA]]</f>
        <v>0.3248187830986316</v>
      </c>
      <c r="V161">
        <v>0.77795964329326905</v>
      </c>
      <c r="W161">
        <v>1840</v>
      </c>
      <c r="X161">
        <v>1864.65</v>
      </c>
      <c r="Y161">
        <v>1836</v>
      </c>
      <c r="Z161">
        <v>1882.55</v>
      </c>
      <c r="AA161">
        <v>1840</v>
      </c>
      <c r="AB161">
        <v>1864.65</v>
      </c>
      <c r="AC161" s="1">
        <f>(Table2[[#This Row],[Close Price]]/Table2[[#This Row],[Day Low]])-1</f>
        <v>7.9076086956522129E-3</v>
      </c>
      <c r="AD161" s="1">
        <f>(Table2[[#This Row],[Day High]]/Table2[[#This Row],[Close Price]])-1</f>
        <v>5.4460650831738011E-3</v>
      </c>
      <c r="AE161" s="1">
        <f>(Table2[[#This Row],[Close Price]]/Table2[[#This Row],[Current Week Low]])-1</f>
        <v>1.0103485838779847E-2</v>
      </c>
      <c r="AF161" s="1">
        <f>(Table2[[#This Row],[Current Week High]]/Table2[[#This Row],[Close Price]])-1</f>
        <v>1.5098002210778949E-2</v>
      </c>
      <c r="AG161" s="1">
        <f>(Table2[[#This Row],[Close Price]]/Table2[[#This Row],[Current Month Low]])-1</f>
        <v>7.9076086956522129E-3</v>
      </c>
      <c r="AH161" s="1">
        <f>(Table2[[#This Row],[Current Month High]]/Table2[[#This Row],[Close Price]])-1</f>
        <v>5.4460650831738011E-3</v>
      </c>
      <c r="AI161">
        <v>4.8718017847995503</v>
      </c>
      <c r="AJ161">
        <v>129.89339283500601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0.08</v>
      </c>
      <c r="AM161" t="s">
        <v>3215</v>
      </c>
      <c r="AN161">
        <v>-3.49</v>
      </c>
      <c r="AO161" t="s">
        <v>3214</v>
      </c>
      <c r="AP161">
        <v>2.6058168815050999E-2</v>
      </c>
      <c r="AQ161">
        <f>(Table2[[#This Row],[Sharpe Ratio]]-AVERAGE(Table2[Sharpe Ratio]))/_xlfn.STDEV.P(Table2[Sharpe Ratio])</f>
        <v>-0.41031230787897083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1.2630280413961055</v>
      </c>
      <c r="AS161">
        <f>_xlfn.RANK.AVG(Table2[[#This Row],[1Y Return vs Nifty Z-Score]],Table2[1Y Return vs Nifty Z-Score])</f>
        <v>105</v>
      </c>
      <c r="AT161">
        <f>_xlfn.RANK.AVG(Table2[[#This Row],[6M Return vs Nifty Z-Score]],Table2[6M Return vs Nifty Z-Score])</f>
        <v>101</v>
      </c>
      <c r="AU161">
        <f>_xlfn.RANK.AVG(Table2[[#This Row],[Sharpe Ratio Z-Score]],Table2[Sharpe Ratio Z-Score])</f>
        <v>441</v>
      </c>
      <c r="AV161">
        <f>(Table2[[#This Row],[Rank 1Y]]+Table2[[#This Row],[Rank 6M]]+Table2[[#This Row],[Rank Sharpe]])/3</f>
        <v>215.66666666666666</v>
      </c>
    </row>
    <row r="162" spans="1:48" x14ac:dyDescent="0.3">
      <c r="A162" t="s">
        <v>938</v>
      </c>
      <c r="B162" t="s">
        <v>939</v>
      </c>
      <c r="C162" t="s">
        <v>3183</v>
      </c>
      <c r="D162" t="s">
        <v>468</v>
      </c>
      <c r="E162">
        <v>16397.205022400001</v>
      </c>
      <c r="F162">
        <v>872</v>
      </c>
      <c r="G162">
        <v>43.969096716817901</v>
      </c>
      <c r="H162">
        <f>(Table2[[#This Row],[1Y Return vs Nifty]]-AVERAGE(Table2[1Y Return vs Nifty]))/_xlfn.STDEV.P(Table2[1Y Return vs Nifty])</f>
        <v>0.31505058736303382</v>
      </c>
      <c r="I162">
        <v>-2.0622149120631201</v>
      </c>
      <c r="J162">
        <f>(Table2[[#This Row],[1M Return vs Nifty]]-AVERAGE(Table2[1M Return vs Nifty]))/_xlfn.STDEV.P(Table2[1M Return vs Nifty])</f>
        <v>-8.2309673927381075E-2</v>
      </c>
      <c r="K162">
        <v>16.984729668232799</v>
      </c>
      <c r="L162">
        <f>(Table2[[#This Row],[6M Return vs Nifty]]-AVERAGE(Table2[6M Return vs Nifty]))/_xlfn.STDEV.P(Table2[6M Return vs Nifty])</f>
        <v>0.20675611468168059</v>
      </c>
      <c r="M162">
        <v>-0.11320970447416499</v>
      </c>
      <c r="N162">
        <f>(Table2[[#This Row],[1W Return vs Nifty]]-AVERAGE(Table2[1W Return vs Nifty]))/_xlfn.STDEV.P(Table2[1W Return vs Nifty])</f>
        <v>-0.10837479260654065</v>
      </c>
      <c r="O162">
        <v>870.28</v>
      </c>
      <c r="P162">
        <v>854.82964638681096</v>
      </c>
      <c r="Q162">
        <v>734.97686426252994</v>
      </c>
      <c r="R162">
        <v>50.622886168573402</v>
      </c>
      <c r="S162" s="1">
        <f>(Table2[[#This Row],[Close Price]]-Table2[[#This Row],[20D EMA]])/Table2[[#This Row],[20D EMA]]</f>
        <v>1.9763754194052803E-3</v>
      </c>
      <c r="T162" s="1">
        <f>(Table2[[#This Row],[Close Price]]-Table2[[#This Row],[50D EMA]])/Table2[[#This Row],[50D EMA]]</f>
        <v>2.0086286999713439E-2</v>
      </c>
      <c r="U162" s="1">
        <f>(Table2[[#This Row],[Close Price]]-Table2[[#This Row],[200D EMA]])/Table2[[#This Row],[200D EMA]]</f>
        <v>0.1864319033701258</v>
      </c>
      <c r="V162">
        <v>0.74633624142620802</v>
      </c>
      <c r="W162">
        <v>864.8</v>
      </c>
      <c r="X162">
        <v>875.45</v>
      </c>
      <c r="Y162">
        <v>863.05</v>
      </c>
      <c r="Z162">
        <v>885.1</v>
      </c>
      <c r="AA162">
        <v>864.8</v>
      </c>
      <c r="AB162">
        <v>875.45</v>
      </c>
      <c r="AC162" s="1">
        <f>(Table2[[#This Row],[Close Price]]/Table2[[#This Row],[Day Low]])-1</f>
        <v>8.3256244218317121E-3</v>
      </c>
      <c r="AD162" s="1">
        <f>(Table2[[#This Row],[Day High]]/Table2[[#This Row],[Close Price]])-1</f>
        <v>3.9564220183487819E-3</v>
      </c>
      <c r="AE162" s="1">
        <f>(Table2[[#This Row],[Close Price]]/Table2[[#This Row],[Current Week Low]])-1</f>
        <v>1.0370198713863577E-2</v>
      </c>
      <c r="AF162" s="1">
        <f>(Table2[[#This Row],[Current Week High]]/Table2[[#This Row],[Close Price]])-1</f>
        <v>1.5022935779816615E-2</v>
      </c>
      <c r="AG162" s="1">
        <f>(Table2[[#This Row],[Close Price]]/Table2[[#This Row],[Current Month Low]])-1</f>
        <v>8.3256244218317121E-3</v>
      </c>
      <c r="AH162" s="1">
        <f>(Table2[[#This Row],[Current Month High]]/Table2[[#This Row],[Close Price]])-1</f>
        <v>3.9564220183487819E-3</v>
      </c>
      <c r="AI162">
        <v>6.2614678899082596</v>
      </c>
      <c r="AJ162">
        <v>82.236154649947693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-0.04</v>
      </c>
      <c r="AM162" t="s">
        <v>3214</v>
      </c>
      <c r="AN162">
        <v>1.89</v>
      </c>
      <c r="AO162" t="s">
        <v>3215</v>
      </c>
      <c r="AP162">
        <v>0.117443675954802</v>
      </c>
      <c r="AQ162">
        <f>(Table2[[#This Row],[Sharpe Ratio]]-AVERAGE(Table2[Sharpe Ratio]))/_xlfn.STDEV.P(Table2[Sharpe Ratio])</f>
        <v>0.65677089318453052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0.9878931286953232</v>
      </c>
      <c r="AS162">
        <f>_xlfn.RANK.AVG(Table2[[#This Row],[1Y Return vs Nifty Z-Score]],Table2[1Y Return vs Nifty Z-Score])</f>
        <v>220</v>
      </c>
      <c r="AT162">
        <f>_xlfn.RANK.AVG(Table2[[#This Row],[6M Return vs Nifty Z-Score]],Table2[6M Return vs Nifty Z-Score])</f>
        <v>244</v>
      </c>
      <c r="AU162">
        <f>_xlfn.RANK.AVG(Table2[[#This Row],[Sharpe Ratio Z-Score]],Table2[Sharpe Ratio Z-Score])</f>
        <v>184</v>
      </c>
      <c r="AV162">
        <f>(Table2[[#This Row],[Rank 1Y]]+Table2[[#This Row],[Rank 6M]]+Table2[[#This Row],[Rank Sharpe]])/3</f>
        <v>216</v>
      </c>
    </row>
    <row r="163" spans="1:48" x14ac:dyDescent="0.3">
      <c r="A163" t="s">
        <v>240</v>
      </c>
      <c r="B163" t="s">
        <v>241</v>
      </c>
      <c r="C163" t="s">
        <v>3175</v>
      </c>
      <c r="D163" t="s">
        <v>187</v>
      </c>
      <c r="E163">
        <v>111607.4729968</v>
      </c>
      <c r="F163">
        <v>37841.199999999997</v>
      </c>
      <c r="G163">
        <v>70.321365987213596</v>
      </c>
      <c r="H163">
        <f>(Table2[[#This Row],[1Y Return vs Nifty]]-AVERAGE(Table2[1Y Return vs Nifty]))/_xlfn.STDEV.P(Table2[1Y Return vs Nifty])</f>
        <v>0.75577323969543564</v>
      </c>
      <c r="I163">
        <v>14.371261847583501</v>
      </c>
      <c r="J163">
        <f>(Table2[[#This Row],[1M Return vs Nifty]]-AVERAGE(Table2[1M Return vs Nifty]))/_xlfn.STDEV.P(Table2[1M Return vs Nifty])</f>
        <v>1.397065690976556</v>
      </c>
      <c r="K163">
        <v>7.55379316158748</v>
      </c>
      <c r="L163">
        <f>(Table2[[#This Row],[6M Return vs Nifty]]-AVERAGE(Table2[6M Return vs Nifty]))/_xlfn.STDEV.P(Table2[6M Return vs Nifty])</f>
        <v>-9.1422340650714057E-2</v>
      </c>
      <c r="M163">
        <v>3.52258295636826</v>
      </c>
      <c r="N163">
        <f>(Table2[[#This Row],[1W Return vs Nifty]]-AVERAGE(Table2[1W Return vs Nifty]))/_xlfn.STDEV.P(Table2[1W Return vs Nifty])</f>
        <v>0.6518114289191842</v>
      </c>
      <c r="O163">
        <v>35530.589999999997</v>
      </c>
      <c r="P163">
        <v>34203.237372155003</v>
      </c>
      <c r="Q163">
        <v>30170.065819411899</v>
      </c>
      <c r="R163">
        <v>80.238360517230504</v>
      </c>
      <c r="S163" s="1">
        <f>(Table2[[#This Row],[Close Price]]-Table2[[#This Row],[20D EMA]])/Table2[[#This Row],[20D EMA]]</f>
        <v>6.5031568572320383E-2</v>
      </c>
      <c r="T163" s="1">
        <f>(Table2[[#This Row],[Close Price]]-Table2[[#This Row],[50D EMA]])/Table2[[#This Row],[50D EMA]]</f>
        <v>0.10636310792049979</v>
      </c>
      <c r="U163" s="1">
        <f>(Table2[[#This Row],[Close Price]]-Table2[[#This Row],[200D EMA]])/Table2[[#This Row],[200D EMA]]</f>
        <v>0.25426309065764019</v>
      </c>
      <c r="V163">
        <v>1.25181536645666</v>
      </c>
      <c r="W163">
        <v>37650</v>
      </c>
      <c r="X163">
        <v>38079.949999999997</v>
      </c>
      <c r="Y163">
        <v>37511.050000000003</v>
      </c>
      <c r="Z163">
        <v>38124.6</v>
      </c>
      <c r="AA163">
        <v>37650</v>
      </c>
      <c r="AB163">
        <v>38079.949999999997</v>
      </c>
      <c r="AC163" s="1">
        <f>(Table2[[#This Row],[Close Price]]/Table2[[#This Row],[Day Low]])-1</f>
        <v>5.0783532536520237E-3</v>
      </c>
      <c r="AD163" s="1">
        <f>(Table2[[#This Row],[Day High]]/Table2[[#This Row],[Close Price]])-1</f>
        <v>6.309260805682726E-3</v>
      </c>
      <c r="AE163" s="1">
        <f>(Table2[[#This Row],[Close Price]]/Table2[[#This Row],[Current Week Low]])-1</f>
        <v>8.8014065188788404E-3</v>
      </c>
      <c r="AF163" s="1">
        <f>(Table2[[#This Row],[Current Week High]]/Table2[[#This Row],[Close Price]])-1</f>
        <v>7.4891916746826492E-3</v>
      </c>
      <c r="AG163" s="1">
        <f>(Table2[[#This Row],[Close Price]]/Table2[[#This Row],[Current Month Low]])-1</f>
        <v>5.0783532536520237E-3</v>
      </c>
      <c r="AH163" s="1">
        <f>(Table2[[#This Row],[Current Month High]]/Table2[[#This Row],[Close Price]])-1</f>
        <v>6.309260805682726E-3</v>
      </c>
      <c r="AI163">
        <v>0.89505618215068805</v>
      </c>
      <c r="AJ163">
        <v>103.44731182795699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</v>
      </c>
      <c r="AM163" t="s">
        <v>3216</v>
      </c>
      <c r="AN163">
        <v>10.19</v>
      </c>
      <c r="AO163" t="s">
        <v>3215</v>
      </c>
      <c r="AP163">
        <v>0.118869135233585</v>
      </c>
      <c r="AQ163">
        <f>(Table2[[#This Row],[Sharpe Ratio]]-AVERAGE(Table2[Sharpe Ratio]))/_xlfn.STDEV.P(Table2[Sharpe Ratio])</f>
        <v>0.67341558551920588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3.3866436044596675</v>
      </c>
      <c r="AS163">
        <f>_xlfn.RANK.AVG(Table2[[#This Row],[1Y Return vs Nifty Z-Score]],Table2[1Y Return vs Nifty Z-Score])</f>
        <v>127</v>
      </c>
      <c r="AT163">
        <f>_xlfn.RANK.AVG(Table2[[#This Row],[6M Return vs Nifty Z-Score]],Table2[6M Return vs Nifty Z-Score])</f>
        <v>344</v>
      </c>
      <c r="AU163">
        <f>_xlfn.RANK.AVG(Table2[[#This Row],[Sharpe Ratio Z-Score]],Table2[Sharpe Ratio Z-Score])</f>
        <v>178</v>
      </c>
      <c r="AV163">
        <f>(Table2[[#This Row],[Rank 1Y]]+Table2[[#This Row],[Rank 6M]]+Table2[[#This Row],[Rank Sharpe]])/3</f>
        <v>216.33333333333334</v>
      </c>
    </row>
    <row r="164" spans="1:48" x14ac:dyDescent="0.3">
      <c r="A164" t="s">
        <v>962</v>
      </c>
      <c r="B164" t="s">
        <v>963</v>
      </c>
      <c r="C164" t="s">
        <v>3181</v>
      </c>
      <c r="D164" t="s">
        <v>777</v>
      </c>
      <c r="E164">
        <v>16035.036583008399</v>
      </c>
      <c r="F164">
        <v>1188.5999999999999</v>
      </c>
      <c r="G164">
        <v>23.013512345639299</v>
      </c>
      <c r="H164">
        <f>(Table2[[#This Row],[1Y Return vs Nifty]]-AVERAGE(Table2[1Y Return vs Nifty]))/_xlfn.STDEV.P(Table2[1Y Return vs Nifty])</f>
        <v>-3.541641153093214E-2</v>
      </c>
      <c r="I164">
        <v>-19.0954227524978</v>
      </c>
      <c r="J164">
        <f>(Table2[[#This Row],[1M Return vs Nifty]]-AVERAGE(Table2[1M Return vs Nifty]))/_xlfn.STDEV.P(Table2[1M Return vs Nifty])</f>
        <v>-1.6156740637626525</v>
      </c>
      <c r="K164">
        <v>10.4073758957227</v>
      </c>
      <c r="L164">
        <f>(Table2[[#This Row],[6M Return vs Nifty]]-AVERAGE(Table2[6M Return vs Nifty]))/_xlfn.STDEV.P(Table2[6M Return vs Nifty])</f>
        <v>-1.2004532243616479E-3</v>
      </c>
      <c r="M164">
        <v>-7.2179048620009798</v>
      </c>
      <c r="N164">
        <f>(Table2[[#This Row],[1W Return vs Nifty]]-AVERAGE(Table2[1W Return vs Nifty]))/_xlfn.STDEV.P(Table2[1W Return vs Nifty])</f>
        <v>-1.5938531657437534</v>
      </c>
      <c r="O164">
        <v>1304.9000000000001</v>
      </c>
      <c r="P164">
        <v>1378.8350026990399</v>
      </c>
      <c r="Q164">
        <v>1224.63208425517</v>
      </c>
      <c r="R164">
        <v>20.126930777010799</v>
      </c>
      <c r="S164" s="1">
        <f>(Table2[[#This Row],[Close Price]]-Table2[[#This Row],[20D EMA]])/Table2[[#This Row],[20D EMA]]</f>
        <v>-8.9125603494520783E-2</v>
      </c>
      <c r="T164" s="1">
        <f>(Table2[[#This Row],[Close Price]]-Table2[[#This Row],[50D EMA]])/Table2[[#This Row],[50D EMA]]</f>
        <v>-0.13796792388259588</v>
      </c>
      <c r="U164" s="1">
        <f>(Table2[[#This Row],[Close Price]]-Table2[[#This Row],[200D EMA]])/Table2[[#This Row],[200D EMA]]</f>
        <v>-2.9422783151304598E-2</v>
      </c>
      <c r="V164">
        <v>0.73252773263725302</v>
      </c>
      <c r="W164">
        <v>1180</v>
      </c>
      <c r="X164">
        <v>1243.95</v>
      </c>
      <c r="Y164">
        <v>1180</v>
      </c>
      <c r="Z164">
        <v>1243.95</v>
      </c>
      <c r="AA164">
        <v>1180</v>
      </c>
      <c r="AB164">
        <v>1243.95</v>
      </c>
      <c r="AC164" s="1">
        <f>(Table2[[#This Row],[Close Price]]/Table2[[#This Row],[Day Low]])-1</f>
        <v>7.2881355932201686E-3</v>
      </c>
      <c r="AD164" s="1">
        <f>(Table2[[#This Row],[Day High]]/Table2[[#This Row],[Close Price]])-1</f>
        <v>4.6567390206966319E-2</v>
      </c>
      <c r="AE164" s="1">
        <f>(Table2[[#This Row],[Close Price]]/Table2[[#This Row],[Current Week Low]])-1</f>
        <v>7.2881355932201686E-3</v>
      </c>
      <c r="AF164" s="1">
        <f>(Table2[[#This Row],[Current Week High]]/Table2[[#This Row],[Close Price]])-1</f>
        <v>4.6567390206966319E-2</v>
      </c>
      <c r="AG164" s="1">
        <f>(Table2[[#This Row],[Close Price]]/Table2[[#This Row],[Current Month Low]])-1</f>
        <v>7.2881355932201686E-3</v>
      </c>
      <c r="AH164" s="1">
        <f>(Table2[[#This Row],[Current Month High]]/Table2[[#This Row],[Close Price]])-1</f>
        <v>4.6567390206966319E-2</v>
      </c>
      <c r="AI164">
        <v>59.595322227830998</v>
      </c>
      <c r="AJ164">
        <v>69.243912857753003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-0.35</v>
      </c>
      <c r="AM164" t="s">
        <v>3214</v>
      </c>
      <c r="AN164">
        <v>-11.83</v>
      </c>
      <c r="AO164" t="s">
        <v>3214</v>
      </c>
      <c r="AP164">
        <v>0.222920420758805</v>
      </c>
      <c r="AQ164">
        <f>(Table2[[#This Row],[Sharpe Ratio]]-AVERAGE(Table2[Sharpe Ratio]))/_xlfn.STDEV.P(Table2[Sharpe Ratio])</f>
        <v>1.8883935651591253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312</v>
      </c>
      <c r="AT164">
        <f>_xlfn.RANK.AVG(Table2[[#This Row],[6M Return vs Nifty Z-Score]],Table2[6M Return vs Nifty Z-Score])</f>
        <v>317</v>
      </c>
      <c r="AU164">
        <f>_xlfn.RANK.AVG(Table2[[#This Row],[Sharpe Ratio Z-Score]],Table2[Sharpe Ratio Z-Score])</f>
        <v>20</v>
      </c>
      <c r="AV164">
        <f>(Table2[[#This Row],[Rank 1Y]]+Table2[[#This Row],[Rank 6M]]+Table2[[#This Row],[Rank Sharpe]])/3</f>
        <v>216.33333333333334</v>
      </c>
    </row>
    <row r="165" spans="1:48" x14ac:dyDescent="0.3">
      <c r="A165" t="s">
        <v>849</v>
      </c>
      <c r="B165" t="s">
        <v>850</v>
      </c>
      <c r="C165" t="s">
        <v>3169</v>
      </c>
      <c r="D165" t="s">
        <v>479</v>
      </c>
      <c r="E165">
        <v>19528.748182843599</v>
      </c>
      <c r="F165">
        <v>1137.3499999999999</v>
      </c>
      <c r="G165">
        <v>102.927625948421</v>
      </c>
      <c r="H165">
        <f>(Table2[[#This Row],[1Y Return vs Nifty]]-AVERAGE(Table2[1Y Return vs Nifty]))/_xlfn.STDEV.P(Table2[1Y Return vs Nifty])</f>
        <v>1.3010893650466147</v>
      </c>
      <c r="I165">
        <v>6.1992834092243303</v>
      </c>
      <c r="J165">
        <f>(Table2[[#This Row],[1M Return vs Nifty]]-AVERAGE(Table2[1M Return vs Nifty]))/_xlfn.STDEV.P(Table2[1M Return vs Nifty])</f>
        <v>0.66140739048100883</v>
      </c>
      <c r="K165">
        <v>64.4893190927788</v>
      </c>
      <c r="L165">
        <f>(Table2[[#This Row],[6M Return vs Nifty]]-AVERAGE(Table2[6M Return vs Nifty]))/_xlfn.STDEV.P(Table2[6M Return vs Nifty])</f>
        <v>1.7087114174058338</v>
      </c>
      <c r="M165">
        <v>3.4016787500100301</v>
      </c>
      <c r="N165">
        <f>(Table2[[#This Row],[1W Return vs Nifty]]-AVERAGE(Table2[1W Return vs Nifty]))/_xlfn.STDEV.P(Table2[1W Return vs Nifty])</f>
        <v>0.62653228888793333</v>
      </c>
      <c r="O165">
        <v>1042.76</v>
      </c>
      <c r="P165">
        <v>976.27849762820904</v>
      </c>
      <c r="Q165">
        <v>763.26560402699999</v>
      </c>
      <c r="R165">
        <v>67.883622976219499</v>
      </c>
      <c r="S165" s="1">
        <f>(Table2[[#This Row],[Close Price]]-Table2[[#This Row],[20D EMA]])/Table2[[#This Row],[20D EMA]]</f>
        <v>9.0711189535463504E-2</v>
      </c>
      <c r="T165" s="1">
        <f>(Table2[[#This Row],[Close Price]]-Table2[[#This Row],[50D EMA]])/Table2[[#This Row],[50D EMA]]</f>
        <v>0.1649851991650961</v>
      </c>
      <c r="U165" s="1">
        <f>(Table2[[#This Row],[Close Price]]-Table2[[#This Row],[200D EMA]])/Table2[[#This Row],[200D EMA]]</f>
        <v>0.49011038097265935</v>
      </c>
      <c r="V165">
        <v>1.2510763621872401</v>
      </c>
      <c r="W165">
        <v>1031</v>
      </c>
      <c r="X165">
        <v>1164.1500000000001</v>
      </c>
      <c r="Y165">
        <v>1016</v>
      </c>
      <c r="Z165">
        <v>1164.1500000000001</v>
      </c>
      <c r="AA165">
        <v>1031</v>
      </c>
      <c r="AB165">
        <v>1164.1500000000001</v>
      </c>
      <c r="AC165" s="1">
        <f>(Table2[[#This Row],[Close Price]]/Table2[[#This Row],[Day Low]])-1</f>
        <v>0.10315227934044602</v>
      </c>
      <c r="AD165" s="1">
        <f>(Table2[[#This Row],[Day High]]/Table2[[#This Row],[Close Price]])-1</f>
        <v>2.3563546841341987E-2</v>
      </c>
      <c r="AE165" s="1">
        <f>(Table2[[#This Row],[Close Price]]/Table2[[#This Row],[Current Week Low]])-1</f>
        <v>0.11943897637795264</v>
      </c>
      <c r="AF165" s="1">
        <f>(Table2[[#This Row],[Current Week High]]/Table2[[#This Row],[Close Price]])-1</f>
        <v>2.3563546841341987E-2</v>
      </c>
      <c r="AG165" s="1">
        <f>(Table2[[#This Row],[Close Price]]/Table2[[#This Row],[Current Month Low]])-1</f>
        <v>0.10315227934044602</v>
      </c>
      <c r="AH165" s="1">
        <f>(Table2[[#This Row],[Current Month High]]/Table2[[#This Row],[Close Price]])-1</f>
        <v>2.3563546841341987E-2</v>
      </c>
      <c r="AI165">
        <v>4.5412581878929199</v>
      </c>
      <c r="AJ165">
        <v>167.26589119962401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0.46</v>
      </c>
      <c r="AM165" t="s">
        <v>3215</v>
      </c>
      <c r="AN165">
        <v>11.38</v>
      </c>
      <c r="AO165" t="s">
        <v>3215</v>
      </c>
      <c r="AQ165">
        <f>(Table2[[#This Row],[Sharpe Ratio]]-AVERAGE(Table2[Sharpe Ratio]))/_xlfn.STDEV.P(Table2[Sharpe Ratio])</f>
        <v>-0.7145863121857492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3.5831541496356412</v>
      </c>
      <c r="AS165">
        <f>_xlfn.RANK.AVG(Table2[[#This Row],[1Y Return vs Nifty Z-Score]],Table2[1Y Return vs Nifty Z-Score])</f>
        <v>68</v>
      </c>
      <c r="AT165">
        <f>_xlfn.RANK.AVG(Table2[[#This Row],[6M Return vs Nifty Z-Score]],Table2[6M Return vs Nifty Z-Score])</f>
        <v>45</v>
      </c>
      <c r="AU165">
        <f>_xlfn.RANK.AVG(Table2[[#This Row],[Sharpe Ratio Z-Score]],Table2[Sharpe Ratio Z-Score])</f>
        <v>536.5</v>
      </c>
      <c r="AV165">
        <f>(Table2[[#This Row],[Rank 1Y]]+Table2[[#This Row],[Rank 6M]]+Table2[[#This Row],[Rank Sharpe]])/3</f>
        <v>216.5</v>
      </c>
    </row>
    <row r="166" spans="1:48" x14ac:dyDescent="0.3">
      <c r="A166" t="s">
        <v>1833</v>
      </c>
      <c r="B166" t="s">
        <v>1834</v>
      </c>
      <c r="C166" t="s">
        <v>3181</v>
      </c>
      <c r="D166" t="s">
        <v>124</v>
      </c>
      <c r="E166">
        <v>4374.1661920477</v>
      </c>
      <c r="F166">
        <v>2143.9499999999998</v>
      </c>
      <c r="G166">
        <v>38.115366520112403</v>
      </c>
      <c r="H166">
        <f>(Table2[[#This Row],[1Y Return vs Nifty]]-AVERAGE(Table2[1Y Return vs Nifty]))/_xlfn.STDEV.P(Table2[1Y Return vs Nifty])</f>
        <v>0.21715118174226006</v>
      </c>
      <c r="I166">
        <v>-13.994628488055801</v>
      </c>
      <c r="J166">
        <f>(Table2[[#This Row],[1M Return vs Nifty]]-AVERAGE(Table2[1M Return vs Nifty]))/_xlfn.STDEV.P(Table2[1M Return vs Nifty])</f>
        <v>-1.1564900769152426</v>
      </c>
      <c r="K166">
        <v>1.8497510651707301</v>
      </c>
      <c r="L166">
        <f>(Table2[[#This Row],[6M Return vs Nifty]]-AVERAGE(Table2[6M Return vs Nifty]))/_xlfn.STDEV.P(Table2[6M Return vs Nifty])</f>
        <v>-0.27176736367807197</v>
      </c>
      <c r="M166">
        <v>-1.65002471282456</v>
      </c>
      <c r="N166">
        <f>(Table2[[#This Row],[1W Return vs Nifty]]-AVERAGE(Table2[1W Return vs Nifty]))/_xlfn.STDEV.P(Table2[1W Return vs Nifty])</f>
        <v>-0.42969828471987287</v>
      </c>
      <c r="O166">
        <v>2217.37</v>
      </c>
      <c r="P166">
        <v>2205.7460578309901</v>
      </c>
      <c r="Q166">
        <v>1934.15124163888</v>
      </c>
      <c r="R166">
        <v>35.957942610576801</v>
      </c>
      <c r="S166" s="1">
        <f>(Table2[[#This Row],[Close Price]]-Table2[[#This Row],[20D EMA]])/Table2[[#This Row],[20D EMA]]</f>
        <v>-3.3111298520319153E-2</v>
      </c>
      <c r="T166" s="1">
        <f>(Table2[[#This Row],[Close Price]]-Table2[[#This Row],[50D EMA]])/Table2[[#This Row],[50D EMA]]</f>
        <v>-2.8015943907775665E-2</v>
      </c>
      <c r="U166" s="1">
        <f>(Table2[[#This Row],[Close Price]]-Table2[[#This Row],[200D EMA]])/Table2[[#This Row],[200D EMA]]</f>
        <v>0.1084707099654468</v>
      </c>
      <c r="V166">
        <v>0.42745482258088702</v>
      </c>
      <c r="W166">
        <v>2131</v>
      </c>
      <c r="X166">
        <v>2189.15</v>
      </c>
      <c r="Y166">
        <v>2131</v>
      </c>
      <c r="Z166">
        <v>2230</v>
      </c>
      <c r="AA166">
        <v>2131</v>
      </c>
      <c r="AB166">
        <v>2189.15</v>
      </c>
      <c r="AC166" s="1">
        <f>(Table2[[#This Row],[Close Price]]/Table2[[#This Row],[Day Low]])-1</f>
        <v>6.0769591740965634E-3</v>
      </c>
      <c r="AD166" s="1">
        <f>(Table2[[#This Row],[Day High]]/Table2[[#This Row],[Close Price]])-1</f>
        <v>2.1082581216912866E-2</v>
      </c>
      <c r="AE166" s="1">
        <f>(Table2[[#This Row],[Close Price]]/Table2[[#This Row],[Current Week Low]])-1</f>
        <v>6.0769591740965634E-3</v>
      </c>
      <c r="AF166" s="1">
        <f>(Table2[[#This Row],[Current Week High]]/Table2[[#This Row],[Close Price]])-1</f>
        <v>4.0136197206091628E-2</v>
      </c>
      <c r="AG166" s="1">
        <f>(Table2[[#This Row],[Close Price]]/Table2[[#This Row],[Current Month Low]])-1</f>
        <v>6.0769591740965634E-3</v>
      </c>
      <c r="AH166" s="1">
        <f>(Table2[[#This Row],[Current Month High]]/Table2[[#This Row],[Close Price]])-1</f>
        <v>2.1082581216912866E-2</v>
      </c>
      <c r="AI166">
        <v>14.291378063853999</v>
      </c>
      <c r="AJ166">
        <v>78.216957605985002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-7.0000000000000007E-2</v>
      </c>
      <c r="AM166" t="s">
        <v>3214</v>
      </c>
      <c r="AN166">
        <v>-8.06</v>
      </c>
      <c r="AO166" t="s">
        <v>3214</v>
      </c>
      <c r="AP166">
        <v>0.27253574587379797</v>
      </c>
      <c r="AQ166">
        <f>(Table2[[#This Row],[Sharpe Ratio]]-AVERAGE(Table2[Sharpe Ratio]))/_xlfn.STDEV.P(Table2[Sharpe Ratio])</f>
        <v>2.4677379448379413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0.82693340126701398</v>
      </c>
      <c r="AS166">
        <f>_xlfn.RANK.AVG(Table2[[#This Row],[1Y Return vs Nifty Z-Score]],Table2[1Y Return vs Nifty Z-Score])</f>
        <v>240</v>
      </c>
      <c r="AT166">
        <f>_xlfn.RANK.AVG(Table2[[#This Row],[6M Return vs Nifty Z-Score]],Table2[6M Return vs Nifty Z-Score])</f>
        <v>409</v>
      </c>
      <c r="AU166">
        <f>_xlfn.RANK.AVG(Table2[[#This Row],[Sharpe Ratio Z-Score]],Table2[Sharpe Ratio Z-Score])</f>
        <v>4</v>
      </c>
      <c r="AV166">
        <f>(Table2[[#This Row],[Rank 1Y]]+Table2[[#This Row],[Rank 6M]]+Table2[[#This Row],[Rank Sharpe]])/3</f>
        <v>217.66666666666666</v>
      </c>
    </row>
    <row r="167" spans="1:48" x14ac:dyDescent="0.3">
      <c r="A167" t="s">
        <v>1140</v>
      </c>
      <c r="B167" t="s">
        <v>1141</v>
      </c>
      <c r="C167" t="s">
        <v>3178</v>
      </c>
      <c r="D167" t="s">
        <v>83</v>
      </c>
      <c r="E167">
        <v>11504.1509413488</v>
      </c>
      <c r="F167">
        <v>1477.6</v>
      </c>
      <c r="G167">
        <v>98.723937672857105</v>
      </c>
      <c r="H167">
        <f>(Table2[[#This Row],[1Y Return vs Nifty]]-AVERAGE(Table2[1Y Return vs Nifty]))/_xlfn.STDEV.P(Table2[1Y Return vs Nifty])</f>
        <v>1.2307857176690271</v>
      </c>
      <c r="I167">
        <v>32.760761221603801</v>
      </c>
      <c r="J167">
        <f>(Table2[[#This Row],[1M Return vs Nifty]]-AVERAGE(Table2[1M Return vs Nifty]))/_xlfn.STDEV.P(Table2[1M Return vs Nifty])</f>
        <v>3.0525262331818079</v>
      </c>
      <c r="K167">
        <v>67.190846195203505</v>
      </c>
      <c r="L167">
        <f>(Table2[[#This Row],[6M Return vs Nifty]]-AVERAGE(Table2[6M Return vs Nifty]))/_xlfn.STDEV.P(Table2[6M Return vs Nifty])</f>
        <v>1.7941257532856261</v>
      </c>
      <c r="M167">
        <v>6.3264829755871199</v>
      </c>
      <c r="N167">
        <f>(Table2[[#This Row],[1W Return vs Nifty]]-AVERAGE(Table2[1W Return vs Nifty]))/_xlfn.STDEV.P(Table2[1W Return vs Nifty])</f>
        <v>1.2380621753113119</v>
      </c>
      <c r="O167">
        <v>1321.86</v>
      </c>
      <c r="P167">
        <v>1197.53366858546</v>
      </c>
      <c r="Q167">
        <v>942.08999554390903</v>
      </c>
      <c r="R167">
        <v>80.196026280121998</v>
      </c>
      <c r="S167" s="1">
        <f>(Table2[[#This Row],[Close Price]]-Table2[[#This Row],[20D EMA]])/Table2[[#This Row],[20D EMA]]</f>
        <v>0.11781883104110875</v>
      </c>
      <c r="T167" s="1">
        <f>(Table2[[#This Row],[Close Price]]-Table2[[#This Row],[50D EMA]])/Table2[[#This Row],[50D EMA]]</f>
        <v>0.23386927546292491</v>
      </c>
      <c r="U167" s="1">
        <f>(Table2[[#This Row],[Close Price]]-Table2[[#This Row],[200D EMA]])/Table2[[#This Row],[200D EMA]]</f>
        <v>0.56842765233582382</v>
      </c>
      <c r="V167">
        <v>1.20401241022568</v>
      </c>
      <c r="W167">
        <v>1468</v>
      </c>
      <c r="X167">
        <v>1544</v>
      </c>
      <c r="Y167">
        <v>1426.2</v>
      </c>
      <c r="Z167">
        <v>1544</v>
      </c>
      <c r="AA167">
        <v>1468</v>
      </c>
      <c r="AB167">
        <v>1544</v>
      </c>
      <c r="AC167" s="1">
        <f>(Table2[[#This Row],[Close Price]]/Table2[[#This Row],[Day Low]])-1</f>
        <v>6.5395095367846157E-3</v>
      </c>
      <c r="AD167" s="1">
        <f>(Table2[[#This Row],[Day High]]/Table2[[#This Row],[Close Price]])-1</f>
        <v>4.4937736870600986E-2</v>
      </c>
      <c r="AE167" s="1">
        <f>(Table2[[#This Row],[Close Price]]/Table2[[#This Row],[Current Week Low]])-1</f>
        <v>3.6039826111344819E-2</v>
      </c>
      <c r="AF167" s="1">
        <f>(Table2[[#This Row],[Current Week High]]/Table2[[#This Row],[Close Price]])-1</f>
        <v>4.4937736870600986E-2</v>
      </c>
      <c r="AG167" s="1">
        <f>(Table2[[#This Row],[Close Price]]/Table2[[#This Row],[Current Month Low]])-1</f>
        <v>6.5395095367846157E-3</v>
      </c>
      <c r="AH167" s="1">
        <f>(Table2[[#This Row],[Current Month High]]/Table2[[#This Row],[Close Price]])-1</f>
        <v>4.4937736870600986E-2</v>
      </c>
      <c r="AI167">
        <v>4.4937736870600897</v>
      </c>
      <c r="AJ167">
        <v>153.88316151202699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0.35</v>
      </c>
      <c r="AM167" t="s">
        <v>3215</v>
      </c>
      <c r="AN167">
        <v>18.010000000000002</v>
      </c>
      <c r="AO167" t="s">
        <v>3215</v>
      </c>
      <c r="AQ167">
        <f>(Table2[[#This Row],[Sharpe Ratio]]-AVERAGE(Table2[Sharpe Ratio]))/_xlfn.STDEV.P(Table2[Sharpe Ratio])</f>
        <v>-0.7145863121857492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6.6009135672620243</v>
      </c>
      <c r="AS167">
        <f>_xlfn.RANK.AVG(Table2[[#This Row],[1Y Return vs Nifty Z-Score]],Table2[1Y Return vs Nifty Z-Score])</f>
        <v>77</v>
      </c>
      <c r="AT167">
        <f>_xlfn.RANK.AVG(Table2[[#This Row],[6M Return vs Nifty Z-Score]],Table2[6M Return vs Nifty Z-Score])</f>
        <v>40</v>
      </c>
      <c r="AU167">
        <f>_xlfn.RANK.AVG(Table2[[#This Row],[Sharpe Ratio Z-Score]],Table2[Sharpe Ratio Z-Score])</f>
        <v>536.5</v>
      </c>
      <c r="AV167">
        <f>(Table2[[#This Row],[Rank 1Y]]+Table2[[#This Row],[Rank 6M]]+Table2[[#This Row],[Rank Sharpe]])/3</f>
        <v>217.83333333333334</v>
      </c>
    </row>
    <row r="168" spans="1:48" x14ac:dyDescent="0.3">
      <c r="A168" t="s">
        <v>550</v>
      </c>
      <c r="B168" t="s">
        <v>551</v>
      </c>
      <c r="C168" t="s">
        <v>3181</v>
      </c>
      <c r="D168" t="s">
        <v>552</v>
      </c>
      <c r="E168">
        <v>38978.401831789997</v>
      </c>
      <c r="F168">
        <v>4317.05</v>
      </c>
      <c r="G168">
        <v>28.4950690774313</v>
      </c>
      <c r="H168">
        <f>(Table2[[#This Row],[1Y Return vs Nifty]]-AVERAGE(Table2[1Y Return vs Nifty]))/_xlfn.STDEV.P(Table2[1Y Return vs Nifty])</f>
        <v>5.6258661949736929E-2</v>
      </c>
      <c r="I168">
        <v>-9.3332978908278008</v>
      </c>
      <c r="J168">
        <f>(Table2[[#This Row],[1M Return vs Nifty]]-AVERAGE(Table2[1M Return vs Nifty]))/_xlfn.STDEV.P(Table2[1M Return vs Nifty])</f>
        <v>-0.7368675129216482</v>
      </c>
      <c r="K168">
        <v>8.2968848801072497</v>
      </c>
      <c r="L168">
        <f>(Table2[[#This Row],[6M Return vs Nifty]]-AVERAGE(Table2[6M Return vs Nifty]))/_xlfn.STDEV.P(Table2[6M Return vs Nifty])</f>
        <v>-6.7927967568847586E-2</v>
      </c>
      <c r="M168">
        <v>1.1462100819596399</v>
      </c>
      <c r="N168">
        <f>(Table2[[#This Row],[1W Return vs Nifty]]-AVERAGE(Table2[1W Return vs Nifty]))/_xlfn.STDEV.P(Table2[1W Return vs Nifty])</f>
        <v>0.15494978557279321</v>
      </c>
      <c r="O168">
        <v>4339.59</v>
      </c>
      <c r="P168">
        <v>4360.7868507276198</v>
      </c>
      <c r="Q168">
        <v>3878.5876382038</v>
      </c>
      <c r="R168">
        <v>50.059122402012697</v>
      </c>
      <c r="S168" s="1">
        <f>(Table2[[#This Row],[Close Price]]-Table2[[#This Row],[20D EMA]])/Table2[[#This Row],[20D EMA]]</f>
        <v>-5.194039068206896E-3</v>
      </c>
      <c r="T168" s="1">
        <f>(Table2[[#This Row],[Close Price]]-Table2[[#This Row],[50D EMA]])/Table2[[#This Row],[50D EMA]]</f>
        <v>-1.0029577740155293E-2</v>
      </c>
      <c r="U168" s="1">
        <f>(Table2[[#This Row],[Close Price]]-Table2[[#This Row],[200D EMA]])/Table2[[#This Row],[200D EMA]]</f>
        <v>0.11304691364386833</v>
      </c>
      <c r="V168">
        <v>1.3486070544841899</v>
      </c>
      <c r="W168">
        <v>4202</v>
      </c>
      <c r="X168">
        <v>4325</v>
      </c>
      <c r="Y168">
        <v>4143.6499999999996</v>
      </c>
      <c r="Z168">
        <v>4325</v>
      </c>
      <c r="AA168">
        <v>4202</v>
      </c>
      <c r="AB168">
        <v>4325</v>
      </c>
      <c r="AC168" s="1">
        <f>(Table2[[#This Row],[Close Price]]/Table2[[#This Row],[Day Low]])-1</f>
        <v>2.7379819133745986E-2</v>
      </c>
      <c r="AD168" s="1">
        <f>(Table2[[#This Row],[Day High]]/Table2[[#This Row],[Close Price]])-1</f>
        <v>1.8415353076752794E-3</v>
      </c>
      <c r="AE168" s="1">
        <f>(Table2[[#This Row],[Close Price]]/Table2[[#This Row],[Current Week Low]])-1</f>
        <v>4.1847163732458226E-2</v>
      </c>
      <c r="AF168" s="1">
        <f>(Table2[[#This Row],[Current Week High]]/Table2[[#This Row],[Close Price]])-1</f>
        <v>1.8415353076752794E-3</v>
      </c>
      <c r="AG168" s="1">
        <f>(Table2[[#This Row],[Close Price]]/Table2[[#This Row],[Current Month Low]])-1</f>
        <v>2.7379819133745986E-2</v>
      </c>
      <c r="AH168" s="1">
        <f>(Table2[[#This Row],[Current Month High]]/Table2[[#This Row],[Close Price]])-1</f>
        <v>1.8415353076752794E-3</v>
      </c>
      <c r="AI168">
        <v>16.739440126938501</v>
      </c>
      <c r="AJ168">
        <v>85.991555727887601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-0.17</v>
      </c>
      <c r="AM168" t="s">
        <v>3214</v>
      </c>
      <c r="AN168">
        <v>-2.8</v>
      </c>
      <c r="AO168" t="s">
        <v>3214</v>
      </c>
      <c r="AP168">
        <v>0.19419490629007999</v>
      </c>
      <c r="AQ168">
        <f>(Table2[[#This Row],[Sharpe Ratio]]-AVERAGE(Table2[Sharpe Ratio]))/_xlfn.STDEV.P(Table2[Sharpe Ratio])</f>
        <v>1.5529737060275484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280</v>
      </c>
      <c r="AT168">
        <f>_xlfn.RANK.AVG(Table2[[#This Row],[6M Return vs Nifty Z-Score]],Table2[6M Return vs Nifty Z-Score])</f>
        <v>337</v>
      </c>
      <c r="AU168">
        <f>_xlfn.RANK.AVG(Table2[[#This Row],[Sharpe Ratio Z-Score]],Table2[Sharpe Ratio Z-Score])</f>
        <v>41</v>
      </c>
      <c r="AV168">
        <f>(Table2[[#This Row],[Rank 1Y]]+Table2[[#This Row],[Rank 6M]]+Table2[[#This Row],[Rank Sharpe]])/3</f>
        <v>219.33333333333334</v>
      </c>
    </row>
    <row r="169" spans="1:48" x14ac:dyDescent="0.3">
      <c r="A169" t="s">
        <v>1151</v>
      </c>
      <c r="B169" t="s">
        <v>1152</v>
      </c>
      <c r="C169" t="s">
        <v>3178</v>
      </c>
      <c r="D169" t="s">
        <v>322</v>
      </c>
      <c r="E169">
        <v>11320.136933</v>
      </c>
      <c r="F169">
        <v>1648.45</v>
      </c>
      <c r="G169">
        <v>55.814826170466198</v>
      </c>
      <c r="H169">
        <f>(Table2[[#This Row],[1Y Return vs Nifty]]-AVERAGE(Table2[1Y Return vs Nifty]))/_xlfn.STDEV.P(Table2[1Y Return vs Nifty])</f>
        <v>0.51316184867626258</v>
      </c>
      <c r="I169">
        <v>4.5418728232727599</v>
      </c>
      <c r="J169">
        <f>(Table2[[#This Row],[1M Return vs Nifty]]-AVERAGE(Table2[1M Return vs Nifty]))/_xlfn.STDEV.P(Table2[1M Return vs Nifty])</f>
        <v>0.51220388192044553</v>
      </c>
      <c r="K169">
        <v>58.482625483493003</v>
      </c>
      <c r="L169">
        <f>(Table2[[#This Row],[6M Return vs Nifty]]-AVERAGE(Table2[6M Return vs Nifty]))/_xlfn.STDEV.P(Table2[6M Return vs Nifty])</f>
        <v>1.5187974443014907</v>
      </c>
      <c r="M169">
        <v>4.6220042925905203</v>
      </c>
      <c r="N169">
        <f>(Table2[[#This Row],[1W Return vs Nifty]]-AVERAGE(Table2[1W Return vs Nifty]))/_xlfn.STDEV.P(Table2[1W Return vs Nifty])</f>
        <v>0.88168288458517197</v>
      </c>
      <c r="O169">
        <v>1564.25</v>
      </c>
      <c r="P169">
        <v>1482.34319854573</v>
      </c>
      <c r="Q169">
        <v>1197.5987286455399</v>
      </c>
      <c r="R169">
        <v>63.966916421129397</v>
      </c>
      <c r="S169" s="1">
        <f>(Table2[[#This Row],[Close Price]]-Table2[[#This Row],[20D EMA]])/Table2[[#This Row],[20D EMA]]</f>
        <v>5.3827712961483171E-2</v>
      </c>
      <c r="T169" s="1">
        <f>(Table2[[#This Row],[Close Price]]-Table2[[#This Row],[50D EMA]])/Table2[[#This Row],[50D EMA]]</f>
        <v>0.11205691206815736</v>
      </c>
      <c r="U169" s="1">
        <f>(Table2[[#This Row],[Close Price]]-Table2[[#This Row],[200D EMA]])/Table2[[#This Row],[200D EMA]]</f>
        <v>0.3764627170775004</v>
      </c>
      <c r="V169">
        <v>0.54921361636103205</v>
      </c>
      <c r="W169">
        <v>1581.05</v>
      </c>
      <c r="X169">
        <v>1655</v>
      </c>
      <c r="Y169">
        <v>1535.5</v>
      </c>
      <c r="Z169">
        <v>1713</v>
      </c>
      <c r="AA169">
        <v>1581.05</v>
      </c>
      <c r="AB169">
        <v>1655</v>
      </c>
      <c r="AC169" s="1">
        <f>(Table2[[#This Row],[Close Price]]/Table2[[#This Row],[Day Low]])-1</f>
        <v>4.2629897852692888E-2</v>
      </c>
      <c r="AD169" s="1">
        <f>(Table2[[#This Row],[Day High]]/Table2[[#This Row],[Close Price]])-1</f>
        <v>3.9734295853679491E-3</v>
      </c>
      <c r="AE169" s="1">
        <f>(Table2[[#This Row],[Close Price]]/Table2[[#This Row],[Current Week Low]])-1</f>
        <v>7.3559101269944582E-2</v>
      </c>
      <c r="AF169" s="1">
        <f>(Table2[[#This Row],[Current Week High]]/Table2[[#This Row],[Close Price]])-1</f>
        <v>3.91579969061846E-2</v>
      </c>
      <c r="AG169" s="1">
        <f>(Table2[[#This Row],[Close Price]]/Table2[[#This Row],[Current Month Low]])-1</f>
        <v>4.2629897852692888E-2</v>
      </c>
      <c r="AH169" s="1">
        <f>(Table2[[#This Row],[Current Month High]]/Table2[[#This Row],[Close Price]])-1</f>
        <v>3.9734295853679491E-3</v>
      </c>
      <c r="AI169">
        <v>6.0845036246170503</v>
      </c>
      <c r="AJ169">
        <v>101.03048780487801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0.31</v>
      </c>
      <c r="AM169" t="s">
        <v>3215</v>
      </c>
      <c r="AN169">
        <v>11.2</v>
      </c>
      <c r="AO169" t="s">
        <v>3215</v>
      </c>
      <c r="AP169">
        <v>2.9946526234681001E-2</v>
      </c>
      <c r="AQ169">
        <f>(Table2[[#This Row],[Sharpe Ratio]]-AVERAGE(Table2[Sharpe Ratio]))/_xlfn.STDEV.P(Table2[Sharpe Ratio])</f>
        <v>-0.36490903757843351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3.060937021904937</v>
      </c>
      <c r="AS169">
        <f>_xlfn.RANK.AVG(Table2[[#This Row],[1Y Return vs Nifty Z-Score]],Table2[1Y Return vs Nifty Z-Score])</f>
        <v>172</v>
      </c>
      <c r="AT169">
        <f>_xlfn.RANK.AVG(Table2[[#This Row],[6M Return vs Nifty Z-Score]],Table2[6M Return vs Nifty Z-Score])</f>
        <v>57</v>
      </c>
      <c r="AU169">
        <f>_xlfn.RANK.AVG(Table2[[#This Row],[Sharpe Ratio Z-Score]],Table2[Sharpe Ratio Z-Score])</f>
        <v>432</v>
      </c>
      <c r="AV169">
        <f>(Table2[[#This Row],[Rank 1Y]]+Table2[[#This Row],[Rank 6M]]+Table2[[#This Row],[Rank Sharpe]])/3</f>
        <v>220.33333333333334</v>
      </c>
    </row>
    <row r="170" spans="1:48" x14ac:dyDescent="0.3">
      <c r="A170" t="s">
        <v>335</v>
      </c>
      <c r="B170" t="s">
        <v>336</v>
      </c>
      <c r="C170" t="s">
        <v>3169</v>
      </c>
      <c r="D170" t="s">
        <v>127</v>
      </c>
      <c r="E170">
        <v>78628.0462206472</v>
      </c>
      <c r="F170">
        <v>1730.45</v>
      </c>
      <c r="G170">
        <v>96.210866973454799</v>
      </c>
      <c r="H170">
        <f>(Table2[[#This Row],[1Y Return vs Nifty]]-AVERAGE(Table2[1Y Return vs Nifty]))/_xlfn.STDEV.P(Table2[1Y Return vs Nifty])</f>
        <v>1.1887564270309081</v>
      </c>
      <c r="I170">
        <v>-4.7768021284529896</v>
      </c>
      <c r="J170">
        <f>(Table2[[#This Row],[1M Return vs Nifty]]-AVERAGE(Table2[1M Return vs Nifty]))/_xlfn.STDEV.P(Table2[1M Return vs Nifty])</f>
        <v>-0.32668239630050605</v>
      </c>
      <c r="K170">
        <v>33.3334866372251</v>
      </c>
      <c r="L170">
        <f>(Table2[[#This Row],[6M Return vs Nifty]]-AVERAGE(Table2[6M Return vs Nifty]))/_xlfn.STDEV.P(Table2[6M Return vs Nifty])</f>
        <v>0.72365569259569629</v>
      </c>
      <c r="M170">
        <v>-4.1918064992515998</v>
      </c>
      <c r="N170">
        <f>(Table2[[#This Row],[1W Return vs Nifty]]-AVERAGE(Table2[1W Return vs Nifty]))/_xlfn.STDEV.P(Table2[1W Return vs Nifty])</f>
        <v>-0.96114429179750815</v>
      </c>
      <c r="O170">
        <v>1747.62</v>
      </c>
      <c r="P170">
        <v>1667.1543961868399</v>
      </c>
      <c r="Q170">
        <v>1326.4223488458999</v>
      </c>
      <c r="R170">
        <v>47.298440638745703</v>
      </c>
      <c r="S170" s="1">
        <f>(Table2[[#This Row],[Close Price]]-Table2[[#This Row],[20D EMA]])/Table2[[#This Row],[20D EMA]]</f>
        <v>-9.8247902862177404E-3</v>
      </c>
      <c r="T170" s="1">
        <f>(Table2[[#This Row],[Close Price]]-Table2[[#This Row],[50D EMA]])/Table2[[#This Row],[50D EMA]]</f>
        <v>3.7966251930793893E-2</v>
      </c>
      <c r="U170" s="1">
        <f>(Table2[[#This Row],[Close Price]]-Table2[[#This Row],[200D EMA]])/Table2[[#This Row],[200D EMA]]</f>
        <v>0.30459955044156067</v>
      </c>
      <c r="V170">
        <v>1.97378237783562</v>
      </c>
      <c r="W170">
        <v>1595.4</v>
      </c>
      <c r="X170">
        <v>1740</v>
      </c>
      <c r="Y170">
        <v>1595.4</v>
      </c>
      <c r="Z170">
        <v>1740</v>
      </c>
      <c r="AA170">
        <v>1595.4</v>
      </c>
      <c r="AB170">
        <v>1740</v>
      </c>
      <c r="AC170" s="1">
        <f>(Table2[[#This Row],[Close Price]]/Table2[[#This Row],[Day Low]])-1</f>
        <v>8.4649617650745856E-2</v>
      </c>
      <c r="AD170" s="1">
        <f>(Table2[[#This Row],[Day High]]/Table2[[#This Row],[Close Price]])-1</f>
        <v>5.518795688982614E-3</v>
      </c>
      <c r="AE170" s="1">
        <f>(Table2[[#This Row],[Close Price]]/Table2[[#This Row],[Current Week Low]])-1</f>
        <v>8.4649617650745856E-2</v>
      </c>
      <c r="AF170" s="1">
        <f>(Table2[[#This Row],[Current Week High]]/Table2[[#This Row],[Close Price]])-1</f>
        <v>5.518795688982614E-3</v>
      </c>
      <c r="AG170" s="1">
        <f>(Table2[[#This Row],[Close Price]]/Table2[[#This Row],[Current Month Low]])-1</f>
        <v>8.4649617650745856E-2</v>
      </c>
      <c r="AH170" s="1">
        <f>(Table2[[#This Row],[Current Month High]]/Table2[[#This Row],[Close Price]])-1</f>
        <v>5.518795688982614E-3</v>
      </c>
      <c r="AI170">
        <v>13.6409604438151</v>
      </c>
      <c r="AJ170">
        <v>161.67397550279699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0.09</v>
      </c>
      <c r="AM170" t="s">
        <v>3215</v>
      </c>
      <c r="AN170">
        <v>-4.6100000000000003</v>
      </c>
      <c r="AO170" t="s">
        <v>3214</v>
      </c>
      <c r="AP170">
        <v>2.3500011241819999E-2</v>
      </c>
      <c r="AQ170">
        <f>(Table2[[#This Row],[Sharpe Ratio]]-AVERAGE(Table2[Sharpe Ratio]))/_xlfn.STDEV.P(Table2[Sharpe Ratio])</f>
        <v>-0.44018320379569087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0.18440222773289938</v>
      </c>
      <c r="AS170">
        <f>_xlfn.RANK.AVG(Table2[[#This Row],[1Y Return vs Nifty Z-Score]],Table2[1Y Return vs Nifty Z-Score])</f>
        <v>80</v>
      </c>
      <c r="AT170">
        <f>_xlfn.RANK.AVG(Table2[[#This Row],[6M Return vs Nifty Z-Score]],Table2[6M Return vs Nifty Z-Score])</f>
        <v>134</v>
      </c>
      <c r="AU170">
        <f>_xlfn.RANK.AVG(Table2[[#This Row],[Sharpe Ratio Z-Score]],Table2[Sharpe Ratio Z-Score])</f>
        <v>449</v>
      </c>
      <c r="AV170">
        <f>(Table2[[#This Row],[Rank 1Y]]+Table2[[#This Row],[Rank 6M]]+Table2[[#This Row],[Rank Sharpe]])/3</f>
        <v>221</v>
      </c>
    </row>
    <row r="171" spans="1:48" x14ac:dyDescent="0.3">
      <c r="A171" t="s">
        <v>1621</v>
      </c>
      <c r="B171" t="s">
        <v>1622</v>
      </c>
      <c r="C171" t="s">
        <v>3172</v>
      </c>
      <c r="D171" t="s">
        <v>46</v>
      </c>
      <c r="E171">
        <v>5898.1261926999996</v>
      </c>
      <c r="F171">
        <v>779.5</v>
      </c>
      <c r="G171">
        <v>47.219462256699302</v>
      </c>
      <c r="H171">
        <f>(Table2[[#This Row],[1Y Return vs Nifty]]-AVERAGE(Table2[1Y Return vs Nifty]))/_xlfn.STDEV.P(Table2[1Y Return vs Nifty])</f>
        <v>0.36941060118528402</v>
      </c>
      <c r="I171">
        <v>-11.2343460664178</v>
      </c>
      <c r="J171">
        <f>(Table2[[#This Row],[1M Return vs Nifty]]-AVERAGE(Table2[1M Return vs Nifty]))/_xlfn.STDEV.P(Table2[1M Return vs Nifty])</f>
        <v>-0.90800377821697176</v>
      </c>
      <c r="K171">
        <v>5.2425020288977304</v>
      </c>
      <c r="L171">
        <f>(Table2[[#This Row],[6M Return vs Nifty]]-AVERAGE(Table2[6M Return vs Nifty]))/_xlfn.STDEV.P(Table2[6M Return vs Nifty])</f>
        <v>-0.16449856370483762</v>
      </c>
      <c r="M171">
        <v>-7.14901237812509E-2</v>
      </c>
      <c r="N171">
        <f>(Table2[[#This Row],[1W Return vs Nifty]]-AVERAGE(Table2[1W Return vs Nifty]))/_xlfn.STDEV.P(Table2[1W Return vs Nifty])</f>
        <v>-9.9651894089210033E-2</v>
      </c>
      <c r="O171">
        <v>783.45</v>
      </c>
      <c r="P171">
        <v>797.04233868684105</v>
      </c>
      <c r="Q171">
        <v>700.86991189688797</v>
      </c>
      <c r="R171">
        <v>50.075131810910101</v>
      </c>
      <c r="S171" s="1">
        <f>(Table2[[#This Row],[Close Price]]-Table2[[#This Row],[20D EMA]])/Table2[[#This Row],[20D EMA]]</f>
        <v>-5.0418022847661566E-3</v>
      </c>
      <c r="T171" s="1">
        <f>(Table2[[#This Row],[Close Price]]-Table2[[#This Row],[50D EMA]])/Table2[[#This Row],[50D EMA]]</f>
        <v>-2.2009293403086654E-2</v>
      </c>
      <c r="U171" s="1">
        <f>(Table2[[#This Row],[Close Price]]-Table2[[#This Row],[200D EMA]])/Table2[[#This Row],[200D EMA]]</f>
        <v>0.11218927616724414</v>
      </c>
      <c r="V171">
        <v>0.71706287140588298</v>
      </c>
      <c r="W171">
        <v>775.05</v>
      </c>
      <c r="X171">
        <v>797.05</v>
      </c>
      <c r="Y171">
        <v>771</v>
      </c>
      <c r="Z171">
        <v>802</v>
      </c>
      <c r="AA171">
        <v>775.05</v>
      </c>
      <c r="AB171">
        <v>797.05</v>
      </c>
      <c r="AC171" s="1">
        <f>(Table2[[#This Row],[Close Price]]/Table2[[#This Row],[Day Low]])-1</f>
        <v>5.741565060318754E-3</v>
      </c>
      <c r="AD171" s="1">
        <f>(Table2[[#This Row],[Day High]]/Table2[[#This Row],[Close Price]])-1</f>
        <v>2.2514432328415657E-2</v>
      </c>
      <c r="AE171" s="1">
        <f>(Table2[[#This Row],[Close Price]]/Table2[[#This Row],[Current Week Low]])-1</f>
        <v>1.1024643320363126E-2</v>
      </c>
      <c r="AF171" s="1">
        <f>(Table2[[#This Row],[Current Week High]]/Table2[[#This Row],[Close Price]])-1</f>
        <v>2.8864656831302016E-2</v>
      </c>
      <c r="AG171" s="1">
        <f>(Table2[[#This Row],[Close Price]]/Table2[[#This Row],[Current Month Low]])-1</f>
        <v>5.741565060318754E-3</v>
      </c>
      <c r="AH171" s="1">
        <f>(Table2[[#This Row],[Current Month High]]/Table2[[#This Row],[Close Price]])-1</f>
        <v>2.2514432328415657E-2</v>
      </c>
      <c r="AI171">
        <v>20.179602309172498</v>
      </c>
      <c r="AJ171">
        <v>98.068860373522995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-0.12</v>
      </c>
      <c r="AM171" t="s">
        <v>3214</v>
      </c>
      <c r="AN171">
        <v>0.85</v>
      </c>
      <c r="AO171" t="s">
        <v>3215</v>
      </c>
      <c r="AP171">
        <v>0.163322948027433</v>
      </c>
      <c r="AQ171">
        <f>(Table2[[#This Row],[Sharpe Ratio]]-AVERAGE(Table2[Sharpe Ratio]))/_xlfn.STDEV.P(Table2[Sharpe Ratio])</f>
        <v>1.1924904185011547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204</v>
      </c>
      <c r="AT171">
        <f>_xlfn.RANK.AVG(Table2[[#This Row],[6M Return vs Nifty Z-Score]],Table2[6M Return vs Nifty Z-Score])</f>
        <v>373</v>
      </c>
      <c r="AU171">
        <f>_xlfn.RANK.AVG(Table2[[#This Row],[Sharpe Ratio Z-Score]],Table2[Sharpe Ratio Z-Score])</f>
        <v>86</v>
      </c>
      <c r="AV171">
        <f>(Table2[[#This Row],[Rank 1Y]]+Table2[[#This Row],[Rank 6M]]+Table2[[#This Row],[Rank Sharpe]])/3</f>
        <v>221</v>
      </c>
    </row>
    <row r="172" spans="1:48" x14ac:dyDescent="0.3">
      <c r="A172" t="s">
        <v>1381</v>
      </c>
      <c r="B172" t="s">
        <v>1382</v>
      </c>
      <c r="C172" t="s">
        <v>3176</v>
      </c>
      <c r="D172" t="s">
        <v>1383</v>
      </c>
      <c r="E172">
        <v>8271.6738271499999</v>
      </c>
      <c r="F172">
        <v>406.5</v>
      </c>
      <c r="G172">
        <v>55.064983568818903</v>
      </c>
      <c r="H172">
        <f>(Table2[[#This Row],[1Y Return vs Nifty]]-AVERAGE(Table2[1Y Return vs Nifty]))/_xlfn.STDEV.P(Table2[1Y Return vs Nifty])</f>
        <v>0.50062127325792172</v>
      </c>
      <c r="I172">
        <v>-6.16764776555545E-2</v>
      </c>
      <c r="J172">
        <f>(Table2[[#This Row],[1M Return vs Nifty]]-AVERAGE(Table2[1M Return vs Nifty]))/_xlfn.STDEV.P(Table2[1M Return vs Nifty])</f>
        <v>9.7782909017293626E-2</v>
      </c>
      <c r="K172">
        <v>18.672608861762701</v>
      </c>
      <c r="L172">
        <f>(Table2[[#This Row],[6M Return vs Nifty]]-AVERAGE(Table2[6M Return vs Nifty]))/_xlfn.STDEV.P(Table2[6M Return vs Nifty])</f>
        <v>0.26012188703735295</v>
      </c>
      <c r="M172">
        <v>2.43289040939769</v>
      </c>
      <c r="N172">
        <f>(Table2[[#This Row],[1W Return vs Nifty]]-AVERAGE(Table2[1W Return vs Nifty]))/_xlfn.STDEV.P(Table2[1W Return vs Nifty])</f>
        <v>0.42397410782333117</v>
      </c>
      <c r="O172">
        <v>398.5</v>
      </c>
      <c r="P172">
        <v>417.013733772065</v>
      </c>
      <c r="Q172">
        <v>389.60236681180203</v>
      </c>
      <c r="R172">
        <v>62.124012464606899</v>
      </c>
      <c r="S172" s="1">
        <f>(Table2[[#This Row],[Close Price]]-Table2[[#This Row],[20D EMA]])/Table2[[#This Row],[20D EMA]]</f>
        <v>2.0075282308657464E-2</v>
      </c>
      <c r="T172" s="1">
        <f>(Table2[[#This Row],[Close Price]]-Table2[[#This Row],[50D EMA]])/Table2[[#This Row],[50D EMA]]</f>
        <v>-2.5211960471814301E-2</v>
      </c>
      <c r="U172" s="1">
        <f>(Table2[[#This Row],[Close Price]]-Table2[[#This Row],[200D EMA]])/Table2[[#This Row],[200D EMA]]</f>
        <v>4.3371484948807812E-2</v>
      </c>
      <c r="V172">
        <v>0.69176578750890005</v>
      </c>
      <c r="W172">
        <v>399.25</v>
      </c>
      <c r="X172">
        <v>409.9</v>
      </c>
      <c r="Y172">
        <v>399.25</v>
      </c>
      <c r="Z172">
        <v>413.95</v>
      </c>
      <c r="AA172">
        <v>399.25</v>
      </c>
      <c r="AB172">
        <v>409.9</v>
      </c>
      <c r="AC172" s="1">
        <f>(Table2[[#This Row],[Close Price]]/Table2[[#This Row],[Day Low]])-1</f>
        <v>1.8159048215403928E-2</v>
      </c>
      <c r="AD172" s="1">
        <f>(Table2[[#This Row],[Day High]]/Table2[[#This Row],[Close Price]])-1</f>
        <v>8.3640836408362951E-3</v>
      </c>
      <c r="AE172" s="1">
        <f>(Table2[[#This Row],[Close Price]]/Table2[[#This Row],[Current Week Low]])-1</f>
        <v>1.8159048215403928E-2</v>
      </c>
      <c r="AF172" s="1">
        <f>(Table2[[#This Row],[Current Week High]]/Table2[[#This Row],[Close Price]])-1</f>
        <v>1.8327183271832581E-2</v>
      </c>
      <c r="AG172" s="1">
        <f>(Table2[[#This Row],[Close Price]]/Table2[[#This Row],[Current Month Low]])-1</f>
        <v>1.8159048215403928E-2</v>
      </c>
      <c r="AH172" s="1">
        <f>(Table2[[#This Row],[Current Month High]]/Table2[[#This Row],[Close Price]])-1</f>
        <v>8.3640836408362951E-3</v>
      </c>
      <c r="AI172">
        <v>44.649446494464897</v>
      </c>
      <c r="AJ172">
        <v>96.329389036464605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-0.27</v>
      </c>
      <c r="AM172" t="s">
        <v>3214</v>
      </c>
      <c r="AN172">
        <v>2.33</v>
      </c>
      <c r="AO172" t="s">
        <v>3215</v>
      </c>
      <c r="AP172">
        <v>8.9022275763304001E-2</v>
      </c>
      <c r="AQ172">
        <f>(Table2[[#This Row],[Sharpe Ratio]]-AVERAGE(Table2[Sharpe Ratio]))/_xlfn.STDEV.P(Table2[Sharpe Ratio])</f>
        <v>0.32490209205535914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175</v>
      </c>
      <c r="AT172">
        <f>_xlfn.RANK.AVG(Table2[[#This Row],[6M Return vs Nifty Z-Score]],Table2[6M Return vs Nifty Z-Score])</f>
        <v>229</v>
      </c>
      <c r="AU172">
        <f>_xlfn.RANK.AVG(Table2[[#This Row],[Sharpe Ratio Z-Score]],Table2[Sharpe Ratio Z-Score])</f>
        <v>260</v>
      </c>
      <c r="AV172">
        <f>(Table2[[#This Row],[Rank 1Y]]+Table2[[#This Row],[Rank 6M]]+Table2[[#This Row],[Rank Sharpe]])/3</f>
        <v>221.33333333333334</v>
      </c>
    </row>
    <row r="173" spans="1:48" x14ac:dyDescent="0.3">
      <c r="A173" t="s">
        <v>797</v>
      </c>
      <c r="B173" t="s">
        <v>798</v>
      </c>
      <c r="C173" t="s">
        <v>3182</v>
      </c>
      <c r="D173" t="s">
        <v>130</v>
      </c>
      <c r="E173">
        <v>21264.409903485001</v>
      </c>
      <c r="F173">
        <v>1864.75</v>
      </c>
      <c r="G173">
        <v>143.489003802089</v>
      </c>
      <c r="H173">
        <f>(Table2[[#This Row],[1Y Return vs Nifty]]-AVERAGE(Table2[1Y Return vs Nifty]))/_xlfn.STDEV.P(Table2[1Y Return vs Nifty])</f>
        <v>1.9794490860444445</v>
      </c>
      <c r="I173">
        <v>7.8599186858189301</v>
      </c>
      <c r="J173">
        <f>(Table2[[#This Row],[1M Return vs Nifty]]-AVERAGE(Table2[1M Return vs Nifty]))/_xlfn.STDEV.P(Table2[1M Return vs Nifty])</f>
        <v>0.81090119232317681</v>
      </c>
      <c r="K173">
        <v>7.34435964342026</v>
      </c>
      <c r="L173">
        <f>(Table2[[#This Row],[6M Return vs Nifty]]-AVERAGE(Table2[6M Return vs Nifty]))/_xlfn.STDEV.P(Table2[6M Return vs Nifty])</f>
        <v>-9.8044012093197797E-2</v>
      </c>
      <c r="M173">
        <v>-4.4155946713127401</v>
      </c>
      <c r="N173">
        <f>(Table2[[#This Row],[1W Return vs Nifty]]-AVERAGE(Table2[1W Return vs Nifty]))/_xlfn.STDEV.P(Table2[1W Return vs Nifty])</f>
        <v>-1.0079348271251991</v>
      </c>
      <c r="O173">
        <v>1878.65</v>
      </c>
      <c r="P173">
        <v>1830.4845395746399</v>
      </c>
      <c r="Q173">
        <v>1588.5136312992199</v>
      </c>
      <c r="R173">
        <v>42.240386702740402</v>
      </c>
      <c r="S173" s="1">
        <f>(Table2[[#This Row],[Close Price]]-Table2[[#This Row],[20D EMA]])/Table2[[#This Row],[20D EMA]]</f>
        <v>-7.3989300827722515E-3</v>
      </c>
      <c r="T173" s="1">
        <f>(Table2[[#This Row],[Close Price]]-Table2[[#This Row],[50D EMA]])/Table2[[#This Row],[50D EMA]]</f>
        <v>1.8719338887900425E-2</v>
      </c>
      <c r="U173" s="1">
        <f>(Table2[[#This Row],[Close Price]]-Table2[[#This Row],[200D EMA]])/Table2[[#This Row],[200D EMA]]</f>
        <v>0.17389612733436272</v>
      </c>
      <c r="V173">
        <v>1.2134690678442801</v>
      </c>
      <c r="W173">
        <v>1850.25</v>
      </c>
      <c r="X173">
        <v>1941.9</v>
      </c>
      <c r="Y173">
        <v>1850.25</v>
      </c>
      <c r="Z173">
        <v>1979.9</v>
      </c>
      <c r="AA173">
        <v>1850.25</v>
      </c>
      <c r="AB173">
        <v>1941.9</v>
      </c>
      <c r="AC173" s="1">
        <f>(Table2[[#This Row],[Close Price]]/Table2[[#This Row],[Day Low]])-1</f>
        <v>7.8367788136737282E-3</v>
      </c>
      <c r="AD173" s="1">
        <f>(Table2[[#This Row],[Day High]]/Table2[[#This Row],[Close Price]])-1</f>
        <v>4.1372838182061944E-2</v>
      </c>
      <c r="AE173" s="1">
        <f>(Table2[[#This Row],[Close Price]]/Table2[[#This Row],[Current Week Low]])-1</f>
        <v>7.8367788136737282E-3</v>
      </c>
      <c r="AF173" s="1">
        <f>(Table2[[#This Row],[Current Week High]]/Table2[[#This Row],[Close Price]])-1</f>
        <v>6.1750904947043939E-2</v>
      </c>
      <c r="AG173" s="1">
        <f>(Table2[[#This Row],[Close Price]]/Table2[[#This Row],[Current Month Low]])-1</f>
        <v>7.8367788136737282E-3</v>
      </c>
      <c r="AH173" s="1">
        <f>(Table2[[#This Row],[Current Month High]]/Table2[[#This Row],[Close Price]])-1</f>
        <v>4.1372838182061944E-2</v>
      </c>
      <c r="AI173">
        <v>15.876305857192399</v>
      </c>
      <c r="AJ173">
        <v>198.370349571698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-0.05</v>
      </c>
      <c r="AM173" t="s">
        <v>3214</v>
      </c>
      <c r="AN173">
        <v>5.12</v>
      </c>
      <c r="AO173" t="s">
        <v>3215</v>
      </c>
      <c r="AP173">
        <v>8.2075328630103001E-2</v>
      </c>
      <c r="AQ173">
        <f>(Table2[[#This Row],[Sharpe Ratio]]-AVERAGE(Table2[Sharpe Ratio]))/_xlfn.STDEV.P(Table2[Sharpe Ratio])</f>
        <v>0.24378451863992934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1.9281559577891536</v>
      </c>
      <c r="AS173">
        <f>_xlfn.RANK.AVG(Table2[[#This Row],[1Y Return vs Nifty Z-Score]],Table2[1Y Return vs Nifty Z-Score])</f>
        <v>39</v>
      </c>
      <c r="AT173">
        <f>_xlfn.RANK.AVG(Table2[[#This Row],[6M Return vs Nifty Z-Score]],Table2[6M Return vs Nifty Z-Score])</f>
        <v>346</v>
      </c>
      <c r="AU173">
        <f>_xlfn.RANK.AVG(Table2[[#This Row],[Sharpe Ratio Z-Score]],Table2[Sharpe Ratio Z-Score])</f>
        <v>281</v>
      </c>
      <c r="AV173">
        <f>(Table2[[#This Row],[Rank 1Y]]+Table2[[#This Row],[Rank 6M]]+Table2[[#This Row],[Rank Sharpe]])/3</f>
        <v>222</v>
      </c>
    </row>
    <row r="174" spans="1:48" x14ac:dyDescent="0.3">
      <c r="A174" t="s">
        <v>1370</v>
      </c>
      <c r="B174" t="s">
        <v>1371</v>
      </c>
      <c r="C174" t="s">
        <v>3181</v>
      </c>
      <c r="D174" t="s">
        <v>777</v>
      </c>
      <c r="E174">
        <v>8409.9851090060001</v>
      </c>
      <c r="F174">
        <v>210.53</v>
      </c>
      <c r="G174">
        <v>35.132536574000099</v>
      </c>
      <c r="H174">
        <f>(Table2[[#This Row],[1Y Return vs Nifty]]-AVERAGE(Table2[1Y Return vs Nifty]))/_xlfn.STDEV.P(Table2[1Y Return vs Nifty])</f>
        <v>0.16726550731254555</v>
      </c>
      <c r="I174">
        <v>-15.610113688427401</v>
      </c>
      <c r="J174">
        <f>(Table2[[#This Row],[1M Return vs Nifty]]-AVERAGE(Table2[1M Return vs Nifty]))/_xlfn.STDEV.P(Table2[1M Return vs Nifty])</f>
        <v>-1.3019193760678849</v>
      </c>
      <c r="K174">
        <v>8.4864808713976192</v>
      </c>
      <c r="L174">
        <f>(Table2[[#This Row],[6M Return vs Nifty]]-AVERAGE(Table2[6M Return vs Nifty]))/_xlfn.STDEV.P(Table2[6M Return vs Nifty])</f>
        <v>-6.1933500340662841E-2</v>
      </c>
      <c r="M174">
        <v>-3.1032247274284499</v>
      </c>
      <c r="N174">
        <f>(Table2[[#This Row],[1W Return vs Nifty]]-AVERAGE(Table2[1W Return vs Nifty]))/_xlfn.STDEV.P(Table2[1W Return vs Nifty])</f>
        <v>-0.73353921605804651</v>
      </c>
      <c r="O174">
        <v>222.27</v>
      </c>
      <c r="P174">
        <v>231.18278285880601</v>
      </c>
      <c r="Q174">
        <v>203.515583109418</v>
      </c>
      <c r="R174">
        <v>33.2693070502499</v>
      </c>
      <c r="S174" s="1">
        <f>(Table2[[#This Row],[Close Price]]-Table2[[#This Row],[20D EMA]])/Table2[[#This Row],[20D EMA]]</f>
        <v>-5.2818643991541854E-2</v>
      </c>
      <c r="T174" s="1">
        <f>(Table2[[#This Row],[Close Price]]-Table2[[#This Row],[50D EMA]])/Table2[[#This Row],[50D EMA]]</f>
        <v>-8.9335298258000531E-2</v>
      </c>
      <c r="U174" s="1">
        <f>(Table2[[#This Row],[Close Price]]-Table2[[#This Row],[200D EMA]])/Table2[[#This Row],[200D EMA]]</f>
        <v>3.4466239800471546E-2</v>
      </c>
      <c r="V174">
        <v>0.48197027203152798</v>
      </c>
      <c r="W174">
        <v>208</v>
      </c>
      <c r="X174">
        <v>211.7</v>
      </c>
      <c r="Y174">
        <v>207.62</v>
      </c>
      <c r="Z174">
        <v>215.92</v>
      </c>
      <c r="AA174">
        <v>208</v>
      </c>
      <c r="AB174">
        <v>211.7</v>
      </c>
      <c r="AC174" s="1">
        <f>(Table2[[#This Row],[Close Price]]/Table2[[#This Row],[Day Low]])-1</f>
        <v>1.2163461538461595E-2</v>
      </c>
      <c r="AD174" s="1">
        <f>(Table2[[#This Row],[Day High]]/Table2[[#This Row],[Close Price]])-1</f>
        <v>5.5574027454519115E-3</v>
      </c>
      <c r="AE174" s="1">
        <f>(Table2[[#This Row],[Close Price]]/Table2[[#This Row],[Current Week Low]])-1</f>
        <v>1.4015990752336061E-2</v>
      </c>
      <c r="AF174" s="1">
        <f>(Table2[[#This Row],[Current Week High]]/Table2[[#This Row],[Close Price]])-1</f>
        <v>2.5602051964090489E-2</v>
      </c>
      <c r="AG174" s="1">
        <f>(Table2[[#This Row],[Close Price]]/Table2[[#This Row],[Current Month Low]])-1</f>
        <v>1.2163461538461595E-2</v>
      </c>
      <c r="AH174" s="1">
        <f>(Table2[[#This Row],[Current Month High]]/Table2[[#This Row],[Close Price]])-1</f>
        <v>5.5574027454519115E-3</v>
      </c>
      <c r="AI174">
        <v>40.830285470004199</v>
      </c>
      <c r="AJ174">
        <v>90.180668473351403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-0.32</v>
      </c>
      <c r="AM174" t="s">
        <v>3214</v>
      </c>
      <c r="AN174">
        <v>-8.3800000000000008</v>
      </c>
      <c r="AO174" t="s">
        <v>3214</v>
      </c>
      <c r="AP174">
        <v>0.166662539488586</v>
      </c>
      <c r="AQ174">
        <f>(Table2[[#This Row],[Sharpe Ratio]]-AVERAGE(Table2[Sharpe Ratio]))/_xlfn.STDEV.P(Table2[Sharpe Ratio])</f>
        <v>1.2314859010251158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250</v>
      </c>
      <c r="AT174">
        <f>_xlfn.RANK.AVG(Table2[[#This Row],[6M Return vs Nifty Z-Score]],Table2[6M Return vs Nifty Z-Score])</f>
        <v>336</v>
      </c>
      <c r="AU174">
        <f>_xlfn.RANK.AVG(Table2[[#This Row],[Sharpe Ratio Z-Score]],Table2[Sharpe Ratio Z-Score])</f>
        <v>80</v>
      </c>
      <c r="AV174">
        <f>(Table2[[#This Row],[Rank 1Y]]+Table2[[#This Row],[Rank 6M]]+Table2[[#This Row],[Rank Sharpe]])/3</f>
        <v>222</v>
      </c>
    </row>
    <row r="175" spans="1:48" x14ac:dyDescent="0.3">
      <c r="A175" t="s">
        <v>1480</v>
      </c>
      <c r="B175" t="s">
        <v>1481</v>
      </c>
      <c r="C175" t="s">
        <v>3168</v>
      </c>
      <c r="D175" t="s">
        <v>21</v>
      </c>
      <c r="E175">
        <v>7241.8837771500002</v>
      </c>
      <c r="F175">
        <v>874.5</v>
      </c>
      <c r="G175">
        <v>54.446714567576898</v>
      </c>
      <c r="H175">
        <f>(Table2[[#This Row],[1Y Return vs Nifty]]-AVERAGE(Table2[1Y Return vs Nifty]))/_xlfn.STDEV.P(Table2[1Y Return vs Nifty])</f>
        <v>0.49028117118601428</v>
      </c>
      <c r="I175">
        <v>2.9546780558444699</v>
      </c>
      <c r="J175">
        <f>(Table2[[#This Row],[1M Return vs Nifty]]-AVERAGE(Table2[1M Return vs Nifty]))/_xlfn.STDEV.P(Table2[1M Return vs Nifty])</f>
        <v>0.36932134570609809</v>
      </c>
      <c r="K175">
        <v>8.6439333885196898</v>
      </c>
      <c r="L175">
        <f>(Table2[[#This Row],[6M Return vs Nifty]]-AVERAGE(Table2[6M Return vs Nifty]))/_xlfn.STDEV.P(Table2[6M Return vs Nifty])</f>
        <v>-5.6955315161431187E-2</v>
      </c>
      <c r="M175">
        <v>6.9549625004274404E-2</v>
      </c>
      <c r="N175">
        <f>(Table2[[#This Row],[1W Return vs Nifty]]-AVERAGE(Table2[1W Return vs Nifty]))/_xlfn.STDEV.P(Table2[1W Return vs Nifty])</f>
        <v>-7.0162733480870085E-2</v>
      </c>
      <c r="O175">
        <v>856.98</v>
      </c>
      <c r="P175">
        <v>842.36370055041505</v>
      </c>
      <c r="Q175">
        <v>728.05769676055695</v>
      </c>
      <c r="R175">
        <v>58.522390600899001</v>
      </c>
      <c r="S175" s="1">
        <f>(Table2[[#This Row],[Close Price]]-Table2[[#This Row],[20D EMA]])/Table2[[#This Row],[20D EMA]]</f>
        <v>2.0443884338024201E-2</v>
      </c>
      <c r="T175" s="1">
        <f>(Table2[[#This Row],[Close Price]]-Table2[[#This Row],[50D EMA]])/Table2[[#This Row],[50D EMA]]</f>
        <v>3.8150147529608103E-2</v>
      </c>
      <c r="U175" s="1">
        <f>(Table2[[#This Row],[Close Price]]-Table2[[#This Row],[200D EMA]])/Table2[[#This Row],[200D EMA]]</f>
        <v>0.20114106875186966</v>
      </c>
      <c r="V175">
        <v>0.63365425136233799</v>
      </c>
      <c r="W175">
        <v>869.75</v>
      </c>
      <c r="X175">
        <v>884.8</v>
      </c>
      <c r="Y175">
        <v>855.45</v>
      </c>
      <c r="Z175">
        <v>890</v>
      </c>
      <c r="AA175">
        <v>869.75</v>
      </c>
      <c r="AB175">
        <v>884.8</v>
      </c>
      <c r="AC175" s="1">
        <f>(Table2[[#This Row],[Close Price]]/Table2[[#This Row],[Day Low]])-1</f>
        <v>5.461339465363535E-3</v>
      </c>
      <c r="AD175" s="1">
        <f>(Table2[[#This Row],[Day High]]/Table2[[#This Row],[Close Price]])-1</f>
        <v>1.1778158947970185E-2</v>
      </c>
      <c r="AE175" s="1">
        <f>(Table2[[#This Row],[Close Price]]/Table2[[#This Row],[Current Week Low]])-1</f>
        <v>2.2268981237944852E-2</v>
      </c>
      <c r="AF175" s="1">
        <f>(Table2[[#This Row],[Current Week High]]/Table2[[#This Row],[Close Price]])-1</f>
        <v>1.7724413950829021E-2</v>
      </c>
      <c r="AG175" s="1">
        <f>(Table2[[#This Row],[Close Price]]/Table2[[#This Row],[Current Month Low]])-1</f>
        <v>5.461339465363535E-3</v>
      </c>
      <c r="AH175" s="1">
        <f>(Table2[[#This Row],[Current Month High]]/Table2[[#This Row],[Close Price]])-1</f>
        <v>1.1778158947970185E-2</v>
      </c>
      <c r="AI175">
        <v>6.0834762721555302</v>
      </c>
      <c r="AJ175">
        <v>110.72289156626501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-0.1</v>
      </c>
      <c r="AM175" t="s">
        <v>3214</v>
      </c>
      <c r="AN175">
        <v>3.93</v>
      </c>
      <c r="AO175" t="s">
        <v>3215</v>
      </c>
      <c r="AP175">
        <v>0.125958511893417</v>
      </c>
      <c r="AQ175">
        <f>(Table2[[#This Row],[Sharpe Ratio]]-AVERAGE(Table2[Sharpe Ratio]))/_xlfn.STDEV.P(Table2[Sharpe Ratio])</f>
        <v>0.75619626898304793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1.488680737232859</v>
      </c>
      <c r="AS175">
        <f>_xlfn.RANK.AVG(Table2[[#This Row],[1Y Return vs Nifty Z-Score]],Table2[1Y Return vs Nifty Z-Score])</f>
        <v>177</v>
      </c>
      <c r="AT175">
        <f>_xlfn.RANK.AVG(Table2[[#This Row],[6M Return vs Nifty Z-Score]],Table2[6M Return vs Nifty Z-Score])</f>
        <v>333</v>
      </c>
      <c r="AU175">
        <f>_xlfn.RANK.AVG(Table2[[#This Row],[Sharpe Ratio Z-Score]],Table2[Sharpe Ratio Z-Score])</f>
        <v>160</v>
      </c>
      <c r="AV175">
        <f>(Table2[[#This Row],[Rank 1Y]]+Table2[[#This Row],[Rank 6M]]+Table2[[#This Row],[Rank Sharpe]])/3</f>
        <v>223.33333333333334</v>
      </c>
    </row>
    <row r="176" spans="1:48" x14ac:dyDescent="0.3">
      <c r="A176" t="s">
        <v>1331</v>
      </c>
      <c r="B176" t="s">
        <v>1332</v>
      </c>
      <c r="C176" t="s">
        <v>3179</v>
      </c>
      <c r="D176" t="s">
        <v>89</v>
      </c>
      <c r="E176">
        <v>8731.5169837350004</v>
      </c>
      <c r="F176">
        <v>4412.8500000000004</v>
      </c>
      <c r="G176">
        <v>89.985122954500696</v>
      </c>
      <c r="H176">
        <f>(Table2[[#This Row],[1Y Return vs Nifty]]-AVERAGE(Table2[1Y Return vs Nifty]))/_xlfn.STDEV.P(Table2[1Y Return vs Nifty])</f>
        <v>1.0846353591781874</v>
      </c>
      <c r="I176">
        <v>18.846141585061702</v>
      </c>
      <c r="J176">
        <f>(Table2[[#This Row],[1M Return vs Nifty]]-AVERAGE(Table2[1M Return vs Nifty]))/_xlfn.STDEV.P(Table2[1M Return vs Nifty])</f>
        <v>1.7999035652350888</v>
      </c>
      <c r="K176">
        <v>95.569416849527201</v>
      </c>
      <c r="L176">
        <f>(Table2[[#This Row],[6M Return vs Nifty]]-AVERAGE(Table2[6M Return vs Nifty]))/_xlfn.STDEV.P(Table2[6M Return vs Nifty])</f>
        <v>2.6913726339411128</v>
      </c>
      <c r="M176">
        <v>10.874441161277399</v>
      </c>
      <c r="N176">
        <f>(Table2[[#This Row],[1W Return vs Nifty]]-AVERAGE(Table2[1W Return vs Nifty]))/_xlfn.STDEV.P(Table2[1W Return vs Nifty])</f>
        <v>2.1889676507725602</v>
      </c>
      <c r="O176">
        <v>3847.61</v>
      </c>
      <c r="P176">
        <v>3605.4133754075301</v>
      </c>
      <c r="Q176">
        <v>2858.1077517427302</v>
      </c>
      <c r="R176">
        <v>88.079173647537004</v>
      </c>
      <c r="S176" s="1">
        <f>(Table2[[#This Row],[Close Price]]-Table2[[#This Row],[20D EMA]])/Table2[[#This Row],[20D EMA]]</f>
        <v>0.14690678109267838</v>
      </c>
      <c r="T176" s="1">
        <f>(Table2[[#This Row],[Close Price]]-Table2[[#This Row],[50D EMA]])/Table2[[#This Row],[50D EMA]]</f>
        <v>0.22395119242081454</v>
      </c>
      <c r="U176" s="1">
        <f>(Table2[[#This Row],[Close Price]]-Table2[[#This Row],[200D EMA]])/Table2[[#This Row],[200D EMA]]</f>
        <v>0.54397607903665168</v>
      </c>
      <c r="V176">
        <v>1.8873975078346801</v>
      </c>
      <c r="W176">
        <v>4070.5</v>
      </c>
      <c r="X176">
        <v>4475</v>
      </c>
      <c r="Y176">
        <v>3965.3</v>
      </c>
      <c r="Z176">
        <v>4475</v>
      </c>
      <c r="AA176">
        <v>4070.5</v>
      </c>
      <c r="AB176">
        <v>4475</v>
      </c>
      <c r="AC176" s="1">
        <f>(Table2[[#This Row],[Close Price]]/Table2[[#This Row],[Day Low]])-1</f>
        <v>8.410514678786396E-2</v>
      </c>
      <c r="AD176" s="1">
        <f>(Table2[[#This Row],[Day High]]/Table2[[#This Row],[Close Price]])-1</f>
        <v>1.4083868701632696E-2</v>
      </c>
      <c r="AE176" s="1">
        <f>(Table2[[#This Row],[Close Price]]/Table2[[#This Row],[Current Week Low]])-1</f>
        <v>0.11286661791037256</v>
      </c>
      <c r="AF176" s="1">
        <f>(Table2[[#This Row],[Current Week High]]/Table2[[#This Row],[Close Price]])-1</f>
        <v>1.4083868701632696E-2</v>
      </c>
      <c r="AG176" s="1">
        <f>(Table2[[#This Row],[Close Price]]/Table2[[#This Row],[Current Month Low]])-1</f>
        <v>8.410514678786396E-2</v>
      </c>
      <c r="AH176" s="1">
        <f>(Table2[[#This Row],[Current Month High]]/Table2[[#This Row],[Close Price]])-1</f>
        <v>1.4083868701632696E-2</v>
      </c>
      <c r="AI176">
        <v>1.40838687016326</v>
      </c>
      <c r="AJ176">
        <v>176.667711598746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0.19</v>
      </c>
      <c r="AM176" t="s">
        <v>3215</v>
      </c>
      <c r="AN176">
        <v>21.23</v>
      </c>
      <c r="AO176" t="s">
        <v>3215</v>
      </c>
      <c r="AP176">
        <v>-5.4541516168310003E-3</v>
      </c>
      <c r="AQ176">
        <f>(Table2[[#This Row],[Sharpe Ratio]]-AVERAGE(Table2[Sharpe Ratio]))/_xlfn.STDEV.P(Table2[Sharpe Ratio])</f>
        <v>-0.77827292671066983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6.9866062824162798</v>
      </c>
      <c r="AS176">
        <f>_xlfn.RANK.AVG(Table2[[#This Row],[1Y Return vs Nifty Z-Score]],Table2[1Y Return vs Nifty Z-Score])</f>
        <v>90</v>
      </c>
      <c r="AT176">
        <f>_xlfn.RANK.AVG(Table2[[#This Row],[6M Return vs Nifty Z-Score]],Table2[6M Return vs Nifty Z-Score])</f>
        <v>12</v>
      </c>
      <c r="AU176">
        <f>_xlfn.RANK.AVG(Table2[[#This Row],[Sharpe Ratio Z-Score]],Table2[Sharpe Ratio Z-Score])</f>
        <v>572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1845</v>
      </c>
      <c r="B177" t="s">
        <v>1846</v>
      </c>
      <c r="C177" t="s">
        <v>3183</v>
      </c>
      <c r="D177" t="s">
        <v>270</v>
      </c>
      <c r="E177">
        <v>4195.1284425000003</v>
      </c>
      <c r="F177">
        <v>1354.95</v>
      </c>
      <c r="G177">
        <v>59.289915036181497</v>
      </c>
      <c r="H177">
        <f>(Table2[[#This Row],[1Y Return vs Nifty]]-AVERAGE(Table2[1Y Return vs Nifty]))/_xlfn.STDEV.P(Table2[1Y Return vs Nifty])</f>
        <v>0.57128019766070459</v>
      </c>
      <c r="I177">
        <v>-5.0939912917197097</v>
      </c>
      <c r="J177">
        <f>(Table2[[#This Row],[1M Return vs Nifty]]-AVERAGE(Table2[1M Return vs Nifty]))/_xlfn.STDEV.P(Table2[1M Return vs Nifty])</f>
        <v>-0.35523641691430152</v>
      </c>
      <c r="K177">
        <v>50.219846691380901</v>
      </c>
      <c r="L177">
        <f>(Table2[[#This Row],[6M Return vs Nifty]]-AVERAGE(Table2[6M Return vs Nifty]))/_xlfn.STDEV.P(Table2[6M Return vs Nifty])</f>
        <v>1.2575526977962841</v>
      </c>
      <c r="M177">
        <v>7.3304479483848404</v>
      </c>
      <c r="N177">
        <f>(Table2[[#This Row],[1W Return vs Nifty]]-AVERAGE(Table2[1W Return vs Nifty]))/_xlfn.STDEV.P(Table2[1W Return vs Nifty])</f>
        <v>1.447975228779669</v>
      </c>
      <c r="O177">
        <v>1259.51</v>
      </c>
      <c r="P177">
        <v>1210.0629609314699</v>
      </c>
      <c r="Q177">
        <v>989.47293311144199</v>
      </c>
      <c r="R177">
        <v>71.709723294583299</v>
      </c>
      <c r="S177" s="1">
        <f>(Table2[[#This Row],[Close Price]]-Table2[[#This Row],[20D EMA]])/Table2[[#This Row],[20D EMA]]</f>
        <v>7.5775499996030241E-2</v>
      </c>
      <c r="T177" s="1">
        <f>(Table2[[#This Row],[Close Price]]-Table2[[#This Row],[50D EMA]])/Table2[[#This Row],[50D EMA]]</f>
        <v>0.11973512432526692</v>
      </c>
      <c r="U177" s="1">
        <f>(Table2[[#This Row],[Close Price]]-Table2[[#This Row],[200D EMA]])/Table2[[#This Row],[200D EMA]]</f>
        <v>0.36936540117302558</v>
      </c>
      <c r="V177">
        <v>0.69123502944933202</v>
      </c>
      <c r="W177">
        <v>1256</v>
      </c>
      <c r="X177">
        <v>1374.3</v>
      </c>
      <c r="Y177">
        <v>1201.55</v>
      </c>
      <c r="Z177">
        <v>1374.3</v>
      </c>
      <c r="AA177">
        <v>1256</v>
      </c>
      <c r="AB177">
        <v>1374.3</v>
      </c>
      <c r="AC177" s="1">
        <f>(Table2[[#This Row],[Close Price]]/Table2[[#This Row],[Day Low]])-1</f>
        <v>7.8781847133758021E-2</v>
      </c>
      <c r="AD177" s="1">
        <f>(Table2[[#This Row],[Day High]]/Table2[[#This Row],[Close Price]])-1</f>
        <v>1.4280969777482388E-2</v>
      </c>
      <c r="AE177" s="1">
        <f>(Table2[[#This Row],[Close Price]]/Table2[[#This Row],[Current Week Low]])-1</f>
        <v>0.12766842828013814</v>
      </c>
      <c r="AF177" s="1">
        <f>(Table2[[#This Row],[Current Week High]]/Table2[[#This Row],[Close Price]])-1</f>
        <v>1.4280969777482388E-2</v>
      </c>
      <c r="AG177" s="1">
        <f>(Table2[[#This Row],[Close Price]]/Table2[[#This Row],[Current Month Low]])-1</f>
        <v>7.8781847133758021E-2</v>
      </c>
      <c r="AH177" s="1">
        <f>(Table2[[#This Row],[Current Month High]]/Table2[[#This Row],[Close Price]])-1</f>
        <v>1.4280969777482388E-2</v>
      </c>
      <c r="AI177">
        <v>3.3174655891361202</v>
      </c>
      <c r="AJ177">
        <v>118.030412744388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0.31</v>
      </c>
      <c r="AM177" t="s">
        <v>3215</v>
      </c>
      <c r="AN177">
        <v>9.31</v>
      </c>
      <c r="AO177" t="s">
        <v>3215</v>
      </c>
      <c r="AP177">
        <v>2.8920603159022E-2</v>
      </c>
      <c r="AQ177">
        <f>(Table2[[#This Row],[Sharpe Ratio]]-AVERAGE(Table2[Sharpe Ratio]))/_xlfn.STDEV.P(Table2[Sharpe Ratio])</f>
        <v>-0.37688845656819719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2.5446832507541588</v>
      </c>
      <c r="AS177">
        <f>_xlfn.RANK.AVG(Table2[[#This Row],[1Y Return vs Nifty Z-Score]],Table2[1Y Return vs Nifty Z-Score])</f>
        <v>160</v>
      </c>
      <c r="AT177">
        <f>_xlfn.RANK.AVG(Table2[[#This Row],[6M Return vs Nifty Z-Score]],Table2[6M Return vs Nifty Z-Score])</f>
        <v>78</v>
      </c>
      <c r="AU177">
        <f>_xlfn.RANK.AVG(Table2[[#This Row],[Sharpe Ratio Z-Score]],Table2[Sharpe Ratio Z-Score])</f>
        <v>436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980</v>
      </c>
      <c r="B178" t="s">
        <v>981</v>
      </c>
      <c r="C178" t="s">
        <v>3183</v>
      </c>
      <c r="D178" t="s">
        <v>982</v>
      </c>
      <c r="E178">
        <v>15433.249798314901</v>
      </c>
      <c r="F178">
        <v>869.15</v>
      </c>
      <c r="G178">
        <v>35.880567515901397</v>
      </c>
      <c r="H178">
        <f>(Table2[[#This Row],[1Y Return vs Nifty]]-AVERAGE(Table2[1Y Return vs Nifty]))/_xlfn.STDEV.P(Table2[1Y Return vs Nifty])</f>
        <v>0.17977578403136321</v>
      </c>
      <c r="I178">
        <v>1.4941602210988101</v>
      </c>
      <c r="J178">
        <f>(Table2[[#This Row],[1M Return vs Nifty]]-AVERAGE(Table2[1M Return vs Nifty]))/_xlfn.STDEV.P(Table2[1M Return vs Nifty])</f>
        <v>0.23784252741785958</v>
      </c>
      <c r="K178">
        <v>34.376256817830701</v>
      </c>
      <c r="L178">
        <f>(Table2[[#This Row],[6M Return vs Nifty]]-AVERAGE(Table2[6M Return vs Nifty]))/_xlfn.STDEV.P(Table2[6M Return vs Nifty])</f>
        <v>0.75662501663902626</v>
      </c>
      <c r="M178">
        <v>5.8536515441220702</v>
      </c>
      <c r="N178">
        <f>(Table2[[#This Row],[1W Return vs Nifty]]-AVERAGE(Table2[1W Return vs Nifty]))/_xlfn.STDEV.P(Table2[1W Return vs Nifty])</f>
        <v>1.1392006689401724</v>
      </c>
      <c r="O178">
        <v>831.49</v>
      </c>
      <c r="P178">
        <v>807.69727439261203</v>
      </c>
      <c r="Q178">
        <v>699.45576832416896</v>
      </c>
      <c r="R178">
        <v>73.716610842351002</v>
      </c>
      <c r="S178" s="1">
        <f>(Table2[[#This Row],[Close Price]]-Table2[[#This Row],[20D EMA]])/Table2[[#This Row],[20D EMA]]</f>
        <v>4.5292186316131244E-2</v>
      </c>
      <c r="T178" s="1">
        <f>(Table2[[#This Row],[Close Price]]-Table2[[#This Row],[50D EMA]])/Table2[[#This Row],[50D EMA]]</f>
        <v>7.6083859083962327E-2</v>
      </c>
      <c r="U178" s="1">
        <f>(Table2[[#This Row],[Close Price]]-Table2[[#This Row],[200D EMA]])/Table2[[#This Row],[200D EMA]]</f>
        <v>0.24260895307562139</v>
      </c>
      <c r="V178">
        <v>0.815080129085894</v>
      </c>
      <c r="W178">
        <v>852.55</v>
      </c>
      <c r="X178">
        <v>875.5</v>
      </c>
      <c r="Y178">
        <v>831.05</v>
      </c>
      <c r="Z178">
        <v>875.5</v>
      </c>
      <c r="AA178">
        <v>852.55</v>
      </c>
      <c r="AB178">
        <v>875.5</v>
      </c>
      <c r="AC178" s="1">
        <f>(Table2[[#This Row],[Close Price]]/Table2[[#This Row],[Day Low]])-1</f>
        <v>1.9470998768400749E-2</v>
      </c>
      <c r="AD178" s="1">
        <f>(Table2[[#This Row],[Day High]]/Table2[[#This Row],[Close Price]])-1</f>
        <v>7.3059886095609983E-3</v>
      </c>
      <c r="AE178" s="1">
        <f>(Table2[[#This Row],[Close Price]]/Table2[[#This Row],[Current Week Low]])-1</f>
        <v>4.5845616990554117E-2</v>
      </c>
      <c r="AF178" s="1">
        <f>(Table2[[#This Row],[Current Week High]]/Table2[[#This Row],[Close Price]])-1</f>
        <v>7.3059886095609983E-3</v>
      </c>
      <c r="AG178" s="1">
        <f>(Table2[[#This Row],[Close Price]]/Table2[[#This Row],[Current Month Low]])-1</f>
        <v>1.9470998768400749E-2</v>
      </c>
      <c r="AH178" s="1">
        <f>(Table2[[#This Row],[Current Month High]]/Table2[[#This Row],[Close Price]])-1</f>
        <v>7.3059886095609983E-3</v>
      </c>
      <c r="AI178">
        <v>0.73059886095609905</v>
      </c>
      <c r="AJ178">
        <v>91.992489507399995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-0.01</v>
      </c>
      <c r="AM178" t="s">
        <v>3214</v>
      </c>
      <c r="AN178">
        <v>7.24</v>
      </c>
      <c r="AO178" t="s">
        <v>3215</v>
      </c>
      <c r="AP178">
        <v>7.5509518964518005E-2</v>
      </c>
      <c r="AQ178">
        <f>(Table2[[#This Row],[Sharpe Ratio]]-AVERAGE(Table2[Sharpe Ratio]))/_xlfn.STDEV.P(Table2[Sharpe Ratio])</f>
        <v>0.16711738164180767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2.4805613786702292</v>
      </c>
      <c r="AS178">
        <f>_xlfn.RANK.AVG(Table2[[#This Row],[1Y Return vs Nifty Z-Score]],Table2[1Y Return vs Nifty Z-Score])</f>
        <v>248</v>
      </c>
      <c r="AT178">
        <f>_xlfn.RANK.AVG(Table2[[#This Row],[6M Return vs Nifty Z-Score]],Table2[6M Return vs Nifty Z-Score])</f>
        <v>129</v>
      </c>
      <c r="AU178">
        <f>_xlfn.RANK.AVG(Table2[[#This Row],[Sharpe Ratio Z-Score]],Table2[Sharpe Ratio Z-Score])</f>
        <v>298</v>
      </c>
      <c r="AV178">
        <f>(Table2[[#This Row],[Rank 1Y]]+Table2[[#This Row],[Rank 6M]]+Table2[[#This Row],[Rank Sharpe]])/3</f>
        <v>225</v>
      </c>
    </row>
    <row r="179" spans="1:48" x14ac:dyDescent="0.3">
      <c r="A179" t="s">
        <v>1026</v>
      </c>
      <c r="B179" t="s">
        <v>1027</v>
      </c>
      <c r="C179" t="s">
        <v>3168</v>
      </c>
      <c r="D179" t="s">
        <v>21</v>
      </c>
      <c r="E179">
        <v>14140.7401194799</v>
      </c>
      <c r="F179">
        <v>2508.6999999999998</v>
      </c>
      <c r="G179">
        <v>170.801851116097</v>
      </c>
      <c r="H179">
        <f>(Table2[[#This Row],[1Y Return vs Nifty]]-AVERAGE(Table2[1Y Return vs Nifty]))/_xlfn.STDEV.P(Table2[1Y Return vs Nifty])</f>
        <v>2.4362367117121284</v>
      </c>
      <c r="I179">
        <v>-13.104018221187401</v>
      </c>
      <c r="J179">
        <f>(Table2[[#This Row],[1M Return vs Nifty]]-AVERAGE(Table2[1M Return vs Nifty]))/_xlfn.STDEV.P(Table2[1M Return vs Nifty])</f>
        <v>-1.0763155096093791</v>
      </c>
      <c r="K179">
        <v>36.038781916917202</v>
      </c>
      <c r="L179">
        <f>(Table2[[#This Row],[6M Return vs Nifty]]-AVERAGE(Table2[6M Return vs Nifty]))/_xlfn.STDEV.P(Table2[6M Return vs Nifty])</f>
        <v>0.80918916715023415</v>
      </c>
      <c r="M179">
        <v>-4.3734772739369197</v>
      </c>
      <c r="N179">
        <f>(Table2[[#This Row],[1W Return vs Nifty]]-AVERAGE(Table2[1W Return vs Nifty]))/_xlfn.STDEV.P(Table2[1W Return vs Nifty])</f>
        <v>-0.99912875148825564</v>
      </c>
      <c r="O179">
        <v>2605.7600000000002</v>
      </c>
      <c r="P179">
        <v>2548.8237070959999</v>
      </c>
      <c r="Q179">
        <v>2002.71170299092</v>
      </c>
      <c r="R179">
        <v>27.408803729689399</v>
      </c>
      <c r="S179" s="1">
        <f>(Table2[[#This Row],[Close Price]]-Table2[[#This Row],[20D EMA]])/Table2[[#This Row],[20D EMA]]</f>
        <v>-3.7248250030701369E-2</v>
      </c>
      <c r="T179" s="1">
        <f>(Table2[[#This Row],[Close Price]]-Table2[[#This Row],[50D EMA]])/Table2[[#This Row],[50D EMA]]</f>
        <v>-1.5742048767160521E-2</v>
      </c>
      <c r="U179" s="1">
        <f>(Table2[[#This Row],[Close Price]]-Table2[[#This Row],[200D EMA]])/Table2[[#This Row],[200D EMA]]</f>
        <v>0.2526515904677738</v>
      </c>
      <c r="V179">
        <v>0.81385757060349495</v>
      </c>
      <c r="W179">
        <v>2425.75</v>
      </c>
      <c r="X179">
        <v>2548</v>
      </c>
      <c r="Y179">
        <v>2425.75</v>
      </c>
      <c r="Z179">
        <v>2548</v>
      </c>
      <c r="AA179">
        <v>2425.75</v>
      </c>
      <c r="AB179">
        <v>2548</v>
      </c>
      <c r="AC179" s="1">
        <f>(Table2[[#This Row],[Close Price]]/Table2[[#This Row],[Day Low]])-1</f>
        <v>3.4195609605276678E-2</v>
      </c>
      <c r="AD179" s="1">
        <f>(Table2[[#This Row],[Day High]]/Table2[[#This Row],[Close Price]])-1</f>
        <v>1.5665484115278794E-2</v>
      </c>
      <c r="AE179" s="1">
        <f>(Table2[[#This Row],[Close Price]]/Table2[[#This Row],[Current Week Low]])-1</f>
        <v>3.4195609605276678E-2</v>
      </c>
      <c r="AF179" s="1">
        <f>(Table2[[#This Row],[Current Week High]]/Table2[[#This Row],[Close Price]])-1</f>
        <v>1.5665484115278794E-2</v>
      </c>
      <c r="AG179" s="1">
        <f>(Table2[[#This Row],[Close Price]]/Table2[[#This Row],[Current Month Low]])-1</f>
        <v>3.4195609605276678E-2</v>
      </c>
      <c r="AH179" s="1">
        <f>(Table2[[#This Row],[Current Month High]]/Table2[[#This Row],[Close Price]])-1</f>
        <v>1.5665484115278794E-2</v>
      </c>
      <c r="AI179">
        <v>16.5942520030294</v>
      </c>
      <c r="AJ179">
        <v>239.65610614676399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-0.1</v>
      </c>
      <c r="AM179" t="s">
        <v>3214</v>
      </c>
      <c r="AN179">
        <v>-7.42</v>
      </c>
      <c r="AO179" t="s">
        <v>3214</v>
      </c>
      <c r="AQ179">
        <f>(Table2[[#This Row],[Sharpe Ratio]]-AVERAGE(Table2[Sharpe Ratio]))/_xlfn.STDEV.P(Table2[Sharpe Ratio])</f>
        <v>-0.7145863121857492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0.45539530557897856</v>
      </c>
      <c r="AS179">
        <f>_xlfn.RANK.AVG(Table2[[#This Row],[1Y Return vs Nifty Z-Score]],Table2[1Y Return vs Nifty Z-Score])</f>
        <v>24</v>
      </c>
      <c r="AT179">
        <f>_xlfn.RANK.AVG(Table2[[#This Row],[6M Return vs Nifty Z-Score]],Table2[6M Return vs Nifty Z-Score])</f>
        <v>115</v>
      </c>
      <c r="AU179">
        <f>_xlfn.RANK.AVG(Table2[[#This Row],[Sharpe Ratio Z-Score]],Table2[Sharpe Ratio Z-Score])</f>
        <v>536.5</v>
      </c>
      <c r="AV179">
        <f>(Table2[[#This Row],[Rank 1Y]]+Table2[[#This Row],[Rank 6M]]+Table2[[#This Row],[Rank Sharpe]])/3</f>
        <v>225.16666666666666</v>
      </c>
    </row>
    <row r="180" spans="1:48" x14ac:dyDescent="0.3">
      <c r="A180" t="s">
        <v>1216</v>
      </c>
      <c r="B180" t="s">
        <v>1217</v>
      </c>
      <c r="C180" t="s">
        <v>3172</v>
      </c>
      <c r="D180" t="s">
        <v>46</v>
      </c>
      <c r="E180">
        <v>10118.7925494149</v>
      </c>
      <c r="F180">
        <v>1552.65</v>
      </c>
      <c r="G180">
        <v>29.586259928132002</v>
      </c>
      <c r="H180">
        <f>(Table2[[#This Row],[1Y Return vs Nifty]]-AVERAGE(Table2[1Y Return vs Nifty]))/_xlfn.STDEV.P(Table2[1Y Return vs Nifty])</f>
        <v>7.4508040057827352E-2</v>
      </c>
      <c r="I180">
        <v>-3.4822050817884298</v>
      </c>
      <c r="J180">
        <f>(Table2[[#This Row],[1M Return vs Nifty]]-AVERAGE(Table2[1M Return vs Nifty]))/_xlfn.STDEV.P(Table2[1M Return vs Nifty])</f>
        <v>-0.21014010848616982</v>
      </c>
      <c r="K180">
        <v>31.7748010627821</v>
      </c>
      <c r="L180">
        <f>(Table2[[#This Row],[6M Return vs Nifty]]-AVERAGE(Table2[6M Return vs Nifty]))/_xlfn.STDEV.P(Table2[6M Return vs Nifty])</f>
        <v>0.67437464223459886</v>
      </c>
      <c r="M180">
        <v>0.46631857440480801</v>
      </c>
      <c r="N180">
        <f>(Table2[[#This Row],[1W Return vs Nifty]]-AVERAGE(Table2[1W Return vs Nifty]))/_xlfn.STDEV.P(Table2[1W Return vs Nifty])</f>
        <v>1.2795321776779608E-2</v>
      </c>
      <c r="O180">
        <v>1549.03</v>
      </c>
      <c r="P180">
        <v>1559.0075480329799</v>
      </c>
      <c r="Q180">
        <v>1346.287414635</v>
      </c>
      <c r="R180">
        <v>52.2117760275435</v>
      </c>
      <c r="S180" s="1">
        <f>(Table2[[#This Row],[Close Price]]-Table2[[#This Row],[20D EMA]])/Table2[[#This Row],[20D EMA]]</f>
        <v>2.336946347068887E-3</v>
      </c>
      <c r="T180" s="1">
        <f>(Table2[[#This Row],[Close Price]]-Table2[[#This Row],[50D EMA]])/Table2[[#This Row],[50D EMA]]</f>
        <v>-4.0779456398406938E-3</v>
      </c>
      <c r="U180" s="1">
        <f>(Table2[[#This Row],[Close Price]]-Table2[[#This Row],[200D EMA]])/Table2[[#This Row],[200D EMA]]</f>
        <v>0.15328271149362876</v>
      </c>
      <c r="V180">
        <v>0.559845210889096</v>
      </c>
      <c r="W180">
        <v>1540</v>
      </c>
      <c r="X180">
        <v>1564</v>
      </c>
      <c r="Y180">
        <v>1536.15</v>
      </c>
      <c r="Z180">
        <v>1564</v>
      </c>
      <c r="AA180">
        <v>1540</v>
      </c>
      <c r="AB180">
        <v>1564</v>
      </c>
      <c r="AC180" s="1">
        <f>(Table2[[#This Row],[Close Price]]/Table2[[#This Row],[Day Low]])-1</f>
        <v>8.2142857142857295E-3</v>
      </c>
      <c r="AD180" s="1">
        <f>(Table2[[#This Row],[Day High]]/Table2[[#This Row],[Close Price]])-1</f>
        <v>7.3100827617298414E-3</v>
      </c>
      <c r="AE180" s="1">
        <f>(Table2[[#This Row],[Close Price]]/Table2[[#This Row],[Current Week Low]])-1</f>
        <v>1.074113856068748E-2</v>
      </c>
      <c r="AF180" s="1">
        <f>(Table2[[#This Row],[Current Week High]]/Table2[[#This Row],[Close Price]])-1</f>
        <v>7.3100827617298414E-3</v>
      </c>
      <c r="AG180" s="1">
        <f>(Table2[[#This Row],[Close Price]]/Table2[[#This Row],[Current Month Low]])-1</f>
        <v>8.2142857142857295E-3</v>
      </c>
      <c r="AH180" s="1">
        <f>(Table2[[#This Row],[Current Month High]]/Table2[[#This Row],[Close Price]])-1</f>
        <v>7.3100827617298414E-3</v>
      </c>
      <c r="AI180">
        <v>21.0768685795253</v>
      </c>
      <c r="AJ180">
        <v>92.851819649732903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-0.11</v>
      </c>
      <c r="AM180" t="s">
        <v>3214</v>
      </c>
      <c r="AN180">
        <v>-0.77</v>
      </c>
      <c r="AO180" t="s">
        <v>3214</v>
      </c>
      <c r="AP180">
        <v>8.6878793107138003E-2</v>
      </c>
      <c r="AQ180">
        <f>(Table2[[#This Row],[Sharpe Ratio]]-AVERAGE(Table2[Sharpe Ratio]))/_xlfn.STDEV.P(Table2[Sharpe Ratio])</f>
        <v>0.2998732400441983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278</v>
      </c>
      <c r="AT180">
        <f>_xlfn.RANK.AVG(Table2[[#This Row],[6M Return vs Nifty Z-Score]],Table2[6M Return vs Nifty Z-Score])</f>
        <v>138</v>
      </c>
      <c r="AU180">
        <f>_xlfn.RANK.AVG(Table2[[#This Row],[Sharpe Ratio Z-Score]],Table2[Sharpe Ratio Z-Score])</f>
        <v>267</v>
      </c>
      <c r="AV180">
        <f>(Table2[[#This Row],[Rank 1Y]]+Table2[[#This Row],[Rank 6M]]+Table2[[#This Row],[Rank Sharpe]])/3</f>
        <v>227.66666666666666</v>
      </c>
    </row>
    <row r="181" spans="1:48" x14ac:dyDescent="0.3">
      <c r="A181" t="s">
        <v>290</v>
      </c>
      <c r="B181" t="s">
        <v>291</v>
      </c>
      <c r="C181" t="s">
        <v>3181</v>
      </c>
      <c r="D181" t="s">
        <v>161</v>
      </c>
      <c r="E181">
        <v>97823.530102833305</v>
      </c>
      <c r="F181">
        <v>280.45</v>
      </c>
      <c r="G181">
        <v>82.478967234909902</v>
      </c>
      <c r="H181">
        <f>(Table2[[#This Row],[1Y Return vs Nifty]]-AVERAGE(Table2[1Y Return vs Nifty]))/_xlfn.STDEV.P(Table2[1Y Return vs Nifty])</f>
        <v>0.95910033129827499</v>
      </c>
      <c r="I181">
        <v>-5.8484531030488398</v>
      </c>
      <c r="J181">
        <f>(Table2[[#This Row],[1M Return vs Nifty]]-AVERAGE(Table2[1M Return vs Nifty]))/_xlfn.STDEV.P(Table2[1M Return vs Nifty])</f>
        <v>-0.42315462033318157</v>
      </c>
      <c r="K181">
        <v>-3.64542502339487</v>
      </c>
      <c r="L181">
        <f>(Table2[[#This Row],[6M Return vs Nifty]]-AVERAGE(Table2[6M Return vs Nifty]))/_xlfn.STDEV.P(Table2[6M Return vs Nifty])</f>
        <v>-0.44550865826885144</v>
      </c>
      <c r="M181">
        <v>-0.295315114133617</v>
      </c>
      <c r="N181">
        <f>(Table2[[#This Row],[1W Return vs Nifty]]-AVERAGE(Table2[1W Return vs Nifty]))/_xlfn.STDEV.P(Table2[1W Return vs Nifty])</f>
        <v>-0.14645012753401077</v>
      </c>
      <c r="O181">
        <v>277.26</v>
      </c>
      <c r="P181">
        <v>283.78670710026603</v>
      </c>
      <c r="Q181">
        <v>255.23018020203</v>
      </c>
      <c r="R181">
        <v>55.973176906796397</v>
      </c>
      <c r="S181" s="1">
        <f>(Table2[[#This Row],[Close Price]]-Table2[[#This Row],[20D EMA]])/Table2[[#This Row],[20D EMA]]</f>
        <v>1.1505446151626623E-2</v>
      </c>
      <c r="T181" s="1">
        <f>(Table2[[#This Row],[Close Price]]-Table2[[#This Row],[50D EMA]])/Table2[[#This Row],[50D EMA]]</f>
        <v>-1.1757799138516843E-2</v>
      </c>
      <c r="U181" s="1">
        <f>(Table2[[#This Row],[Close Price]]-Table2[[#This Row],[200D EMA]])/Table2[[#This Row],[200D EMA]]</f>
        <v>9.8812059678863168E-2</v>
      </c>
      <c r="V181">
        <v>1.00143200709699</v>
      </c>
      <c r="W181">
        <v>279</v>
      </c>
      <c r="X181">
        <v>285.5</v>
      </c>
      <c r="Y181">
        <v>274.64999999999998</v>
      </c>
      <c r="Z181">
        <v>285.5</v>
      </c>
      <c r="AA181">
        <v>279</v>
      </c>
      <c r="AB181">
        <v>285.5</v>
      </c>
      <c r="AC181" s="1">
        <f>(Table2[[#This Row],[Close Price]]/Table2[[#This Row],[Day Low]])-1</f>
        <v>5.1971326164874654E-3</v>
      </c>
      <c r="AD181" s="1">
        <f>(Table2[[#This Row],[Day High]]/Table2[[#This Row],[Close Price]])-1</f>
        <v>1.80067748261723E-2</v>
      </c>
      <c r="AE181" s="1">
        <f>(Table2[[#This Row],[Close Price]]/Table2[[#This Row],[Current Week Low]])-1</f>
        <v>2.1117786273439076E-2</v>
      </c>
      <c r="AF181" s="1">
        <f>(Table2[[#This Row],[Current Week High]]/Table2[[#This Row],[Close Price]])-1</f>
        <v>1.80067748261723E-2</v>
      </c>
      <c r="AG181" s="1">
        <f>(Table2[[#This Row],[Close Price]]/Table2[[#This Row],[Current Month Low]])-1</f>
        <v>5.1971326164874654E-3</v>
      </c>
      <c r="AH181" s="1">
        <f>(Table2[[#This Row],[Current Month High]]/Table2[[#This Row],[Close Price]])-1</f>
        <v>1.80067748261723E-2</v>
      </c>
      <c r="AI181">
        <v>19.575681939739699</v>
      </c>
      <c r="AJ181">
        <v>147.09251101321499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-0.16</v>
      </c>
      <c r="AM181" t="s">
        <v>3214</v>
      </c>
      <c r="AN181">
        <v>6.11</v>
      </c>
      <c r="AO181" t="s">
        <v>3215</v>
      </c>
      <c r="AP181">
        <v>0.158092828873374</v>
      </c>
      <c r="AQ181">
        <f>(Table2[[#This Row],[Sharpe Ratio]]-AVERAGE(Table2[Sharpe Ratio]))/_xlfn.STDEV.P(Table2[Sharpe Ratio])</f>
        <v>1.1314197688594987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104</v>
      </c>
      <c r="AT181">
        <f>_xlfn.RANK.AVG(Table2[[#This Row],[6M Return vs Nifty Z-Score]],Table2[6M Return vs Nifty Z-Score])</f>
        <v>483</v>
      </c>
      <c r="AU181">
        <f>_xlfn.RANK.AVG(Table2[[#This Row],[Sharpe Ratio Z-Score]],Table2[Sharpe Ratio Z-Score])</f>
        <v>97</v>
      </c>
      <c r="AV181">
        <f>(Table2[[#This Row],[Rank 1Y]]+Table2[[#This Row],[Rank 6M]]+Table2[[#This Row],[Rank Sharpe]])/3</f>
        <v>228</v>
      </c>
    </row>
    <row r="182" spans="1:48" x14ac:dyDescent="0.3">
      <c r="A182" t="s">
        <v>647</v>
      </c>
      <c r="B182" t="s">
        <v>648</v>
      </c>
      <c r="C182" t="s">
        <v>3173</v>
      </c>
      <c r="D182" t="s">
        <v>54</v>
      </c>
      <c r="E182">
        <v>30191.1141361919</v>
      </c>
      <c r="F182">
        <v>228.81</v>
      </c>
      <c r="G182">
        <v>92.853472492456206</v>
      </c>
      <c r="H182">
        <f>(Table2[[#This Row],[1Y Return vs Nifty]]-AVERAGE(Table2[1Y Return vs Nifty]))/_xlfn.STDEV.P(Table2[1Y Return vs Nifty])</f>
        <v>1.1326064315444038</v>
      </c>
      <c r="I182">
        <v>18.400098386005698</v>
      </c>
      <c r="J182">
        <f>(Table2[[#This Row],[1M Return vs Nifty]]-AVERAGE(Table2[1M Return vs Nifty]))/_xlfn.STDEV.P(Table2[1M Return vs Nifty])</f>
        <v>1.7597498393974296</v>
      </c>
      <c r="K182">
        <v>56.6106222476933</v>
      </c>
      <c r="L182">
        <f>(Table2[[#This Row],[6M Return vs Nifty]]-AVERAGE(Table2[6M Return vs Nifty]))/_xlfn.STDEV.P(Table2[6M Return vs Nifty])</f>
        <v>1.4596102116406959</v>
      </c>
      <c r="M182">
        <v>-1.1015840471813001</v>
      </c>
      <c r="N182">
        <f>(Table2[[#This Row],[1W Return vs Nifty]]-AVERAGE(Table2[1W Return vs Nifty]))/_xlfn.STDEV.P(Table2[1W Return vs Nifty])</f>
        <v>-0.31502809413485688</v>
      </c>
      <c r="O182">
        <v>220.06</v>
      </c>
      <c r="P182">
        <v>201.962321628018</v>
      </c>
      <c r="Q182">
        <v>161.50965341226799</v>
      </c>
      <c r="R182">
        <v>60.470019147866601</v>
      </c>
      <c r="S182" s="1">
        <f>(Table2[[#This Row],[Close Price]]-Table2[[#This Row],[20D EMA]])/Table2[[#This Row],[20D EMA]]</f>
        <v>3.9761883122784697E-2</v>
      </c>
      <c r="T182" s="1">
        <f>(Table2[[#This Row],[Close Price]]-Table2[[#This Row],[50D EMA]])/Table2[[#This Row],[50D EMA]]</f>
        <v>0.13293409461508909</v>
      </c>
      <c r="U182" s="1">
        <f>(Table2[[#This Row],[Close Price]]-Table2[[#This Row],[200D EMA]])/Table2[[#This Row],[200D EMA]]</f>
        <v>0.41669550497976604</v>
      </c>
      <c r="V182">
        <v>1.00042498476805</v>
      </c>
      <c r="W182">
        <v>227.6</v>
      </c>
      <c r="X182">
        <v>231.35</v>
      </c>
      <c r="Y182">
        <v>219.02</v>
      </c>
      <c r="Z182">
        <v>231.35</v>
      </c>
      <c r="AA182">
        <v>227.6</v>
      </c>
      <c r="AB182">
        <v>231.35</v>
      </c>
      <c r="AC182" s="1">
        <f>(Table2[[#This Row],[Close Price]]/Table2[[#This Row],[Day Low]])-1</f>
        <v>5.3163444639718893E-3</v>
      </c>
      <c r="AD182" s="1">
        <f>(Table2[[#This Row],[Day High]]/Table2[[#This Row],[Close Price]])-1</f>
        <v>1.1100913421616232E-2</v>
      </c>
      <c r="AE182" s="1">
        <f>(Table2[[#This Row],[Close Price]]/Table2[[#This Row],[Current Week Low]])-1</f>
        <v>4.4699114236142812E-2</v>
      </c>
      <c r="AF182" s="1">
        <f>(Table2[[#This Row],[Current Week High]]/Table2[[#This Row],[Close Price]])-1</f>
        <v>1.1100913421616232E-2</v>
      </c>
      <c r="AG182" s="1">
        <f>(Table2[[#This Row],[Close Price]]/Table2[[#This Row],[Current Month Low]])-1</f>
        <v>5.3163444639718893E-3</v>
      </c>
      <c r="AH182" s="1">
        <f>(Table2[[#This Row],[Current Month High]]/Table2[[#This Row],[Close Price]])-1</f>
        <v>1.1100913421616232E-2</v>
      </c>
      <c r="AI182">
        <v>6.6343254228398996</v>
      </c>
      <c r="AJ182">
        <v>161.49714285714199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0.34</v>
      </c>
      <c r="AM182" t="s">
        <v>3215</v>
      </c>
      <c r="AN182">
        <v>0.31</v>
      </c>
      <c r="AO182" t="s">
        <v>3215</v>
      </c>
      <c r="AQ182">
        <f>(Table2[[#This Row],[Sharpe Ratio]]-AVERAGE(Table2[Sharpe Ratio]))/_xlfn.STDEV.P(Table2[Sharpe Ratio])</f>
        <v>-0.7145863121857492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3.3223520762619225</v>
      </c>
      <c r="AS182">
        <f>_xlfn.RANK.AVG(Table2[[#This Row],[1Y Return vs Nifty Z-Score]],Table2[1Y Return vs Nifty Z-Score])</f>
        <v>85</v>
      </c>
      <c r="AT182">
        <f>_xlfn.RANK.AVG(Table2[[#This Row],[6M Return vs Nifty Z-Score]],Table2[6M Return vs Nifty Z-Score])</f>
        <v>63</v>
      </c>
      <c r="AU182">
        <f>_xlfn.RANK.AVG(Table2[[#This Row],[Sharpe Ratio Z-Score]],Table2[Sharpe Ratio Z-Score])</f>
        <v>536.5</v>
      </c>
      <c r="AV182">
        <f>(Table2[[#This Row],[Rank 1Y]]+Table2[[#This Row],[Rank 6M]]+Table2[[#This Row],[Rank Sharpe]])/3</f>
        <v>228.16666666666666</v>
      </c>
    </row>
    <row r="183" spans="1:48" x14ac:dyDescent="0.3">
      <c r="A183" t="s">
        <v>451</v>
      </c>
      <c r="B183" t="s">
        <v>452</v>
      </c>
      <c r="C183" t="s">
        <v>3183</v>
      </c>
      <c r="D183" t="s">
        <v>384</v>
      </c>
      <c r="E183">
        <v>50895.0464832</v>
      </c>
      <c r="F183">
        <v>1728</v>
      </c>
      <c r="G183">
        <v>19.372580259847101</v>
      </c>
      <c r="H183">
        <f>(Table2[[#This Row],[1Y Return vs Nifty]]-AVERAGE(Table2[1Y Return vs Nifty]))/_xlfn.STDEV.P(Table2[1Y Return vs Nifty])</f>
        <v>-9.6308368475799336E-2</v>
      </c>
      <c r="I183">
        <v>-3.9993486883375899</v>
      </c>
      <c r="J183">
        <f>(Table2[[#This Row],[1M Return vs Nifty]]-AVERAGE(Table2[1M Return vs Nifty]))/_xlfn.STDEV.P(Table2[1M Return vs Nifty])</f>
        <v>-0.25669443918781576</v>
      </c>
      <c r="K183">
        <v>37.628220334322997</v>
      </c>
      <c r="L183">
        <f>(Table2[[#This Row],[6M Return vs Nifty]]-AVERAGE(Table2[6M Return vs Nifty]))/_xlfn.STDEV.P(Table2[6M Return vs Nifty])</f>
        <v>0.85944253189445396</v>
      </c>
      <c r="M183">
        <v>4.4680387167527504</v>
      </c>
      <c r="N183">
        <f>(Table2[[#This Row],[1W Return vs Nifty]]-AVERAGE(Table2[1W Return vs Nifty]))/_xlfn.STDEV.P(Table2[1W Return vs Nifty])</f>
        <v>0.84949113982433966</v>
      </c>
      <c r="O183">
        <v>1687.09</v>
      </c>
      <c r="P183">
        <v>1663.65208496587</v>
      </c>
      <c r="Q183">
        <v>1421.9382188536899</v>
      </c>
      <c r="R183">
        <v>66.095199507527994</v>
      </c>
      <c r="S183" s="1">
        <f>(Table2[[#This Row],[Close Price]]-Table2[[#This Row],[20D EMA]])/Table2[[#This Row],[20D EMA]]</f>
        <v>2.424885453650966E-2</v>
      </c>
      <c r="T183" s="1">
        <f>(Table2[[#This Row],[Close Price]]-Table2[[#This Row],[50D EMA]])/Table2[[#This Row],[50D EMA]]</f>
        <v>3.8678709097671758E-2</v>
      </c>
      <c r="U183" s="1">
        <f>(Table2[[#This Row],[Close Price]]-Table2[[#This Row],[200D EMA]])/Table2[[#This Row],[200D EMA]]</f>
        <v>0.21524267164929634</v>
      </c>
      <c r="V183">
        <v>1.13251987532534</v>
      </c>
      <c r="W183">
        <v>1675</v>
      </c>
      <c r="X183">
        <v>1735</v>
      </c>
      <c r="Y183">
        <v>1636.1</v>
      </c>
      <c r="Z183">
        <v>1735</v>
      </c>
      <c r="AA183">
        <v>1675</v>
      </c>
      <c r="AB183">
        <v>1735</v>
      </c>
      <c r="AC183" s="1">
        <f>(Table2[[#This Row],[Close Price]]/Table2[[#This Row],[Day Low]])-1</f>
        <v>3.1641791044776157E-2</v>
      </c>
      <c r="AD183" s="1">
        <f>(Table2[[#This Row],[Day High]]/Table2[[#This Row],[Close Price]])-1</f>
        <v>4.050925925925819E-3</v>
      </c>
      <c r="AE183" s="1">
        <f>(Table2[[#This Row],[Close Price]]/Table2[[#This Row],[Current Week Low]])-1</f>
        <v>5.6170160748120646E-2</v>
      </c>
      <c r="AF183" s="1">
        <f>(Table2[[#This Row],[Current Week High]]/Table2[[#This Row],[Close Price]])-1</f>
        <v>4.050925925925819E-3</v>
      </c>
      <c r="AG183" s="1">
        <f>(Table2[[#This Row],[Close Price]]/Table2[[#This Row],[Current Month Low]])-1</f>
        <v>3.1641791044776157E-2</v>
      </c>
      <c r="AH183" s="1">
        <f>(Table2[[#This Row],[Current Month High]]/Table2[[#This Row],[Close Price]])-1</f>
        <v>4.050925925925819E-3</v>
      </c>
      <c r="AI183">
        <v>3.5300925925925801</v>
      </c>
      <c r="AJ183">
        <v>69.569697267062395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0.03</v>
      </c>
      <c r="AM183" t="s">
        <v>3215</v>
      </c>
      <c r="AN183">
        <v>1.98</v>
      </c>
      <c r="AO183" t="s">
        <v>3215</v>
      </c>
      <c r="AP183">
        <v>9.3058592129983006E-2</v>
      </c>
      <c r="AQ183">
        <f>(Table2[[#This Row],[Sharpe Ratio]]-AVERAGE(Table2[Sharpe Ratio]))/_xlfn.STDEV.P(Table2[Sharpe Ratio])</f>
        <v>0.37203303791173259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1.7279639019669111</v>
      </c>
      <c r="AS183">
        <f>_xlfn.RANK.AVG(Table2[[#This Row],[1Y Return vs Nifty Z-Score]],Table2[1Y Return vs Nifty Z-Score])</f>
        <v>328</v>
      </c>
      <c r="AT183">
        <f>_xlfn.RANK.AVG(Table2[[#This Row],[6M Return vs Nifty Z-Score]],Table2[6M Return vs Nifty Z-Score])</f>
        <v>109</v>
      </c>
      <c r="AU183">
        <f>_xlfn.RANK.AVG(Table2[[#This Row],[Sharpe Ratio Z-Score]],Table2[Sharpe Ratio Z-Score])</f>
        <v>250</v>
      </c>
      <c r="AV183">
        <f>(Table2[[#This Row],[Rank 1Y]]+Table2[[#This Row],[Rank 6M]]+Table2[[#This Row],[Rank Sharpe]])/3</f>
        <v>229</v>
      </c>
    </row>
    <row r="184" spans="1:48" x14ac:dyDescent="0.3">
      <c r="A184" t="s">
        <v>1544</v>
      </c>
      <c r="B184" t="s">
        <v>1545</v>
      </c>
      <c r="C184" t="s">
        <v>3178</v>
      </c>
      <c r="D184" t="s">
        <v>322</v>
      </c>
      <c r="E184">
        <v>6632.1285164399997</v>
      </c>
      <c r="F184">
        <v>2439.1</v>
      </c>
      <c r="G184">
        <v>77.771293028451893</v>
      </c>
      <c r="H184">
        <f>(Table2[[#This Row],[1Y Return vs Nifty]]-AVERAGE(Table2[1Y Return vs Nifty]))/_xlfn.STDEV.P(Table2[1Y Return vs Nifty])</f>
        <v>0.88036788358008822</v>
      </c>
      <c r="I184">
        <v>23.8970933094934</v>
      </c>
      <c r="J184">
        <f>(Table2[[#This Row],[1M Return vs Nifty]]-AVERAGE(Table2[1M Return vs Nifty]))/_xlfn.STDEV.P(Table2[1M Return vs Nifty])</f>
        <v>2.2546006241551995</v>
      </c>
      <c r="K184">
        <v>102.852183596614</v>
      </c>
      <c r="L184">
        <f>(Table2[[#This Row],[6M Return vs Nifty]]-AVERAGE(Table2[6M Return vs Nifty]))/_xlfn.STDEV.P(Table2[6M Return vs Nifty])</f>
        <v>2.9216322839411224</v>
      </c>
      <c r="M184">
        <v>20.549255412378098</v>
      </c>
      <c r="N184">
        <f>(Table2[[#This Row],[1W Return vs Nifty]]-AVERAGE(Table2[1W Return vs Nifty]))/_xlfn.STDEV.P(Table2[1W Return vs Nifty])</f>
        <v>4.2118169096748481</v>
      </c>
      <c r="O184">
        <v>2171.9499999999998</v>
      </c>
      <c r="P184">
        <v>2057.5309414927801</v>
      </c>
      <c r="Q184">
        <v>1661.8797236923299</v>
      </c>
      <c r="R184">
        <v>77.959640917764304</v>
      </c>
      <c r="S184" s="1">
        <f>(Table2[[#This Row],[Close Price]]-Table2[[#This Row],[20D EMA]])/Table2[[#This Row],[20D EMA]]</f>
        <v>0.12300006906236337</v>
      </c>
      <c r="T184" s="1">
        <f>(Table2[[#This Row],[Close Price]]-Table2[[#This Row],[50D EMA]])/Table2[[#This Row],[50D EMA]]</f>
        <v>0.18544997346692815</v>
      </c>
      <c r="U184" s="1">
        <f>(Table2[[#This Row],[Close Price]]-Table2[[#This Row],[200D EMA]])/Table2[[#This Row],[200D EMA]]</f>
        <v>0.46767540708713751</v>
      </c>
      <c r="V184">
        <v>1.4912763528572399</v>
      </c>
      <c r="W184">
        <v>2300.0500000000002</v>
      </c>
      <c r="X184">
        <v>2462</v>
      </c>
      <c r="Y184">
        <v>2275.1999999999998</v>
      </c>
      <c r="Z184">
        <v>2462</v>
      </c>
      <c r="AA184">
        <v>2300.0500000000002</v>
      </c>
      <c r="AB184">
        <v>2462</v>
      </c>
      <c r="AC184" s="1">
        <f>(Table2[[#This Row],[Close Price]]/Table2[[#This Row],[Day Low]])-1</f>
        <v>6.0455207495489161E-2</v>
      </c>
      <c r="AD184" s="1">
        <f>(Table2[[#This Row],[Day High]]/Table2[[#This Row],[Close Price]])-1</f>
        <v>9.3887089500226395E-3</v>
      </c>
      <c r="AE184" s="1">
        <f>(Table2[[#This Row],[Close Price]]/Table2[[#This Row],[Current Week Low]])-1</f>
        <v>7.2037623066104173E-2</v>
      </c>
      <c r="AF184" s="1">
        <f>(Table2[[#This Row],[Current Week High]]/Table2[[#This Row],[Close Price]])-1</f>
        <v>9.3887089500226395E-3</v>
      </c>
      <c r="AG184" s="1">
        <f>(Table2[[#This Row],[Close Price]]/Table2[[#This Row],[Current Month Low]])-1</f>
        <v>6.0455207495489161E-2</v>
      </c>
      <c r="AH184" s="1">
        <f>(Table2[[#This Row],[Current Month High]]/Table2[[#This Row],[Close Price]])-1</f>
        <v>9.3887089500226395E-3</v>
      </c>
      <c r="AI184">
        <v>0.93887089500226395</v>
      </c>
      <c r="AJ184">
        <v>156.38303463499199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0.11</v>
      </c>
      <c r="AM184" t="s">
        <v>3215</v>
      </c>
      <c r="AN184">
        <v>12.82</v>
      </c>
      <c r="AO184" t="s">
        <v>3215</v>
      </c>
      <c r="AP184">
        <v>-4.3631345730410004E-3</v>
      </c>
      <c r="AQ184">
        <f>(Table2[[#This Row],[Sharpe Ratio]]-AVERAGE(Table2[Sharpe Ratio]))/_xlfn.STDEV.P(Table2[Sharpe Ratio])</f>
        <v>-0.7655334235231247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9.5028842778281337</v>
      </c>
      <c r="AS184">
        <f>_xlfn.RANK.AVG(Table2[[#This Row],[1Y Return vs Nifty Z-Score]],Table2[1Y Return vs Nifty Z-Score])</f>
        <v>109</v>
      </c>
      <c r="AT184">
        <f>_xlfn.RANK.AVG(Table2[[#This Row],[6M Return vs Nifty Z-Score]],Table2[6M Return vs Nifty Z-Score])</f>
        <v>10</v>
      </c>
      <c r="AU184">
        <f>_xlfn.RANK.AVG(Table2[[#This Row],[Sharpe Ratio Z-Score]],Table2[Sharpe Ratio Z-Score])</f>
        <v>570</v>
      </c>
      <c r="AV184">
        <f>(Table2[[#This Row],[Rank 1Y]]+Table2[[#This Row],[Rank 6M]]+Table2[[#This Row],[Rank Sharpe]])/3</f>
        <v>229.66666666666666</v>
      </c>
    </row>
    <row r="185" spans="1:48" x14ac:dyDescent="0.3">
      <c r="A185" t="s">
        <v>859</v>
      </c>
      <c r="B185" t="s">
        <v>860</v>
      </c>
      <c r="C185" t="s">
        <v>3172</v>
      </c>
      <c r="D185" t="s">
        <v>46</v>
      </c>
      <c r="E185">
        <v>19108.51090578</v>
      </c>
      <c r="F185">
        <v>304.35000000000002</v>
      </c>
      <c r="G185">
        <v>58.147946363406803</v>
      </c>
      <c r="H185">
        <f>(Table2[[#This Row],[1Y Return vs Nifty]]-AVERAGE(Table2[1Y Return vs Nifty]))/_xlfn.STDEV.P(Table2[1Y Return vs Nifty])</f>
        <v>0.55218159718794846</v>
      </c>
      <c r="I185">
        <v>-7.9678361852750799</v>
      </c>
      <c r="J185">
        <f>(Table2[[#This Row],[1M Return vs Nifty]]-AVERAGE(Table2[1M Return vs Nifty]))/_xlfn.STDEV.P(Table2[1M Return vs Nifty])</f>
        <v>-0.6139458428174428</v>
      </c>
      <c r="K185">
        <v>1.42821917130211</v>
      </c>
      <c r="L185">
        <f>(Table2[[#This Row],[6M Return vs Nifty]]-AVERAGE(Table2[6M Return vs Nifty]))/_xlfn.STDEV.P(Table2[6M Return vs Nifty])</f>
        <v>-0.28509496151509672</v>
      </c>
      <c r="M185">
        <v>-1.8361609875359399</v>
      </c>
      <c r="N185">
        <f>(Table2[[#This Row],[1W Return vs Nifty]]-AVERAGE(Table2[1W Return vs Nifty]))/_xlfn.STDEV.P(Table2[1W Return vs Nifty])</f>
        <v>-0.46861640920085812</v>
      </c>
      <c r="O185">
        <v>311.36</v>
      </c>
      <c r="P185">
        <v>314.91943371098802</v>
      </c>
      <c r="Q185">
        <v>271.59543803410901</v>
      </c>
      <c r="R185">
        <v>38.953506159166103</v>
      </c>
      <c r="S185" s="1">
        <f>(Table2[[#This Row],[Close Price]]-Table2[[#This Row],[20D EMA]])/Table2[[#This Row],[20D EMA]]</f>
        <v>-2.2514131551901306E-2</v>
      </c>
      <c r="T185" s="1">
        <f>(Table2[[#This Row],[Close Price]]-Table2[[#This Row],[50D EMA]])/Table2[[#This Row],[50D EMA]]</f>
        <v>-3.3562341918498155E-2</v>
      </c>
      <c r="U185" s="1">
        <f>(Table2[[#This Row],[Close Price]]-Table2[[#This Row],[200D EMA]])/Table2[[#This Row],[200D EMA]]</f>
        <v>0.12060056016764703</v>
      </c>
      <c r="V185">
        <v>0.54436301269755305</v>
      </c>
      <c r="W185">
        <v>301.10000000000002</v>
      </c>
      <c r="X185">
        <v>310.45</v>
      </c>
      <c r="Y185">
        <v>293.05</v>
      </c>
      <c r="Z185">
        <v>310.45</v>
      </c>
      <c r="AA185">
        <v>301.10000000000002</v>
      </c>
      <c r="AB185">
        <v>310.45</v>
      </c>
      <c r="AC185" s="1">
        <f>(Table2[[#This Row],[Close Price]]/Table2[[#This Row],[Day Low]])-1</f>
        <v>1.0793756227167162E-2</v>
      </c>
      <c r="AD185" s="1">
        <f>(Table2[[#This Row],[Day High]]/Table2[[#This Row],[Close Price]])-1</f>
        <v>2.0042713980614302E-2</v>
      </c>
      <c r="AE185" s="1">
        <f>(Table2[[#This Row],[Close Price]]/Table2[[#This Row],[Current Week Low]])-1</f>
        <v>3.8559972700904277E-2</v>
      </c>
      <c r="AF185" s="1">
        <f>(Table2[[#This Row],[Current Week High]]/Table2[[#This Row],[Close Price]])-1</f>
        <v>2.0042713980614302E-2</v>
      </c>
      <c r="AG185" s="1">
        <f>(Table2[[#This Row],[Close Price]]/Table2[[#This Row],[Current Month Low]])-1</f>
        <v>1.0793756227167162E-2</v>
      </c>
      <c r="AH185" s="1">
        <f>(Table2[[#This Row],[Current Month High]]/Table2[[#This Row],[Close Price]])-1</f>
        <v>2.0042713980614302E-2</v>
      </c>
      <c r="AI185">
        <v>19.763430261212399</v>
      </c>
      <c r="AJ185">
        <v>122.885389967045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</v>
      </c>
      <c r="AM185" t="s">
        <v>3214</v>
      </c>
      <c r="AN185">
        <v>-3.9</v>
      </c>
      <c r="AO185" t="s">
        <v>3214</v>
      </c>
      <c r="AP185">
        <v>0.15061720952770899</v>
      </c>
      <c r="AQ185">
        <f>(Table2[[#This Row],[Sharpe Ratio]]-AVERAGE(Table2[Sharpe Ratio]))/_xlfn.STDEV.P(Table2[Sharpe Ratio])</f>
        <v>1.04412903676228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167</v>
      </c>
      <c r="AT185">
        <f>_xlfn.RANK.AVG(Table2[[#This Row],[6M Return vs Nifty Z-Score]],Table2[6M Return vs Nifty Z-Score])</f>
        <v>419</v>
      </c>
      <c r="AU185">
        <f>_xlfn.RANK.AVG(Table2[[#This Row],[Sharpe Ratio Z-Score]],Table2[Sharpe Ratio Z-Score])</f>
        <v>105</v>
      </c>
      <c r="AV185">
        <f>(Table2[[#This Row],[Rank 1Y]]+Table2[[#This Row],[Rank 6M]]+Table2[[#This Row],[Rank Sharpe]])/3</f>
        <v>230.33333333333334</v>
      </c>
    </row>
    <row r="186" spans="1:48" x14ac:dyDescent="0.3">
      <c r="A186" t="s">
        <v>788</v>
      </c>
      <c r="B186" t="s">
        <v>789</v>
      </c>
      <c r="C186" t="s">
        <v>3180</v>
      </c>
      <c r="D186" t="s">
        <v>790</v>
      </c>
      <c r="E186">
        <v>21552.839723879999</v>
      </c>
      <c r="F186">
        <v>312.3</v>
      </c>
      <c r="G186">
        <v>59.241011315518399</v>
      </c>
      <c r="H186">
        <f>(Table2[[#This Row],[1Y Return vs Nifty]]-AVERAGE(Table2[1Y Return vs Nifty]))/_xlfn.STDEV.P(Table2[1Y Return vs Nifty])</f>
        <v>0.57046231828726579</v>
      </c>
      <c r="I186">
        <v>0.170419073166587</v>
      </c>
      <c r="J186">
        <f>(Table2[[#This Row],[1M Return vs Nifty]]-AVERAGE(Table2[1M Return vs Nifty]))/_xlfn.STDEV.P(Table2[1M Return vs Nifty])</f>
        <v>0.11867662768753985</v>
      </c>
      <c r="K186">
        <v>40.836098684624602</v>
      </c>
      <c r="L186">
        <f>(Table2[[#This Row],[6M Return vs Nifty]]-AVERAGE(Table2[6M Return vs Nifty]))/_xlfn.STDEV.P(Table2[6M Return vs Nifty])</f>
        <v>0.96086620394581068</v>
      </c>
      <c r="M186">
        <v>-6.6660601756210003</v>
      </c>
      <c r="N186">
        <f>(Table2[[#This Row],[1W Return vs Nifty]]-AVERAGE(Table2[1W Return vs Nifty]))/_xlfn.STDEV.P(Table2[1W Return vs Nifty])</f>
        <v>-1.4784712487476821</v>
      </c>
      <c r="O186">
        <v>315.83</v>
      </c>
      <c r="P186">
        <v>298.27522640026399</v>
      </c>
      <c r="Q186">
        <v>236.806866983709</v>
      </c>
      <c r="R186">
        <v>44.463794698481799</v>
      </c>
      <c r="S186" s="1">
        <f>(Table2[[#This Row],[Close Price]]-Table2[[#This Row],[20D EMA]])/Table2[[#This Row],[20D EMA]]</f>
        <v>-1.1176898964632786E-2</v>
      </c>
      <c r="T186" s="1">
        <f>(Table2[[#This Row],[Close Price]]-Table2[[#This Row],[50D EMA]])/Table2[[#This Row],[50D EMA]]</f>
        <v>4.7019572389547973E-2</v>
      </c>
      <c r="U186" s="1">
        <f>(Table2[[#This Row],[Close Price]]-Table2[[#This Row],[200D EMA]])/Table2[[#This Row],[200D EMA]]</f>
        <v>0.31879621557378451</v>
      </c>
      <c r="V186">
        <v>0.88803061522019999</v>
      </c>
      <c r="W186">
        <v>310.25</v>
      </c>
      <c r="X186">
        <v>316.3</v>
      </c>
      <c r="Y186">
        <v>308.95</v>
      </c>
      <c r="Z186">
        <v>319.05</v>
      </c>
      <c r="AA186">
        <v>310.25</v>
      </c>
      <c r="AB186">
        <v>316.3</v>
      </c>
      <c r="AC186" s="1">
        <f>(Table2[[#This Row],[Close Price]]/Table2[[#This Row],[Day Low]])-1</f>
        <v>6.6075745366640515E-3</v>
      </c>
      <c r="AD186" s="1">
        <f>(Table2[[#This Row],[Day High]]/Table2[[#This Row],[Close Price]])-1</f>
        <v>1.2808197246237496E-2</v>
      </c>
      <c r="AE186" s="1">
        <f>(Table2[[#This Row],[Close Price]]/Table2[[#This Row],[Current Week Low]])-1</f>
        <v>1.0843178507849327E-2</v>
      </c>
      <c r="AF186" s="1">
        <f>(Table2[[#This Row],[Current Week High]]/Table2[[#This Row],[Close Price]])-1</f>
        <v>2.1613832853025983E-2</v>
      </c>
      <c r="AG186" s="1">
        <f>(Table2[[#This Row],[Close Price]]/Table2[[#This Row],[Current Month Low]])-1</f>
        <v>6.6075745366640515E-3</v>
      </c>
      <c r="AH186" s="1">
        <f>(Table2[[#This Row],[Current Month High]]/Table2[[#This Row],[Close Price]])-1</f>
        <v>1.2808197246237496E-2</v>
      </c>
      <c r="AI186">
        <v>10.4707012487992</v>
      </c>
      <c r="AJ186">
        <v>110.586648685097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0.15</v>
      </c>
      <c r="AM186" t="s">
        <v>3215</v>
      </c>
      <c r="AN186">
        <v>0.4</v>
      </c>
      <c r="AO186" t="s">
        <v>3215</v>
      </c>
      <c r="AP186">
        <v>3.0269643503465001E-2</v>
      </c>
      <c r="AQ186">
        <f>(Table2[[#This Row],[Sharpe Ratio]]-AVERAGE(Table2[Sharpe Ratio]))/_xlfn.STDEV.P(Table2[Sharpe Ratio])</f>
        <v>-0.36113608691826315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-0.18960218574532894</v>
      </c>
      <c r="AS186">
        <f>_xlfn.RANK.AVG(Table2[[#This Row],[1Y Return vs Nifty Z-Score]],Table2[1Y Return vs Nifty Z-Score])</f>
        <v>161</v>
      </c>
      <c r="AT186">
        <f>_xlfn.RANK.AVG(Table2[[#This Row],[6M Return vs Nifty Z-Score]],Table2[6M Return vs Nifty Z-Score])</f>
        <v>103</v>
      </c>
      <c r="AU186">
        <f>_xlfn.RANK.AVG(Table2[[#This Row],[Sharpe Ratio Z-Score]],Table2[Sharpe Ratio Z-Score])</f>
        <v>430</v>
      </c>
      <c r="AV186">
        <f>(Table2[[#This Row],[Rank 1Y]]+Table2[[#This Row],[Rank 6M]]+Table2[[#This Row],[Rank Sharpe]])/3</f>
        <v>231.33333333333334</v>
      </c>
    </row>
    <row r="187" spans="1:48" x14ac:dyDescent="0.3">
      <c r="A187" t="s">
        <v>1565</v>
      </c>
      <c r="B187" t="s">
        <v>1566</v>
      </c>
      <c r="C187" t="s">
        <v>3177</v>
      </c>
      <c r="D187" t="s">
        <v>77</v>
      </c>
      <c r="E187">
        <v>6423.6599698</v>
      </c>
      <c r="F187">
        <v>313.55</v>
      </c>
      <c r="G187">
        <v>46.037305749443298</v>
      </c>
      <c r="H187">
        <f>(Table2[[#This Row],[1Y Return vs Nifty]]-AVERAGE(Table2[1Y Return vs Nifty]))/_xlfn.STDEV.P(Table2[1Y Return vs Nifty])</f>
        <v>0.34963988823438186</v>
      </c>
      <c r="I187">
        <v>0.27779371075843601</v>
      </c>
      <c r="J187">
        <f>(Table2[[#This Row],[1M Return vs Nifty]]-AVERAGE(Table2[1M Return vs Nifty]))/_xlfn.STDEV.P(Table2[1M Return vs Nifty])</f>
        <v>0.12834271332432542</v>
      </c>
      <c r="K187">
        <v>27.0952027666745</v>
      </c>
      <c r="L187">
        <f>(Table2[[#This Row],[6M Return vs Nifty]]-AVERAGE(Table2[6M Return vs Nifty]))/_xlfn.STDEV.P(Table2[6M Return vs Nifty])</f>
        <v>0.52641951704355749</v>
      </c>
      <c r="M187">
        <v>11.741134423688701</v>
      </c>
      <c r="N187">
        <f>(Table2[[#This Row],[1W Return vs Nifty]]-AVERAGE(Table2[1W Return vs Nifty]))/_xlfn.STDEV.P(Table2[1W Return vs Nifty])</f>
        <v>2.3701793803274556</v>
      </c>
      <c r="O187">
        <v>295.01</v>
      </c>
      <c r="P187">
        <v>298.92386529377802</v>
      </c>
      <c r="Q187">
        <v>261.83228437412498</v>
      </c>
      <c r="R187">
        <v>66.864156709495404</v>
      </c>
      <c r="S187" s="1">
        <f>(Table2[[#This Row],[Close Price]]-Table2[[#This Row],[20D EMA]])/Table2[[#This Row],[20D EMA]]</f>
        <v>6.2845327277041521E-2</v>
      </c>
      <c r="T187" s="1">
        <f>(Table2[[#This Row],[Close Price]]-Table2[[#This Row],[50D EMA]])/Table2[[#This Row],[50D EMA]]</f>
        <v>4.8929297404366287E-2</v>
      </c>
      <c r="U187" s="1">
        <f>(Table2[[#This Row],[Close Price]]-Table2[[#This Row],[200D EMA]])/Table2[[#This Row],[200D EMA]]</f>
        <v>0.197522302299349</v>
      </c>
      <c r="V187">
        <v>0.44984813561606102</v>
      </c>
      <c r="W187">
        <v>291.7</v>
      </c>
      <c r="X187">
        <v>315.89999999999998</v>
      </c>
      <c r="Y187">
        <v>275</v>
      </c>
      <c r="Z187">
        <v>315.89999999999998</v>
      </c>
      <c r="AA187">
        <v>291.7</v>
      </c>
      <c r="AB187">
        <v>315.89999999999998</v>
      </c>
      <c r="AC187" s="1">
        <f>(Table2[[#This Row],[Close Price]]/Table2[[#This Row],[Day Low]])-1</f>
        <v>7.4905725059993156E-2</v>
      </c>
      <c r="AD187" s="1">
        <f>(Table2[[#This Row],[Day High]]/Table2[[#This Row],[Close Price]])-1</f>
        <v>7.4948174134905621E-3</v>
      </c>
      <c r="AE187" s="1">
        <f>(Table2[[#This Row],[Close Price]]/Table2[[#This Row],[Current Week Low]])-1</f>
        <v>0.14018181818181819</v>
      </c>
      <c r="AF187" s="1">
        <f>(Table2[[#This Row],[Current Week High]]/Table2[[#This Row],[Close Price]])-1</f>
        <v>7.4948174134905621E-3</v>
      </c>
      <c r="AG187" s="1">
        <f>(Table2[[#This Row],[Close Price]]/Table2[[#This Row],[Current Month Low]])-1</f>
        <v>7.4905725059993156E-2</v>
      </c>
      <c r="AH187" s="1">
        <f>(Table2[[#This Row],[Current Month High]]/Table2[[#This Row],[Close Price]])-1</f>
        <v>7.4948174134905621E-3</v>
      </c>
      <c r="AI187">
        <v>17.8759368521767</v>
      </c>
      <c r="AJ187">
        <v>84.170337738619594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-0.02</v>
      </c>
      <c r="AM187" t="s">
        <v>3214</v>
      </c>
      <c r="AN187">
        <v>9.06</v>
      </c>
      <c r="AO187" t="s">
        <v>3215</v>
      </c>
      <c r="AP187">
        <v>7.0798573376219004E-2</v>
      </c>
      <c r="AQ187">
        <f>(Table2[[#This Row],[Sharpe Ratio]]-AVERAGE(Table2[Sharpe Ratio]))/_xlfn.STDEV.P(Table2[Sharpe Ratio])</f>
        <v>0.11210897762090972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210</v>
      </c>
      <c r="AT187">
        <f>_xlfn.RANK.AVG(Table2[[#This Row],[6M Return vs Nifty Z-Score]],Table2[6M Return vs Nifty Z-Score])</f>
        <v>170</v>
      </c>
      <c r="AU187">
        <f>_xlfn.RANK.AVG(Table2[[#This Row],[Sharpe Ratio Z-Score]],Table2[Sharpe Ratio Z-Score])</f>
        <v>316</v>
      </c>
      <c r="AV187">
        <f>(Table2[[#This Row],[Rank 1Y]]+Table2[[#This Row],[Rank 6M]]+Table2[[#This Row],[Rank Sharpe]])/3</f>
        <v>232</v>
      </c>
    </row>
    <row r="188" spans="1:48" x14ac:dyDescent="0.3">
      <c r="A188" t="s">
        <v>84</v>
      </c>
      <c r="B188" t="s">
        <v>85</v>
      </c>
      <c r="C188" t="s">
        <v>3174</v>
      </c>
      <c r="D188" t="s">
        <v>86</v>
      </c>
      <c r="E188">
        <v>326830.02528000198</v>
      </c>
      <c r="F188">
        <v>350.8</v>
      </c>
      <c r="G188">
        <v>44.435391683246898</v>
      </c>
      <c r="H188">
        <f>(Table2[[#This Row],[1Y Return vs Nifty]]-AVERAGE(Table2[1Y Return vs Nifty]))/_xlfn.STDEV.P(Table2[1Y Return vs Nifty])</f>
        <v>0.32284903357141037</v>
      </c>
      <c r="I188">
        <v>1.2883367334851701</v>
      </c>
      <c r="J188">
        <f>(Table2[[#This Row],[1M Return vs Nifty]]-AVERAGE(Table2[1M Return vs Nifty]))/_xlfn.STDEV.P(Table2[1M Return vs Nifty])</f>
        <v>0.21931387389264065</v>
      </c>
      <c r="K188">
        <v>10.640537987</v>
      </c>
      <c r="L188">
        <f>(Table2[[#This Row],[6M Return vs Nifty]]-AVERAGE(Table2[6M Return vs Nifty]))/_xlfn.STDEV.P(Table2[6M Return vs Nifty])</f>
        <v>6.1714458622399472E-3</v>
      </c>
      <c r="M188">
        <v>-1.37022627588915E-2</v>
      </c>
      <c r="N188">
        <f>(Table2[[#This Row],[1W Return vs Nifty]]-AVERAGE(Table2[1W Return vs Nifty]))/_xlfn.STDEV.P(Table2[1W Return vs Nifty])</f>
        <v>-8.7569374589744828E-2</v>
      </c>
      <c r="O188">
        <v>345.28</v>
      </c>
      <c r="P188">
        <v>339.60117992937899</v>
      </c>
      <c r="Q188">
        <v>301.333362189063</v>
      </c>
      <c r="R188">
        <v>55.743488278816599</v>
      </c>
      <c r="S188" s="1">
        <f>(Table2[[#This Row],[Close Price]]-Table2[[#This Row],[20D EMA]])/Table2[[#This Row],[20D EMA]]</f>
        <v>1.5987025023169715E-2</v>
      </c>
      <c r="T188" s="1">
        <f>(Table2[[#This Row],[Close Price]]-Table2[[#This Row],[50D EMA]])/Table2[[#This Row],[50D EMA]]</f>
        <v>3.2976387399330738E-2</v>
      </c>
      <c r="U188" s="1">
        <f>(Table2[[#This Row],[Close Price]]-Table2[[#This Row],[200D EMA]])/Table2[[#This Row],[200D EMA]]</f>
        <v>0.16415918055532328</v>
      </c>
      <c r="V188">
        <v>1.35919427259845</v>
      </c>
      <c r="W188">
        <v>349.95</v>
      </c>
      <c r="X188">
        <v>356</v>
      </c>
      <c r="Y188">
        <v>349.7</v>
      </c>
      <c r="Z188">
        <v>357.45</v>
      </c>
      <c r="AA188">
        <v>349.95</v>
      </c>
      <c r="AB188">
        <v>356</v>
      </c>
      <c r="AC188" s="1">
        <f>(Table2[[#This Row],[Close Price]]/Table2[[#This Row],[Day Low]])-1</f>
        <v>2.4289184169168365E-3</v>
      </c>
      <c r="AD188" s="1">
        <f>(Table2[[#This Row],[Day High]]/Table2[[#This Row],[Close Price]])-1</f>
        <v>1.4823261117445696E-2</v>
      </c>
      <c r="AE188" s="1">
        <f>(Table2[[#This Row],[Close Price]]/Table2[[#This Row],[Current Week Low]])-1</f>
        <v>3.1455533314270756E-3</v>
      </c>
      <c r="AF188" s="1">
        <f>(Table2[[#This Row],[Current Week High]]/Table2[[#This Row],[Close Price]])-1</f>
        <v>1.8956670467502823E-2</v>
      </c>
      <c r="AG188" s="1">
        <f>(Table2[[#This Row],[Close Price]]/Table2[[#This Row],[Current Month Low]])-1</f>
        <v>2.4289184169168365E-3</v>
      </c>
      <c r="AH188" s="1">
        <f>(Table2[[#This Row],[Current Month High]]/Table2[[#This Row],[Close Price]])-1</f>
        <v>1.4823261117445696E-2</v>
      </c>
      <c r="AI188">
        <v>4.4042189281641804</v>
      </c>
      <c r="AJ188">
        <v>81.058064516128994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</v>
      </c>
      <c r="AM188" t="s">
        <v>3216</v>
      </c>
      <c r="AN188">
        <v>4.0199999999999996</v>
      </c>
      <c r="AO188" t="s">
        <v>3215</v>
      </c>
      <c r="AP188">
        <v>0.121623037626785</v>
      </c>
      <c r="AQ188">
        <f>(Table2[[#This Row],[Sharpe Ratio]]-AVERAGE(Table2[Sharpe Ratio]))/_xlfn.STDEV.P(Table2[Sharpe Ratio])</f>
        <v>0.70557213936595953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1.1663371181025057</v>
      </c>
      <c r="AS188">
        <f>_xlfn.RANK.AVG(Table2[[#This Row],[1Y Return vs Nifty Z-Score]],Table2[1Y Return vs Nifty Z-Score])</f>
        <v>216</v>
      </c>
      <c r="AT188">
        <f>_xlfn.RANK.AVG(Table2[[#This Row],[6M Return vs Nifty Z-Score]],Table2[6M Return vs Nifty Z-Score])</f>
        <v>313</v>
      </c>
      <c r="AU188">
        <f>_xlfn.RANK.AVG(Table2[[#This Row],[Sharpe Ratio Z-Score]],Table2[Sharpe Ratio Z-Score])</f>
        <v>173</v>
      </c>
      <c r="AV188">
        <f>(Table2[[#This Row],[Rank 1Y]]+Table2[[#This Row],[Rank 6M]]+Table2[[#This Row],[Rank Sharpe]])/3</f>
        <v>234</v>
      </c>
    </row>
    <row r="189" spans="1:48" x14ac:dyDescent="0.3">
      <c r="A189" t="s">
        <v>1257</v>
      </c>
      <c r="B189" t="s">
        <v>1258</v>
      </c>
      <c r="C189" t="s">
        <v>3175</v>
      </c>
      <c r="D189" t="s">
        <v>187</v>
      </c>
      <c r="E189">
        <v>9581.2772182399895</v>
      </c>
      <c r="F189">
        <v>2175.1</v>
      </c>
      <c r="G189">
        <v>77.945086514322796</v>
      </c>
      <c r="H189">
        <f>(Table2[[#This Row],[1Y Return vs Nifty]]-AVERAGE(Table2[1Y Return vs Nifty]))/_xlfn.STDEV.P(Table2[1Y Return vs Nifty])</f>
        <v>0.88327445398832116</v>
      </c>
      <c r="I189">
        <v>-2.4477941919860702</v>
      </c>
      <c r="J189">
        <f>(Table2[[#This Row],[1M Return vs Nifty]]-AVERAGE(Table2[1M Return vs Nifty]))/_xlfn.STDEV.P(Table2[1M Return vs Nifty])</f>
        <v>-0.11702031345170273</v>
      </c>
      <c r="K189">
        <v>-3.9176398956362499</v>
      </c>
      <c r="L189">
        <f>(Table2[[#This Row],[6M Return vs Nifty]]-AVERAGE(Table2[6M Return vs Nifty]))/_xlfn.STDEV.P(Table2[6M Return vs Nifty])</f>
        <v>-0.45411529134990819</v>
      </c>
      <c r="M189">
        <v>-3.55349901837653</v>
      </c>
      <c r="N189">
        <f>(Table2[[#This Row],[1W Return vs Nifty]]-AVERAGE(Table2[1W Return vs Nifty]))/_xlfn.STDEV.P(Table2[1W Return vs Nifty])</f>
        <v>-0.82768438433799063</v>
      </c>
      <c r="O189">
        <v>2217.02</v>
      </c>
      <c r="P189">
        <v>2130.6347107546699</v>
      </c>
      <c r="Q189">
        <v>1831.7350897834301</v>
      </c>
      <c r="R189">
        <v>33.997921888573899</v>
      </c>
      <c r="S189" s="1">
        <f>(Table2[[#This Row],[Close Price]]-Table2[[#This Row],[20D EMA]])/Table2[[#This Row],[20D EMA]]</f>
        <v>-1.8908264246601327E-2</v>
      </c>
      <c r="T189" s="1">
        <f>(Table2[[#This Row],[Close Price]]-Table2[[#This Row],[50D EMA]])/Table2[[#This Row],[50D EMA]]</f>
        <v>2.0869503824792406E-2</v>
      </c>
      <c r="U189" s="1">
        <f>(Table2[[#This Row],[Close Price]]-Table2[[#This Row],[200D EMA]])/Table2[[#This Row],[200D EMA]]</f>
        <v>0.18745336710078889</v>
      </c>
      <c r="V189">
        <v>0.55971949663796505</v>
      </c>
      <c r="W189">
        <v>2166.65</v>
      </c>
      <c r="X189">
        <v>2218</v>
      </c>
      <c r="Y189">
        <v>2160</v>
      </c>
      <c r="Z189">
        <v>2243.6999999999998</v>
      </c>
      <c r="AA189">
        <v>2166.65</v>
      </c>
      <c r="AB189">
        <v>2218</v>
      </c>
      <c r="AC189" s="1">
        <f>(Table2[[#This Row],[Close Price]]/Table2[[#This Row],[Day Low]])-1</f>
        <v>3.9000300002307586E-3</v>
      </c>
      <c r="AD189" s="1">
        <f>(Table2[[#This Row],[Day High]]/Table2[[#This Row],[Close Price]])-1</f>
        <v>1.9723231115810869E-2</v>
      </c>
      <c r="AE189" s="1">
        <f>(Table2[[#This Row],[Close Price]]/Table2[[#This Row],[Current Week Low]])-1</f>
        <v>6.9907407407407973E-3</v>
      </c>
      <c r="AF189" s="1">
        <f>(Table2[[#This Row],[Current Week High]]/Table2[[#This Row],[Close Price]])-1</f>
        <v>3.153877982621478E-2</v>
      </c>
      <c r="AG189" s="1">
        <f>(Table2[[#This Row],[Close Price]]/Table2[[#This Row],[Current Month Low]])-1</f>
        <v>3.9000300002307586E-3</v>
      </c>
      <c r="AH189" s="1">
        <f>(Table2[[#This Row],[Current Month High]]/Table2[[#This Row],[Close Price]])-1</f>
        <v>1.9723231115810869E-2</v>
      </c>
      <c r="AI189">
        <v>10.2937795963404</v>
      </c>
      <c r="AJ189">
        <v>129.22331120244399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0.13</v>
      </c>
      <c r="AM189" t="s">
        <v>3215</v>
      </c>
      <c r="AN189">
        <v>-5.86</v>
      </c>
      <c r="AO189" t="s">
        <v>3214</v>
      </c>
      <c r="AP189">
        <v>0.148697649125766</v>
      </c>
      <c r="AQ189">
        <f>(Table2[[#This Row],[Sharpe Ratio]]-AVERAGE(Table2[Sharpe Ratio]))/_xlfn.STDEV.P(Table2[Sharpe Ratio])</f>
        <v>1.0217148627597474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0.50616932760846711</v>
      </c>
      <c r="AS189">
        <f>_xlfn.RANK.AVG(Table2[[#This Row],[1Y Return vs Nifty Z-Score]],Table2[1Y Return vs Nifty Z-Score])</f>
        <v>108</v>
      </c>
      <c r="AT189">
        <f>_xlfn.RANK.AVG(Table2[[#This Row],[6M Return vs Nifty Z-Score]],Table2[6M Return vs Nifty Z-Score])</f>
        <v>486</v>
      </c>
      <c r="AU189">
        <f>_xlfn.RANK.AVG(Table2[[#This Row],[Sharpe Ratio Z-Score]],Table2[Sharpe Ratio Z-Score])</f>
        <v>108</v>
      </c>
      <c r="AV189">
        <f>(Table2[[#This Row],[Rank 1Y]]+Table2[[#This Row],[Rank 6M]]+Table2[[#This Row],[Rank Sharpe]])/3</f>
        <v>234</v>
      </c>
    </row>
    <row r="190" spans="1:48" x14ac:dyDescent="0.3">
      <c r="A190" t="s">
        <v>1042</v>
      </c>
      <c r="B190" t="s">
        <v>1043</v>
      </c>
      <c r="C190" t="s">
        <v>3171</v>
      </c>
      <c r="D190" t="s">
        <v>982</v>
      </c>
      <c r="E190">
        <v>13730.044868475001</v>
      </c>
      <c r="F190">
        <v>680.55</v>
      </c>
      <c r="G190">
        <v>26.540083736887301</v>
      </c>
      <c r="H190">
        <f>(Table2[[#This Row],[1Y Return vs Nifty]]-AVERAGE(Table2[1Y Return vs Nifty]))/_xlfn.STDEV.P(Table2[1Y Return vs Nifty])</f>
        <v>2.3562945474061375E-2</v>
      </c>
      <c r="I190">
        <v>11.6003582866432</v>
      </c>
      <c r="J190">
        <f>(Table2[[#This Row],[1M Return vs Nifty]]-AVERAGE(Table2[1M Return vs Nifty]))/_xlfn.STDEV.P(Table2[1M Return vs Nifty])</f>
        <v>1.1476232554813768</v>
      </c>
      <c r="K190">
        <v>62.402789418517401</v>
      </c>
      <c r="L190">
        <f>(Table2[[#This Row],[6M Return vs Nifty]]-AVERAGE(Table2[6M Return vs Nifty]))/_xlfn.STDEV.P(Table2[6M Return vs Nifty])</f>
        <v>1.6427414901522595</v>
      </c>
      <c r="M190">
        <v>11.6452577626485</v>
      </c>
      <c r="N190">
        <f>(Table2[[#This Row],[1W Return vs Nifty]]-AVERAGE(Table2[1W Return vs Nifty]))/_xlfn.STDEV.P(Table2[1W Return vs Nifty])</f>
        <v>2.3501331006059476</v>
      </c>
      <c r="O190">
        <v>601.28</v>
      </c>
      <c r="P190">
        <v>554.11958238105399</v>
      </c>
      <c r="Q190">
        <v>461.57992818346298</v>
      </c>
      <c r="R190">
        <v>86.053159016935993</v>
      </c>
      <c r="S190" s="1">
        <f>(Table2[[#This Row],[Close Price]]-Table2[[#This Row],[20D EMA]])/Table2[[#This Row],[20D EMA]]</f>
        <v>0.13183541777541244</v>
      </c>
      <c r="T190" s="1">
        <f>(Table2[[#This Row],[Close Price]]-Table2[[#This Row],[50D EMA]])/Table2[[#This Row],[50D EMA]]</f>
        <v>0.22816450029734373</v>
      </c>
      <c r="U190" s="1">
        <f>(Table2[[#This Row],[Close Price]]-Table2[[#This Row],[200D EMA]])/Table2[[#This Row],[200D EMA]]</f>
        <v>0.47439253409109139</v>
      </c>
      <c r="V190">
        <v>1.24335304076944</v>
      </c>
      <c r="W190">
        <v>642</v>
      </c>
      <c r="X190">
        <v>688.55</v>
      </c>
      <c r="Y190">
        <v>641</v>
      </c>
      <c r="Z190">
        <v>688.55</v>
      </c>
      <c r="AA190">
        <v>642</v>
      </c>
      <c r="AB190">
        <v>688.55</v>
      </c>
      <c r="AC190" s="1">
        <f>(Table2[[#This Row],[Close Price]]/Table2[[#This Row],[Day Low]])-1</f>
        <v>6.0046728971962615E-2</v>
      </c>
      <c r="AD190" s="1">
        <f>(Table2[[#This Row],[Day High]]/Table2[[#This Row],[Close Price]])-1</f>
        <v>1.1755198001616396E-2</v>
      </c>
      <c r="AE190" s="1">
        <f>(Table2[[#This Row],[Close Price]]/Table2[[#This Row],[Current Week Low]])-1</f>
        <v>6.1700468018720755E-2</v>
      </c>
      <c r="AF190" s="1">
        <f>(Table2[[#This Row],[Current Week High]]/Table2[[#This Row],[Close Price]])-1</f>
        <v>1.1755198001616396E-2</v>
      </c>
      <c r="AG190" s="1">
        <f>(Table2[[#This Row],[Close Price]]/Table2[[#This Row],[Current Month Low]])-1</f>
        <v>6.0046728971962615E-2</v>
      </c>
      <c r="AH190" s="1">
        <f>(Table2[[#This Row],[Current Month High]]/Table2[[#This Row],[Close Price]])-1</f>
        <v>1.1755198001616396E-2</v>
      </c>
      <c r="AI190">
        <v>1.17551980016163</v>
      </c>
      <c r="AJ190">
        <v>98.122270742357998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0.41</v>
      </c>
      <c r="AM190" t="s">
        <v>3215</v>
      </c>
      <c r="AN190">
        <v>22.12</v>
      </c>
      <c r="AO190" t="s">
        <v>3215</v>
      </c>
      <c r="AP190">
        <v>5.8670280483530998E-2</v>
      </c>
      <c r="AQ190">
        <f>(Table2[[#This Row],[Sharpe Ratio]]-AVERAGE(Table2[Sharpe Ratio]))/_xlfn.STDEV.P(Table2[Sharpe Ratio])</f>
        <v>-2.9509732045754081E-2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5.1345510596678912</v>
      </c>
      <c r="AS190">
        <f>_xlfn.RANK.AVG(Table2[[#This Row],[1Y Return vs Nifty Z-Score]],Table2[1Y Return vs Nifty Z-Score])</f>
        <v>295</v>
      </c>
      <c r="AT190">
        <f>_xlfn.RANK.AVG(Table2[[#This Row],[6M Return vs Nifty Z-Score]],Table2[6M Return vs Nifty Z-Score])</f>
        <v>50</v>
      </c>
      <c r="AU190">
        <f>_xlfn.RANK.AVG(Table2[[#This Row],[Sharpe Ratio Z-Score]],Table2[Sharpe Ratio Z-Score])</f>
        <v>358</v>
      </c>
      <c r="AV190">
        <f>(Table2[[#This Row],[Rank 1Y]]+Table2[[#This Row],[Rank 6M]]+Table2[[#This Row],[Rank Sharpe]])/3</f>
        <v>234.33333333333334</v>
      </c>
    </row>
    <row r="191" spans="1:48" x14ac:dyDescent="0.3">
      <c r="A191" t="s">
        <v>1351</v>
      </c>
      <c r="B191" t="s">
        <v>1352</v>
      </c>
      <c r="C191" t="s">
        <v>3181</v>
      </c>
      <c r="D191" t="s">
        <v>261</v>
      </c>
      <c r="E191">
        <v>8589.5256862999995</v>
      </c>
      <c r="F191">
        <v>1324.7</v>
      </c>
      <c r="G191">
        <v>66.105753186612404</v>
      </c>
      <c r="H191">
        <f>(Table2[[#This Row],[1Y Return vs Nifty]]-AVERAGE(Table2[1Y Return vs Nifty]))/_xlfn.STDEV.P(Table2[1Y Return vs Nifty])</f>
        <v>0.6852701632573629</v>
      </c>
      <c r="I191">
        <v>-1.7908779849623899</v>
      </c>
      <c r="J191">
        <f>(Table2[[#This Row],[1M Return vs Nifty]]-AVERAGE(Table2[1M Return vs Nifty]))/_xlfn.STDEV.P(Table2[1M Return vs Nifty])</f>
        <v>-5.7883365884810328E-2</v>
      </c>
      <c r="K191">
        <v>77.403347088169497</v>
      </c>
      <c r="L191">
        <f>(Table2[[#This Row],[6M Return vs Nifty]]-AVERAGE(Table2[6M Return vs Nifty]))/_xlfn.STDEV.P(Table2[6M Return vs Nifty])</f>
        <v>2.1170149742235043</v>
      </c>
      <c r="M191">
        <v>1.2908337468287201</v>
      </c>
      <c r="N191">
        <f>(Table2[[#This Row],[1W Return vs Nifty]]-AVERAGE(Table2[1W Return vs Nifty]))/_xlfn.STDEV.P(Table2[1W Return vs Nifty])</f>
        <v>0.18518828583824978</v>
      </c>
      <c r="O191">
        <v>1302.74</v>
      </c>
      <c r="P191">
        <v>1290.2400837612799</v>
      </c>
      <c r="Q191">
        <v>1066.9537845975699</v>
      </c>
      <c r="R191">
        <v>57.184657154571198</v>
      </c>
      <c r="S191" s="1">
        <f>(Table2[[#This Row],[Close Price]]-Table2[[#This Row],[20D EMA]])/Table2[[#This Row],[20D EMA]]</f>
        <v>1.6856778789320997E-2</v>
      </c>
      <c r="T191" s="1">
        <f>(Table2[[#This Row],[Close Price]]-Table2[[#This Row],[50D EMA]])/Table2[[#This Row],[50D EMA]]</f>
        <v>2.6708142672380242E-2</v>
      </c>
      <c r="U191" s="1">
        <f>(Table2[[#This Row],[Close Price]]-Table2[[#This Row],[200D EMA]])/Table2[[#This Row],[200D EMA]]</f>
        <v>0.24157205225120976</v>
      </c>
      <c r="V191">
        <v>1.2895149916241999</v>
      </c>
      <c r="W191">
        <v>1310</v>
      </c>
      <c r="X191">
        <v>1338</v>
      </c>
      <c r="Y191">
        <v>1310</v>
      </c>
      <c r="Z191">
        <v>1375</v>
      </c>
      <c r="AA191">
        <v>1310</v>
      </c>
      <c r="AB191">
        <v>1338</v>
      </c>
      <c r="AC191" s="1">
        <f>(Table2[[#This Row],[Close Price]]/Table2[[#This Row],[Day Low]])-1</f>
        <v>1.1221374045801591E-2</v>
      </c>
      <c r="AD191" s="1">
        <f>(Table2[[#This Row],[Day High]]/Table2[[#This Row],[Close Price]])-1</f>
        <v>1.0040009058654764E-2</v>
      </c>
      <c r="AE191" s="1">
        <f>(Table2[[#This Row],[Close Price]]/Table2[[#This Row],[Current Week Low]])-1</f>
        <v>1.1221374045801591E-2</v>
      </c>
      <c r="AF191" s="1">
        <f>(Table2[[#This Row],[Current Week High]]/Table2[[#This Row],[Close Price]])-1</f>
        <v>3.797086132709282E-2</v>
      </c>
      <c r="AG191" s="1">
        <f>(Table2[[#This Row],[Close Price]]/Table2[[#This Row],[Current Month Low]])-1</f>
        <v>1.1221374045801591E-2</v>
      </c>
      <c r="AH191" s="1">
        <f>(Table2[[#This Row],[Current Month High]]/Table2[[#This Row],[Close Price]])-1</f>
        <v>1.0040009058654764E-2</v>
      </c>
      <c r="AI191">
        <v>9.8173171284064296</v>
      </c>
      <c r="AJ191">
        <v>144.83873948803199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-0.03</v>
      </c>
      <c r="AM191" t="s">
        <v>3214</v>
      </c>
      <c r="AN191">
        <v>2.0299999999999998</v>
      </c>
      <c r="AO191" t="s">
        <v>3215</v>
      </c>
      <c r="AQ191">
        <f>(Table2[[#This Row],[Sharpe Ratio]]-AVERAGE(Table2[Sharpe Ratio]))/_xlfn.STDEV.P(Table2[Sharpe Ratio])</f>
        <v>-0.7145863121857492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2.2150037452485574</v>
      </c>
      <c r="AS191">
        <f>_xlfn.RANK.AVG(Table2[[#This Row],[1Y Return vs Nifty Z-Score]],Table2[1Y Return vs Nifty Z-Score])</f>
        <v>139</v>
      </c>
      <c r="AT191">
        <f>_xlfn.RANK.AVG(Table2[[#This Row],[6M Return vs Nifty Z-Score]],Table2[6M Return vs Nifty Z-Score])</f>
        <v>29</v>
      </c>
      <c r="AU191">
        <f>_xlfn.RANK.AVG(Table2[[#This Row],[Sharpe Ratio Z-Score]],Table2[Sharpe Ratio Z-Score])</f>
        <v>536.5</v>
      </c>
      <c r="AV191">
        <f>(Table2[[#This Row],[Rank 1Y]]+Table2[[#This Row],[Rank 6M]]+Table2[[#This Row],[Rank Sharpe]])/3</f>
        <v>234.83333333333334</v>
      </c>
    </row>
    <row r="192" spans="1:48" x14ac:dyDescent="0.3">
      <c r="A192" t="s">
        <v>1765</v>
      </c>
      <c r="B192" t="s">
        <v>1766</v>
      </c>
      <c r="C192" t="s">
        <v>3173</v>
      </c>
      <c r="D192" t="s">
        <v>54</v>
      </c>
      <c r="E192">
        <v>4715.0848379999998</v>
      </c>
      <c r="F192">
        <v>585.85</v>
      </c>
      <c r="G192">
        <v>71.954097770729106</v>
      </c>
      <c r="H192">
        <f>(Table2[[#This Row],[1Y Return vs Nifty]]-AVERAGE(Table2[1Y Return vs Nifty]))/_xlfn.STDEV.P(Table2[1Y Return vs Nifty])</f>
        <v>0.78307949840108537</v>
      </c>
      <c r="I192">
        <v>5.0558631010123198</v>
      </c>
      <c r="J192">
        <f>(Table2[[#This Row],[1M Return vs Nifty]]-AVERAGE(Table2[1M Return vs Nifty]))/_xlfn.STDEV.P(Table2[1M Return vs Nifty])</f>
        <v>0.55847434347945091</v>
      </c>
      <c r="K192">
        <v>45.068529003875597</v>
      </c>
      <c r="L192">
        <f>(Table2[[#This Row],[6M Return vs Nifty]]-AVERAGE(Table2[6M Return vs Nifty]))/_xlfn.STDEV.P(Table2[6M Return vs Nifty])</f>
        <v>1.0946831938075279</v>
      </c>
      <c r="M192">
        <v>-4.2717621325248896</v>
      </c>
      <c r="N192">
        <f>(Table2[[#This Row],[1W Return vs Nifty]]-AVERAGE(Table2[1W Return vs Nifty]))/_xlfn.STDEV.P(Table2[1W Return vs Nifty])</f>
        <v>-0.97786173869769399</v>
      </c>
      <c r="O192">
        <v>589.42999999999995</v>
      </c>
      <c r="P192">
        <v>541.57025512025098</v>
      </c>
      <c r="Q192">
        <v>420.42071098069999</v>
      </c>
      <c r="R192">
        <v>45.507799559247701</v>
      </c>
      <c r="S192" s="1">
        <f>(Table2[[#This Row],[Close Price]]-Table2[[#This Row],[20D EMA]])/Table2[[#This Row],[20D EMA]]</f>
        <v>-6.0736643876286031E-3</v>
      </c>
      <c r="T192" s="1">
        <f>(Table2[[#This Row],[Close Price]]-Table2[[#This Row],[50D EMA]])/Table2[[#This Row],[50D EMA]]</f>
        <v>8.1761774139381252E-2</v>
      </c>
      <c r="U192" s="1">
        <f>(Table2[[#This Row],[Close Price]]-Table2[[#This Row],[200D EMA]])/Table2[[#This Row],[200D EMA]]</f>
        <v>0.39348510836540185</v>
      </c>
      <c r="V192">
        <v>0.60985881911635398</v>
      </c>
      <c r="W192">
        <v>565.04999999999995</v>
      </c>
      <c r="X192">
        <v>589.85</v>
      </c>
      <c r="Y192">
        <v>551</v>
      </c>
      <c r="Z192">
        <v>589.85</v>
      </c>
      <c r="AA192">
        <v>565.04999999999995</v>
      </c>
      <c r="AB192">
        <v>589.85</v>
      </c>
      <c r="AC192" s="1">
        <f>(Table2[[#This Row],[Close Price]]/Table2[[#This Row],[Day Low]])-1</f>
        <v>3.6810901690116138E-2</v>
      </c>
      <c r="AD192" s="1">
        <f>(Table2[[#This Row],[Day High]]/Table2[[#This Row],[Close Price]])-1</f>
        <v>6.8276862678160466E-3</v>
      </c>
      <c r="AE192" s="1">
        <f>(Table2[[#This Row],[Close Price]]/Table2[[#This Row],[Current Week Low]])-1</f>
        <v>6.3248638838475646E-2</v>
      </c>
      <c r="AF192" s="1">
        <f>(Table2[[#This Row],[Current Week High]]/Table2[[#This Row],[Close Price]])-1</f>
        <v>6.8276862678160466E-3</v>
      </c>
      <c r="AG192" s="1">
        <f>(Table2[[#This Row],[Close Price]]/Table2[[#This Row],[Current Month Low]])-1</f>
        <v>3.6810901690116138E-2</v>
      </c>
      <c r="AH192" s="1">
        <f>(Table2[[#This Row],[Current Month High]]/Table2[[#This Row],[Close Price]])-1</f>
        <v>6.8276862678160466E-3</v>
      </c>
      <c r="AI192">
        <v>15.2172057693948</v>
      </c>
      <c r="AJ192">
        <v>149.40400170285201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0.33</v>
      </c>
      <c r="AM192" t="s">
        <v>3215</v>
      </c>
      <c r="AN192">
        <v>-5.73</v>
      </c>
      <c r="AO192" t="s">
        <v>3214</v>
      </c>
      <c r="AP192">
        <v>4.3327590116879998E-3</v>
      </c>
      <c r="AQ192">
        <f>(Table2[[#This Row],[Sharpe Ratio]]-AVERAGE(Table2[Sharpe Ratio]))/_xlfn.STDEV.P(Table2[Sharpe Ratio])</f>
        <v>-0.66399388784697055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0.79438140914339961</v>
      </c>
      <c r="AS192">
        <f>_xlfn.RANK.AVG(Table2[[#This Row],[1Y Return vs Nifty Z-Score]],Table2[1Y Return vs Nifty Z-Score])</f>
        <v>119</v>
      </c>
      <c r="AT192">
        <f>_xlfn.RANK.AVG(Table2[[#This Row],[6M Return vs Nifty Z-Score]],Table2[6M Return vs Nifty Z-Score])</f>
        <v>89</v>
      </c>
      <c r="AU192">
        <f>_xlfn.RANK.AVG(Table2[[#This Row],[Sharpe Ratio Z-Score]],Table2[Sharpe Ratio Z-Score])</f>
        <v>503</v>
      </c>
      <c r="AV192">
        <f>(Table2[[#This Row],[Rank 1Y]]+Table2[[#This Row],[Rank 6M]]+Table2[[#This Row],[Rank Sharpe]])/3</f>
        <v>237</v>
      </c>
    </row>
    <row r="193" spans="1:48" x14ac:dyDescent="0.3">
      <c r="A193" t="s">
        <v>513</v>
      </c>
      <c r="B193" t="s">
        <v>514</v>
      </c>
      <c r="C193" t="s">
        <v>3169</v>
      </c>
      <c r="D193" t="s">
        <v>228</v>
      </c>
      <c r="E193">
        <v>43391.946370149999</v>
      </c>
      <c r="F193">
        <v>685.25</v>
      </c>
      <c r="G193">
        <v>73.100540961948099</v>
      </c>
      <c r="H193">
        <f>(Table2[[#This Row],[1Y Return vs Nifty]]-AVERAGE(Table2[1Y Return vs Nifty]))/_xlfn.STDEV.P(Table2[1Y Return vs Nifty])</f>
        <v>0.80225293195999614</v>
      </c>
      <c r="I193">
        <v>-1.1835071829307999</v>
      </c>
      <c r="J193">
        <f>(Table2[[#This Row],[1M Return vs Nifty]]-AVERAGE(Table2[1M Return vs Nifty]))/_xlfn.STDEV.P(Table2[1M Return vs Nifty])</f>
        <v>-3.2065975399721458E-3</v>
      </c>
      <c r="K193">
        <v>26.165597378582799</v>
      </c>
      <c r="L193">
        <f>(Table2[[#This Row],[6M Return vs Nifty]]-AVERAGE(Table2[6M Return vs Nifty]))/_xlfn.STDEV.P(Table2[6M Return vs Nifty])</f>
        <v>0.49702813067439477</v>
      </c>
      <c r="M193">
        <v>0.204176400861483</v>
      </c>
      <c r="N193">
        <f>(Table2[[#This Row],[1W Return vs Nifty]]-AVERAGE(Table2[1W Return vs Nifty]))/_xlfn.STDEV.P(Table2[1W Return vs Nifty])</f>
        <v>-4.2014423166780494E-2</v>
      </c>
      <c r="O193">
        <v>673.82</v>
      </c>
      <c r="P193">
        <v>667.11550953735298</v>
      </c>
      <c r="Q193">
        <v>577.44562931950395</v>
      </c>
      <c r="R193">
        <v>56.409018125017496</v>
      </c>
      <c r="S193" s="1">
        <f>(Table2[[#This Row],[Close Price]]-Table2[[#This Row],[20D EMA]])/Table2[[#This Row],[20D EMA]]</f>
        <v>1.6962987147902925E-2</v>
      </c>
      <c r="T193" s="1">
        <f>(Table2[[#This Row],[Close Price]]-Table2[[#This Row],[50D EMA]])/Table2[[#This Row],[50D EMA]]</f>
        <v>2.7183434058103906E-2</v>
      </c>
      <c r="U193" s="1">
        <f>(Table2[[#This Row],[Close Price]]-Table2[[#This Row],[200D EMA]])/Table2[[#This Row],[200D EMA]]</f>
        <v>0.18669181167331561</v>
      </c>
      <c r="V193">
        <v>0.90139072148865496</v>
      </c>
      <c r="W193">
        <v>653.25</v>
      </c>
      <c r="X193">
        <v>690.6</v>
      </c>
      <c r="Y193">
        <v>647.35</v>
      </c>
      <c r="Z193">
        <v>690.6</v>
      </c>
      <c r="AA193">
        <v>653.25</v>
      </c>
      <c r="AB193">
        <v>690.6</v>
      </c>
      <c r="AC193" s="1">
        <f>(Table2[[#This Row],[Close Price]]/Table2[[#This Row],[Day Low]])-1</f>
        <v>4.8985840030616234E-2</v>
      </c>
      <c r="AD193" s="1">
        <f>(Table2[[#This Row],[Day High]]/Table2[[#This Row],[Close Price]])-1</f>
        <v>7.8073695731484261E-3</v>
      </c>
      <c r="AE193" s="1">
        <f>(Table2[[#This Row],[Close Price]]/Table2[[#This Row],[Current Week Low]])-1</f>
        <v>5.8546381401096692E-2</v>
      </c>
      <c r="AF193" s="1">
        <f>(Table2[[#This Row],[Current Week High]]/Table2[[#This Row],[Close Price]])-1</f>
        <v>7.8073695731484261E-3</v>
      </c>
      <c r="AG193" s="1">
        <f>(Table2[[#This Row],[Close Price]]/Table2[[#This Row],[Current Month Low]])-1</f>
        <v>4.8985840030616234E-2</v>
      </c>
      <c r="AH193" s="1">
        <f>(Table2[[#This Row],[Current Month High]]/Table2[[#This Row],[Close Price]])-1</f>
        <v>7.8073695731484261E-3</v>
      </c>
      <c r="AI193">
        <v>7.9095220722363999</v>
      </c>
      <c r="AJ193">
        <v>115.487421383647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</v>
      </c>
      <c r="AM193" t="s">
        <v>3216</v>
      </c>
      <c r="AN193">
        <v>1.66</v>
      </c>
      <c r="AO193" t="s">
        <v>3215</v>
      </c>
      <c r="AP193">
        <v>3.3290776409112002E-2</v>
      </c>
      <c r="AQ193">
        <f>(Table2[[#This Row],[Sharpe Ratio]]-AVERAGE(Table2[Sharpe Ratio]))/_xlfn.STDEV.P(Table2[Sharpe Ratio])</f>
        <v>-0.32585915655264081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0.92820088537499745</v>
      </c>
      <c r="AS193">
        <f>_xlfn.RANK.AVG(Table2[[#This Row],[1Y Return vs Nifty Z-Score]],Table2[1Y Return vs Nifty Z-Score])</f>
        <v>117</v>
      </c>
      <c r="AT193">
        <f>_xlfn.RANK.AVG(Table2[[#This Row],[6M Return vs Nifty Z-Score]],Table2[6M Return vs Nifty Z-Score])</f>
        <v>175</v>
      </c>
      <c r="AU193">
        <f>_xlfn.RANK.AVG(Table2[[#This Row],[Sharpe Ratio Z-Score]],Table2[Sharpe Ratio Z-Score])</f>
        <v>420</v>
      </c>
      <c r="AV193">
        <f>(Table2[[#This Row],[Rank 1Y]]+Table2[[#This Row],[Rank 6M]]+Table2[[#This Row],[Rank Sharpe]])/3</f>
        <v>237.33333333333334</v>
      </c>
    </row>
    <row r="194" spans="1:48" x14ac:dyDescent="0.3">
      <c r="A194" t="s">
        <v>851</v>
      </c>
      <c r="B194" t="s">
        <v>852</v>
      </c>
      <c r="C194" t="s">
        <v>3181</v>
      </c>
      <c r="D194" t="s">
        <v>161</v>
      </c>
      <c r="E194">
        <v>19513.28029635</v>
      </c>
      <c r="F194">
        <v>816.1</v>
      </c>
      <c r="G194">
        <v>94.081840668602098</v>
      </c>
      <c r="H194">
        <f>(Table2[[#This Row],[1Y Return vs Nifty]]-AVERAGE(Table2[1Y Return vs Nifty]))/_xlfn.STDEV.P(Table2[1Y Return vs Nifty])</f>
        <v>1.1531500012490405</v>
      </c>
      <c r="I194">
        <v>-5.7858005069481901</v>
      </c>
      <c r="J194">
        <f>(Table2[[#This Row],[1M Return vs Nifty]]-AVERAGE(Table2[1M Return vs Nifty]))/_xlfn.STDEV.P(Table2[1M Return vs Nifty])</f>
        <v>-0.4175145048193315</v>
      </c>
      <c r="K194">
        <v>-14.9570115806627</v>
      </c>
      <c r="L194">
        <f>(Table2[[#This Row],[6M Return vs Nifty]]-AVERAGE(Table2[6M Return vs Nifty]))/_xlfn.STDEV.P(Table2[6M Return vs Nifty])</f>
        <v>-0.80314773309754695</v>
      </c>
      <c r="M194">
        <v>-3.5140475832859099</v>
      </c>
      <c r="N194">
        <f>(Table2[[#This Row],[1W Return vs Nifty]]-AVERAGE(Table2[1W Return vs Nifty]))/_xlfn.STDEV.P(Table2[1W Return vs Nifty])</f>
        <v>-0.81943571886861344</v>
      </c>
      <c r="O194">
        <v>809.8</v>
      </c>
      <c r="P194">
        <v>808.71627892614799</v>
      </c>
      <c r="Q194">
        <v>700.169119663694</v>
      </c>
      <c r="R194">
        <v>52.400732875420402</v>
      </c>
      <c r="S194" s="1">
        <f>(Table2[[#This Row],[Close Price]]-Table2[[#This Row],[20D EMA]])/Table2[[#This Row],[20D EMA]]</f>
        <v>7.7796986910349079E-3</v>
      </c>
      <c r="T194" s="1">
        <f>(Table2[[#This Row],[Close Price]]-Table2[[#This Row],[50D EMA]])/Table2[[#This Row],[50D EMA]]</f>
        <v>9.130174903436452E-3</v>
      </c>
      <c r="U194" s="1">
        <f>(Table2[[#This Row],[Close Price]]-Table2[[#This Row],[200D EMA]])/Table2[[#This Row],[200D EMA]]</f>
        <v>0.1655755403665761</v>
      </c>
      <c r="V194">
        <v>2.33060882315322</v>
      </c>
      <c r="W194">
        <v>805.35</v>
      </c>
      <c r="X194">
        <v>830.7</v>
      </c>
      <c r="Y194">
        <v>805.35</v>
      </c>
      <c r="Z194">
        <v>832</v>
      </c>
      <c r="AA194">
        <v>805.35</v>
      </c>
      <c r="AB194">
        <v>830.7</v>
      </c>
      <c r="AC194" s="1">
        <f>(Table2[[#This Row],[Close Price]]/Table2[[#This Row],[Day Low]])-1</f>
        <v>1.3348233687216826E-2</v>
      </c>
      <c r="AD194" s="1">
        <f>(Table2[[#This Row],[Day High]]/Table2[[#This Row],[Close Price]])-1</f>
        <v>1.788996446513913E-2</v>
      </c>
      <c r="AE194" s="1">
        <f>(Table2[[#This Row],[Close Price]]/Table2[[#This Row],[Current Week Low]])-1</f>
        <v>1.3348233687216826E-2</v>
      </c>
      <c r="AF194" s="1">
        <f>(Table2[[#This Row],[Current Week High]]/Table2[[#This Row],[Close Price]])-1</f>
        <v>1.9482906506555597E-2</v>
      </c>
      <c r="AG194" s="1">
        <f>(Table2[[#This Row],[Close Price]]/Table2[[#This Row],[Current Month Low]])-1</f>
        <v>1.3348233687216826E-2</v>
      </c>
      <c r="AH194" s="1">
        <f>(Table2[[#This Row],[Current Month High]]/Table2[[#This Row],[Close Price]])-1</f>
        <v>1.788996446513913E-2</v>
      </c>
      <c r="AI194">
        <v>20.083323122166401</v>
      </c>
      <c r="AJ194">
        <v>172.03333333333299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-0.04</v>
      </c>
      <c r="AM194" t="s">
        <v>3214</v>
      </c>
      <c r="AN194">
        <v>-0.67</v>
      </c>
      <c r="AO194" t="s">
        <v>3214</v>
      </c>
      <c r="AP194">
        <v>0.188044212800524</v>
      </c>
      <c r="AQ194">
        <f>(Table2[[#This Row],[Sharpe Ratio]]-AVERAGE(Table2[Sharpe Ratio]))/_xlfn.STDEV.P(Table2[Sharpe Ratio])</f>
        <v>1.4811537653934286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0.59420580985697735</v>
      </c>
      <c r="AS194">
        <f>_xlfn.RANK.AVG(Table2[[#This Row],[1Y Return vs Nifty Z-Score]],Table2[1Y Return vs Nifty Z-Score])</f>
        <v>84</v>
      </c>
      <c r="AT194">
        <f>_xlfn.RANK.AVG(Table2[[#This Row],[6M Return vs Nifty Z-Score]],Table2[6M Return vs Nifty Z-Score])</f>
        <v>584</v>
      </c>
      <c r="AU194">
        <f>_xlfn.RANK.AVG(Table2[[#This Row],[Sharpe Ratio Z-Score]],Table2[Sharpe Ratio Z-Score])</f>
        <v>47</v>
      </c>
      <c r="AV194">
        <f>(Table2[[#This Row],[Rank 1Y]]+Table2[[#This Row],[Rank 6M]]+Table2[[#This Row],[Rank Sharpe]])/3</f>
        <v>238.33333333333334</v>
      </c>
    </row>
    <row r="195" spans="1:48" x14ac:dyDescent="0.3">
      <c r="A195" t="s">
        <v>486</v>
      </c>
      <c r="B195" t="s">
        <v>487</v>
      </c>
      <c r="C195" t="s">
        <v>3181</v>
      </c>
      <c r="D195" t="s">
        <v>488</v>
      </c>
      <c r="E195">
        <v>45708.228529079999</v>
      </c>
      <c r="F195">
        <v>4209.2</v>
      </c>
      <c r="G195">
        <v>3.3493391809217101</v>
      </c>
      <c r="H195">
        <f>(Table2[[#This Row],[1Y Return vs Nifty]]-AVERAGE(Table2[1Y Return vs Nifty]))/_xlfn.STDEV.P(Table2[1Y Return vs Nifty])</f>
        <v>-0.36428549161482143</v>
      </c>
      <c r="I195">
        <v>7.1068465800858904</v>
      </c>
      <c r="J195">
        <f>(Table2[[#This Row],[1M Return vs Nifty]]-AVERAGE(Table2[1M Return vs Nifty]))/_xlfn.STDEV.P(Table2[1M Return vs Nifty])</f>
        <v>0.74310809305927228</v>
      </c>
      <c r="K195">
        <v>31.577929685456098</v>
      </c>
      <c r="L195">
        <f>(Table2[[#This Row],[6M Return vs Nifty]]-AVERAGE(Table2[6M Return vs Nifty]))/_xlfn.STDEV.P(Table2[6M Return vs Nifty])</f>
        <v>0.66815014871278744</v>
      </c>
      <c r="M195">
        <v>-2.0814922834729099</v>
      </c>
      <c r="N195">
        <f>(Table2[[#This Row],[1W Return vs Nifty]]-AVERAGE(Table2[1W Return vs Nifty]))/_xlfn.STDEV.P(Table2[1W Return vs Nifty])</f>
        <v>-0.51991126792284104</v>
      </c>
      <c r="O195">
        <v>4065.82</v>
      </c>
      <c r="P195">
        <v>3955.71920669986</v>
      </c>
      <c r="Q195">
        <v>3564.9227631876101</v>
      </c>
      <c r="R195">
        <v>60.159665483798499</v>
      </c>
      <c r="S195" s="1">
        <f>(Table2[[#This Row],[Close Price]]-Table2[[#This Row],[20D EMA]])/Table2[[#This Row],[20D EMA]]</f>
        <v>3.5264719048064018E-2</v>
      </c>
      <c r="T195" s="1">
        <f>(Table2[[#This Row],[Close Price]]-Table2[[#This Row],[50D EMA]])/Table2[[#This Row],[50D EMA]]</f>
        <v>6.4079571894490289E-2</v>
      </c>
      <c r="U195" s="1">
        <f>(Table2[[#This Row],[Close Price]]-Table2[[#This Row],[200D EMA]])/Table2[[#This Row],[200D EMA]]</f>
        <v>0.18072684307928819</v>
      </c>
      <c r="V195">
        <v>1.81534819856492</v>
      </c>
      <c r="W195">
        <v>4156.1000000000004</v>
      </c>
      <c r="X195">
        <v>4340.95</v>
      </c>
      <c r="Y195">
        <v>4156.1000000000004</v>
      </c>
      <c r="Z195">
        <v>4348.8999999999996</v>
      </c>
      <c r="AA195">
        <v>4156.1000000000004</v>
      </c>
      <c r="AB195">
        <v>4340.95</v>
      </c>
      <c r="AC195" s="1">
        <f>(Table2[[#This Row],[Close Price]]/Table2[[#This Row],[Day Low]])-1</f>
        <v>1.277640095281618E-2</v>
      </c>
      <c r="AD195" s="1">
        <f>(Table2[[#This Row],[Day High]]/Table2[[#This Row],[Close Price]])-1</f>
        <v>3.1300484652665661E-2</v>
      </c>
      <c r="AE195" s="1">
        <f>(Table2[[#This Row],[Close Price]]/Table2[[#This Row],[Current Week Low]])-1</f>
        <v>1.277640095281618E-2</v>
      </c>
      <c r="AF195" s="1">
        <f>(Table2[[#This Row],[Current Week High]]/Table2[[#This Row],[Close Price]])-1</f>
        <v>3.3189204599448852E-2</v>
      </c>
      <c r="AG195" s="1">
        <f>(Table2[[#This Row],[Close Price]]/Table2[[#This Row],[Current Month Low]])-1</f>
        <v>1.277640095281618E-2</v>
      </c>
      <c r="AH195" s="1">
        <f>(Table2[[#This Row],[Current Month High]]/Table2[[#This Row],[Close Price]])-1</f>
        <v>3.1300484652665661E-2</v>
      </c>
      <c r="AI195">
        <v>5.0080775444264898</v>
      </c>
      <c r="AJ195">
        <v>58.933695816341903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</v>
      </c>
      <c r="AM195" t="s">
        <v>3216</v>
      </c>
      <c r="AN195">
        <v>10.4</v>
      </c>
      <c r="AO195" t="s">
        <v>3215</v>
      </c>
      <c r="AP195">
        <v>0.124793296600008</v>
      </c>
      <c r="AQ195">
        <f>(Table2[[#This Row],[Sharpe Ratio]]-AVERAGE(Table2[Sharpe Ratio]))/_xlfn.STDEV.P(Table2[Sharpe Ratio])</f>
        <v>0.7425903734298549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1.2696518556642522</v>
      </c>
      <c r="AS195">
        <f>_xlfn.RANK.AVG(Table2[[#This Row],[1Y Return vs Nifty Z-Score]],Table2[1Y Return vs Nifty Z-Score])</f>
        <v>415</v>
      </c>
      <c r="AT195">
        <f>_xlfn.RANK.AVG(Table2[[#This Row],[6M Return vs Nifty Z-Score]],Table2[6M Return vs Nifty Z-Score])</f>
        <v>139</v>
      </c>
      <c r="AU195">
        <f>_xlfn.RANK.AVG(Table2[[#This Row],[Sharpe Ratio Z-Score]],Table2[Sharpe Ratio Z-Score])</f>
        <v>163</v>
      </c>
      <c r="AV195">
        <f>(Table2[[#This Row],[Rank 1Y]]+Table2[[#This Row],[Rank 6M]]+Table2[[#This Row],[Rank Sharpe]])/3</f>
        <v>239</v>
      </c>
    </row>
    <row r="196" spans="1:48" x14ac:dyDescent="0.3">
      <c r="A196" t="s">
        <v>133</v>
      </c>
      <c r="B196" t="s">
        <v>134</v>
      </c>
      <c r="C196" t="s">
        <v>3176</v>
      </c>
      <c r="D196" t="s">
        <v>135</v>
      </c>
      <c r="E196">
        <v>219674.33481</v>
      </c>
      <c r="F196">
        <v>519.9</v>
      </c>
      <c r="G196">
        <v>37.988385920280201</v>
      </c>
      <c r="H196">
        <f>(Table2[[#This Row],[1Y Return vs Nifty]]-AVERAGE(Table2[1Y Return vs Nifty]))/_xlfn.STDEV.P(Table2[1Y Return vs Nifty])</f>
        <v>0.21502752300992931</v>
      </c>
      <c r="I196">
        <v>1.3943157626223299</v>
      </c>
      <c r="J196">
        <f>(Table2[[#This Row],[1M Return vs Nifty]]-AVERAGE(Table2[1M Return vs Nifty]))/_xlfn.STDEV.P(Table2[1M Return vs Nifty])</f>
        <v>0.22885432398698344</v>
      </c>
      <c r="K196">
        <v>49.860893459179401</v>
      </c>
      <c r="L196">
        <f>(Table2[[#This Row],[6M Return vs Nifty]]-AVERAGE(Table2[6M Return vs Nifty]))/_xlfn.STDEV.P(Table2[6M Return vs Nifty])</f>
        <v>1.2462036530604832</v>
      </c>
      <c r="M196">
        <v>1.79953974939812</v>
      </c>
      <c r="N196">
        <f>(Table2[[#This Row],[1W Return vs Nifty]]-AVERAGE(Table2[1W Return vs Nifty]))/_xlfn.STDEV.P(Table2[1W Return vs Nifty])</f>
        <v>0.29155059250264725</v>
      </c>
      <c r="O196">
        <v>509.74</v>
      </c>
      <c r="P196">
        <v>534.10505550213304</v>
      </c>
      <c r="Q196">
        <v>491.08879109881002</v>
      </c>
      <c r="R196">
        <v>66.629845357031499</v>
      </c>
      <c r="S196" s="1">
        <f>(Table2[[#This Row],[Close Price]]-Table2[[#This Row],[20D EMA]])/Table2[[#This Row],[20D EMA]]</f>
        <v>1.9931729901518359E-2</v>
      </c>
      <c r="T196" s="1">
        <f>(Table2[[#This Row],[Close Price]]-Table2[[#This Row],[50D EMA]])/Table2[[#This Row],[50D EMA]]</f>
        <v>-2.659599521816609E-2</v>
      </c>
      <c r="U196" s="1">
        <f>(Table2[[#This Row],[Close Price]]-Table2[[#This Row],[200D EMA]])/Table2[[#This Row],[200D EMA]]</f>
        <v>5.8668023834803774E-2</v>
      </c>
      <c r="V196">
        <v>0.96899163953793999</v>
      </c>
      <c r="W196">
        <v>511.85</v>
      </c>
      <c r="X196">
        <v>524</v>
      </c>
      <c r="Y196">
        <v>511.85</v>
      </c>
      <c r="Z196">
        <v>531.25</v>
      </c>
      <c r="AA196">
        <v>511.85</v>
      </c>
      <c r="AB196">
        <v>524</v>
      </c>
      <c r="AC196" s="1">
        <f>(Table2[[#This Row],[Close Price]]/Table2[[#This Row],[Day Low]])-1</f>
        <v>1.5727263846829986E-2</v>
      </c>
      <c r="AD196" s="1">
        <f>(Table2[[#This Row],[Day High]]/Table2[[#This Row],[Close Price]])-1</f>
        <v>7.88613194845178E-3</v>
      </c>
      <c r="AE196" s="1">
        <f>(Table2[[#This Row],[Close Price]]/Table2[[#This Row],[Current Week Low]])-1</f>
        <v>1.5727263846829986E-2</v>
      </c>
      <c r="AF196" s="1">
        <f>(Table2[[#This Row],[Current Week High]]/Table2[[#This Row],[Close Price]])-1</f>
        <v>2.1831121369494166E-2</v>
      </c>
      <c r="AG196" s="1">
        <f>(Table2[[#This Row],[Close Price]]/Table2[[#This Row],[Current Month Low]])-1</f>
        <v>1.5727263846829986E-2</v>
      </c>
      <c r="AH196" s="1">
        <f>(Table2[[#This Row],[Current Month High]]/Table2[[#This Row],[Close Price]])-1</f>
        <v>7.88613194845178E-3</v>
      </c>
      <c r="AI196">
        <v>55.356799384497002</v>
      </c>
      <c r="AJ196">
        <v>82.677442023893093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-0.26</v>
      </c>
      <c r="AM196" t="s">
        <v>3214</v>
      </c>
      <c r="AN196">
        <v>4.6900000000000004</v>
      </c>
      <c r="AO196" t="s">
        <v>3215</v>
      </c>
      <c r="AP196">
        <v>4.3031579193996E-2</v>
      </c>
      <c r="AQ196">
        <f>(Table2[[#This Row],[Sharpe Ratio]]-AVERAGE(Table2[Sharpe Ratio]))/_xlfn.STDEV.P(Table2[Sharpe Ratio])</f>
        <v>-0.21211850618094766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242</v>
      </c>
      <c r="AT196">
        <f>_xlfn.RANK.AVG(Table2[[#This Row],[6M Return vs Nifty Z-Score]],Table2[6M Return vs Nifty Z-Score])</f>
        <v>79</v>
      </c>
      <c r="AU196">
        <f>_xlfn.RANK.AVG(Table2[[#This Row],[Sharpe Ratio Z-Score]],Table2[Sharpe Ratio Z-Score])</f>
        <v>401</v>
      </c>
      <c r="AV196">
        <f>(Table2[[#This Row],[Rank 1Y]]+Table2[[#This Row],[Rank 6M]]+Table2[[#This Row],[Rank Sharpe]])/3</f>
        <v>240.66666666666666</v>
      </c>
    </row>
    <row r="197" spans="1:48" x14ac:dyDescent="0.3">
      <c r="A197" t="s">
        <v>1239</v>
      </c>
      <c r="B197" t="s">
        <v>1240</v>
      </c>
      <c r="C197" t="s">
        <v>3173</v>
      </c>
      <c r="D197" t="s">
        <v>277</v>
      </c>
      <c r="E197">
        <v>9776.3105515499992</v>
      </c>
      <c r="F197">
        <v>952.65</v>
      </c>
      <c r="G197">
        <v>57.078186205518001</v>
      </c>
      <c r="H197">
        <f>(Table2[[#This Row],[1Y Return vs Nifty]]-AVERAGE(Table2[1Y Return vs Nifty]))/_xlfn.STDEV.P(Table2[1Y Return vs Nifty])</f>
        <v>0.53429063192394632</v>
      </c>
      <c r="I197">
        <v>0.77173292353863898</v>
      </c>
      <c r="J197">
        <f>(Table2[[#This Row],[1M Return vs Nifty]]-AVERAGE(Table2[1M Return vs Nifty]))/_xlfn.STDEV.P(Table2[1M Return vs Nifty])</f>
        <v>0.17280813679097773</v>
      </c>
      <c r="K197">
        <v>30.230433763602999</v>
      </c>
      <c r="L197">
        <f>(Table2[[#This Row],[6M Return vs Nifty]]-AVERAGE(Table2[6M Return vs Nifty]))/_xlfn.STDEV.P(Table2[6M Return vs Nifty])</f>
        <v>0.62554629359598735</v>
      </c>
      <c r="M197">
        <v>2.8786476596662101</v>
      </c>
      <c r="N197">
        <f>(Table2[[#This Row],[1W Return vs Nifty]]-AVERAGE(Table2[1W Return vs Nifty]))/_xlfn.STDEV.P(Table2[1W Return vs Nifty])</f>
        <v>0.51717483498493133</v>
      </c>
      <c r="O197">
        <v>912.89</v>
      </c>
      <c r="P197">
        <v>878.25250495371699</v>
      </c>
      <c r="Q197">
        <v>751.70875407662095</v>
      </c>
      <c r="R197">
        <v>63.153189533410298</v>
      </c>
      <c r="S197" s="1">
        <f>(Table2[[#This Row],[Close Price]]-Table2[[#This Row],[20D EMA]])/Table2[[#This Row],[20D EMA]]</f>
        <v>4.3553987884630121E-2</v>
      </c>
      <c r="T197" s="1">
        <f>(Table2[[#This Row],[Close Price]]-Table2[[#This Row],[50D EMA]])/Table2[[#This Row],[50D EMA]]</f>
        <v>8.4710825903313136E-2</v>
      </c>
      <c r="U197" s="1">
        <f>(Table2[[#This Row],[Close Price]]-Table2[[#This Row],[200D EMA]])/Table2[[#This Row],[200D EMA]]</f>
        <v>0.26731263249715631</v>
      </c>
      <c r="V197">
        <v>0.981472957383277</v>
      </c>
      <c r="W197">
        <v>924.05</v>
      </c>
      <c r="X197">
        <v>960.9</v>
      </c>
      <c r="Y197">
        <v>879.7</v>
      </c>
      <c r="Z197">
        <v>988.65</v>
      </c>
      <c r="AA197">
        <v>924.05</v>
      </c>
      <c r="AB197">
        <v>960.9</v>
      </c>
      <c r="AC197" s="1">
        <f>(Table2[[#This Row],[Close Price]]/Table2[[#This Row],[Day Low]])-1</f>
        <v>3.0950706130620675E-2</v>
      </c>
      <c r="AD197" s="1">
        <f>(Table2[[#This Row],[Day High]]/Table2[[#This Row],[Close Price]])-1</f>
        <v>8.6600535348764218E-3</v>
      </c>
      <c r="AE197" s="1">
        <f>(Table2[[#This Row],[Close Price]]/Table2[[#This Row],[Current Week Low]])-1</f>
        <v>8.2925997499147419E-2</v>
      </c>
      <c r="AF197" s="1">
        <f>(Table2[[#This Row],[Current Week High]]/Table2[[#This Row],[Close Price]])-1</f>
        <v>3.7789324515824285E-2</v>
      </c>
      <c r="AG197" s="1">
        <f>(Table2[[#This Row],[Close Price]]/Table2[[#This Row],[Current Month Low]])-1</f>
        <v>3.0950706130620675E-2</v>
      </c>
      <c r="AH197" s="1">
        <f>(Table2[[#This Row],[Current Month High]]/Table2[[#This Row],[Close Price]])-1</f>
        <v>8.6600535348764218E-3</v>
      </c>
      <c r="AI197">
        <v>3.7789324515824201</v>
      </c>
      <c r="AJ197">
        <v>95.275187045198294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7.0000000000000007E-2</v>
      </c>
      <c r="AM197" t="s">
        <v>3215</v>
      </c>
      <c r="AN197">
        <v>3.77</v>
      </c>
      <c r="AO197" t="s">
        <v>3215</v>
      </c>
      <c r="AP197">
        <v>3.9970152389796003E-2</v>
      </c>
      <c r="AQ197">
        <f>(Table2[[#This Row],[Sharpe Ratio]]-AVERAGE(Table2[Sharpe Ratio]))/_xlfn.STDEV.P(Table2[Sharpe Ratio])</f>
        <v>-0.24786593721562583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1.6019539600802171</v>
      </c>
      <c r="AS197">
        <f>_xlfn.RANK.AVG(Table2[[#This Row],[1Y Return vs Nifty Z-Score]],Table2[1Y Return vs Nifty Z-Score])</f>
        <v>170</v>
      </c>
      <c r="AT197">
        <f>_xlfn.RANK.AVG(Table2[[#This Row],[6M Return vs Nifty Z-Score]],Table2[6M Return vs Nifty Z-Score])</f>
        <v>147</v>
      </c>
      <c r="AU197">
        <f>_xlfn.RANK.AVG(Table2[[#This Row],[Sharpe Ratio Z-Score]],Table2[Sharpe Ratio Z-Score])</f>
        <v>405</v>
      </c>
      <c r="AV197">
        <f>(Table2[[#This Row],[Rank 1Y]]+Table2[[#This Row],[Rank 6M]]+Table2[[#This Row],[Rank Sharpe]])/3</f>
        <v>240.66666666666666</v>
      </c>
    </row>
    <row r="198" spans="1:48" x14ac:dyDescent="0.3">
      <c r="A198" t="s">
        <v>1153</v>
      </c>
      <c r="B198" t="s">
        <v>1154</v>
      </c>
      <c r="C198" t="s">
        <v>3177</v>
      </c>
      <c r="D198" t="s">
        <v>77</v>
      </c>
      <c r="E198">
        <v>11297.302462455</v>
      </c>
      <c r="F198">
        <v>364.55</v>
      </c>
      <c r="G198">
        <v>25.267134210270001</v>
      </c>
      <c r="H198">
        <f>(Table2[[#This Row],[1Y Return vs Nifty]]-AVERAGE(Table2[1Y Return vs Nifty]))/_xlfn.STDEV.P(Table2[1Y Return vs Nifty])</f>
        <v>2.2737849126101273E-3</v>
      </c>
      <c r="I198">
        <v>-2.30524912193717</v>
      </c>
      <c r="J198">
        <f>(Table2[[#This Row],[1M Return vs Nifty]]-AVERAGE(Table2[1M Return vs Nifty]))/_xlfn.STDEV.P(Table2[1M Return vs Nifty])</f>
        <v>-0.10418811317521155</v>
      </c>
      <c r="K198">
        <v>45.465372691977997</v>
      </c>
      <c r="L198">
        <f>(Table2[[#This Row],[6M Return vs Nifty]]-AVERAGE(Table2[6M Return vs Nifty]))/_xlfn.STDEV.P(Table2[6M Return vs Nifty])</f>
        <v>1.1072302232402258</v>
      </c>
      <c r="M198">
        <v>0.59435471780868299</v>
      </c>
      <c r="N198">
        <f>(Table2[[#This Row],[1W Return vs Nifty]]-AVERAGE(Table2[1W Return vs Nifty]))/_xlfn.STDEV.P(Table2[1W Return vs Nifty])</f>
        <v>3.9565636025217961E-2</v>
      </c>
      <c r="O198">
        <v>364.48</v>
      </c>
      <c r="P198">
        <v>351.41006717329901</v>
      </c>
      <c r="Q198">
        <v>287.44938257923201</v>
      </c>
      <c r="R198">
        <v>49.789374710576404</v>
      </c>
      <c r="S198" s="1">
        <f>(Table2[[#This Row],[Close Price]]-Table2[[#This Row],[20D EMA]])/Table2[[#This Row],[20D EMA]]</f>
        <v>1.920544337137653E-4</v>
      </c>
      <c r="T198" s="1">
        <f>(Table2[[#This Row],[Close Price]]-Table2[[#This Row],[50D EMA]])/Table2[[#This Row],[50D EMA]]</f>
        <v>3.7392021612804277E-2</v>
      </c>
      <c r="U198" s="1">
        <f>(Table2[[#This Row],[Close Price]]-Table2[[#This Row],[200D EMA]])/Table2[[#This Row],[200D EMA]]</f>
        <v>0.26822328414470026</v>
      </c>
      <c r="V198">
        <v>0.24986362757799899</v>
      </c>
      <c r="W198">
        <v>363</v>
      </c>
      <c r="X198">
        <v>367</v>
      </c>
      <c r="Y198">
        <v>352.6</v>
      </c>
      <c r="Z198">
        <v>367.45</v>
      </c>
      <c r="AA198">
        <v>363</v>
      </c>
      <c r="AB198">
        <v>367</v>
      </c>
      <c r="AC198" s="1">
        <f>(Table2[[#This Row],[Close Price]]/Table2[[#This Row],[Day Low]])-1</f>
        <v>4.2699724517907267E-3</v>
      </c>
      <c r="AD198" s="1">
        <f>(Table2[[#This Row],[Day High]]/Table2[[#This Row],[Close Price]])-1</f>
        <v>6.7206144561788861E-3</v>
      </c>
      <c r="AE198" s="1">
        <f>(Table2[[#This Row],[Close Price]]/Table2[[#This Row],[Current Week Low]])-1</f>
        <v>3.3891094724900706E-2</v>
      </c>
      <c r="AF198" s="1">
        <f>(Table2[[#This Row],[Current Week High]]/Table2[[#This Row],[Close Price]])-1</f>
        <v>7.9550130297627586E-3</v>
      </c>
      <c r="AG198" s="1">
        <f>(Table2[[#This Row],[Close Price]]/Table2[[#This Row],[Current Month Low]])-1</f>
        <v>4.2699724517907267E-3</v>
      </c>
      <c r="AH198" s="1">
        <f>(Table2[[#This Row],[Current Month High]]/Table2[[#This Row],[Close Price]])-1</f>
        <v>6.7206144561788861E-3</v>
      </c>
      <c r="AI198">
        <v>5.6096557399533502</v>
      </c>
      <c r="AJ198">
        <v>111.272095044914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0.19</v>
      </c>
      <c r="AM198" t="s">
        <v>3215</v>
      </c>
      <c r="AN198">
        <v>-0.68</v>
      </c>
      <c r="AO198" t="s">
        <v>3214</v>
      </c>
      <c r="AP198">
        <v>6.4371955015771004E-2</v>
      </c>
      <c r="AQ198">
        <f>(Table2[[#This Row],[Sharpe Ratio]]-AVERAGE(Table2[Sharpe Ratio]))/_xlfn.STDEV.P(Table2[Sharpe Ratio])</f>
        <v>3.7067138857645544E-2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1.0819486698604879</v>
      </c>
      <c r="AS198">
        <f>_xlfn.RANK.AVG(Table2[[#This Row],[1Y Return vs Nifty Z-Score]],Table2[1Y Return vs Nifty Z-Score])</f>
        <v>300</v>
      </c>
      <c r="AT198">
        <f>_xlfn.RANK.AVG(Table2[[#This Row],[6M Return vs Nifty Z-Score]],Table2[6M Return vs Nifty Z-Score])</f>
        <v>87</v>
      </c>
      <c r="AU198">
        <f>_xlfn.RANK.AVG(Table2[[#This Row],[Sharpe Ratio Z-Score]],Table2[Sharpe Ratio Z-Score])</f>
        <v>337</v>
      </c>
      <c r="AV198">
        <f>(Table2[[#This Row],[Rank 1Y]]+Table2[[#This Row],[Rank 6M]]+Table2[[#This Row],[Rank Sharpe]])/3</f>
        <v>241.33333333333334</v>
      </c>
    </row>
    <row r="199" spans="1:48" x14ac:dyDescent="0.3">
      <c r="A199" t="s">
        <v>244</v>
      </c>
      <c r="B199" t="s">
        <v>245</v>
      </c>
      <c r="C199" t="s">
        <v>3181</v>
      </c>
      <c r="D199" t="s">
        <v>215</v>
      </c>
      <c r="E199">
        <v>110373.639479712</v>
      </c>
      <c r="F199">
        <v>7326.55</v>
      </c>
      <c r="G199">
        <v>4.9921524674070099</v>
      </c>
      <c r="H199">
        <f>(Table2[[#This Row],[1Y Return vs Nifty]]-AVERAGE(Table2[1Y Return vs Nifty]))/_xlfn.STDEV.P(Table2[1Y Return vs Nifty])</f>
        <v>-0.33681062706036402</v>
      </c>
      <c r="I199">
        <v>5.1390655015994602</v>
      </c>
      <c r="J199">
        <f>(Table2[[#This Row],[1M Return vs Nifty]]-AVERAGE(Table2[1M Return vs Nifty]))/_xlfn.STDEV.P(Table2[1M Return vs Nifty])</f>
        <v>0.56596439464328829</v>
      </c>
      <c r="K199">
        <v>25.891362605873201</v>
      </c>
      <c r="L199">
        <f>(Table2[[#This Row],[6M Return vs Nifty]]-AVERAGE(Table2[6M Return vs Nifty]))/_xlfn.STDEV.P(Table2[6M Return vs Nifty])</f>
        <v>0.48835763428547729</v>
      </c>
      <c r="M199">
        <v>10.8089454445408</v>
      </c>
      <c r="N199">
        <f>(Table2[[#This Row],[1W Return vs Nifty]]-AVERAGE(Table2[1W Return vs Nifty]))/_xlfn.STDEV.P(Table2[1W Return vs Nifty])</f>
        <v>2.1752735416534286</v>
      </c>
      <c r="O199">
        <v>6793.75</v>
      </c>
      <c r="P199">
        <v>6703.4610650401401</v>
      </c>
      <c r="Q199">
        <v>6005.7310357981296</v>
      </c>
      <c r="R199">
        <v>78.874629796713904</v>
      </c>
      <c r="S199" s="1">
        <f>(Table2[[#This Row],[Close Price]]-Table2[[#This Row],[20D EMA]])/Table2[[#This Row],[20D EMA]]</f>
        <v>7.8425022999080066E-2</v>
      </c>
      <c r="T199" s="1">
        <f>(Table2[[#This Row],[Close Price]]-Table2[[#This Row],[50D EMA]])/Table2[[#This Row],[50D EMA]]</f>
        <v>9.295033250948391E-2</v>
      </c>
      <c r="U199" s="1">
        <f>(Table2[[#This Row],[Close Price]]-Table2[[#This Row],[200D EMA]])/Table2[[#This Row],[200D EMA]]</f>
        <v>0.2199264263299365</v>
      </c>
      <c r="V199">
        <v>1.0751937728685901</v>
      </c>
      <c r="W199">
        <v>6902.4</v>
      </c>
      <c r="X199">
        <v>7353.55</v>
      </c>
      <c r="Y199">
        <v>6902.4</v>
      </c>
      <c r="Z199">
        <v>7353.55</v>
      </c>
      <c r="AA199">
        <v>6902.4</v>
      </c>
      <c r="AB199">
        <v>7353.55</v>
      </c>
      <c r="AC199" s="1">
        <f>(Table2[[#This Row],[Close Price]]/Table2[[#This Row],[Day Low]])-1</f>
        <v>6.1449640704682507E-2</v>
      </c>
      <c r="AD199" s="1">
        <f>(Table2[[#This Row],[Day High]]/Table2[[#This Row],[Close Price]])-1</f>
        <v>3.6852270168086232E-3</v>
      </c>
      <c r="AE199" s="1">
        <f>(Table2[[#This Row],[Close Price]]/Table2[[#This Row],[Current Week Low]])-1</f>
        <v>6.1449640704682507E-2</v>
      </c>
      <c r="AF199" s="1">
        <f>(Table2[[#This Row],[Current Week High]]/Table2[[#This Row],[Close Price]])-1</f>
        <v>3.6852270168086232E-3</v>
      </c>
      <c r="AG199" s="1">
        <f>(Table2[[#This Row],[Close Price]]/Table2[[#This Row],[Current Month Low]])-1</f>
        <v>6.1449640704682507E-2</v>
      </c>
      <c r="AH199" s="1">
        <f>(Table2[[#This Row],[Current Month High]]/Table2[[#This Row],[Close Price]])-1</f>
        <v>3.6852270168086232E-3</v>
      </c>
      <c r="AI199">
        <v>0.36852270168086199</v>
      </c>
      <c r="AJ199">
        <v>92.753222836095702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-0.01</v>
      </c>
      <c r="AM199" t="s">
        <v>3214</v>
      </c>
      <c r="AN199">
        <v>8.5</v>
      </c>
      <c r="AO199" t="s">
        <v>3215</v>
      </c>
      <c r="AP199">
        <v>0.133298843243951</v>
      </c>
      <c r="AQ199">
        <f>(Table2[[#This Row],[Sharpe Ratio]]-AVERAGE(Table2[Sharpe Ratio]))/_xlfn.STDEV.P(Table2[Sharpe Ratio])</f>
        <v>0.84190728071290999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3.73469222423474</v>
      </c>
      <c r="AS199">
        <f>_xlfn.RANK.AVG(Table2[[#This Row],[1Y Return vs Nifty Z-Score]],Table2[1Y Return vs Nifty Z-Score])</f>
        <v>408</v>
      </c>
      <c r="AT199">
        <f>_xlfn.RANK.AVG(Table2[[#This Row],[6M Return vs Nifty Z-Score]],Table2[6M Return vs Nifty Z-Score])</f>
        <v>177</v>
      </c>
      <c r="AU199">
        <f>_xlfn.RANK.AVG(Table2[[#This Row],[Sharpe Ratio Z-Score]],Table2[Sharpe Ratio Z-Score])</f>
        <v>141</v>
      </c>
      <c r="AV199">
        <f>(Table2[[#This Row],[Rank 1Y]]+Table2[[#This Row],[Rank 6M]]+Table2[[#This Row],[Rank Sharpe]])/3</f>
        <v>242</v>
      </c>
    </row>
    <row r="200" spans="1:48" x14ac:dyDescent="0.3">
      <c r="A200" t="s">
        <v>738</v>
      </c>
      <c r="B200" t="s">
        <v>739</v>
      </c>
      <c r="C200" t="s">
        <v>3171</v>
      </c>
      <c r="D200" t="s">
        <v>117</v>
      </c>
      <c r="E200">
        <v>23662.3679209</v>
      </c>
      <c r="F200">
        <v>945.05</v>
      </c>
      <c r="G200">
        <v>62.377039090199602</v>
      </c>
      <c r="H200">
        <f>(Table2[[#This Row],[1Y Return vs Nifty]]-AVERAGE(Table2[1Y Return vs Nifty]))/_xlfn.STDEV.P(Table2[1Y Return vs Nifty])</f>
        <v>0.62291011564634402</v>
      </c>
      <c r="I200">
        <v>11.837684916814</v>
      </c>
      <c r="J200">
        <f>(Table2[[#This Row],[1M Return vs Nifty]]-AVERAGE(Table2[1M Return vs Nifty]))/_xlfn.STDEV.P(Table2[1M Return vs Nifty])</f>
        <v>1.1689878866696159</v>
      </c>
      <c r="K200">
        <v>64.820447918292402</v>
      </c>
      <c r="L200">
        <f>(Table2[[#This Row],[6M Return vs Nifty]]-AVERAGE(Table2[6M Return vs Nifty]))/_xlfn.STDEV.P(Table2[6M Return vs Nifty])</f>
        <v>1.7191807362945892</v>
      </c>
      <c r="M200">
        <v>-0.64388149946490403</v>
      </c>
      <c r="N200">
        <f>(Table2[[#This Row],[1W Return vs Nifty]]-AVERAGE(Table2[1W Return vs Nifty]))/_xlfn.STDEV.P(Table2[1W Return vs Nifty])</f>
        <v>-0.21932979591270077</v>
      </c>
      <c r="O200">
        <v>913.03</v>
      </c>
      <c r="P200">
        <v>848.97426128301095</v>
      </c>
      <c r="Q200">
        <v>677.48435814754305</v>
      </c>
      <c r="R200">
        <v>56.026841815167202</v>
      </c>
      <c r="S200" s="1">
        <f>(Table2[[#This Row],[Close Price]]-Table2[[#This Row],[20D EMA]])/Table2[[#This Row],[20D EMA]]</f>
        <v>3.5070041510136561E-2</v>
      </c>
      <c r="T200" s="1">
        <f>(Table2[[#This Row],[Close Price]]-Table2[[#This Row],[50D EMA]])/Table2[[#This Row],[50D EMA]]</f>
        <v>0.11316684509586275</v>
      </c>
      <c r="U200" s="1">
        <f>(Table2[[#This Row],[Close Price]]-Table2[[#This Row],[200D EMA]])/Table2[[#This Row],[200D EMA]]</f>
        <v>0.39493995490031114</v>
      </c>
      <c r="V200">
        <v>1.4862497101955301</v>
      </c>
      <c r="W200">
        <v>921.7</v>
      </c>
      <c r="X200">
        <v>965</v>
      </c>
      <c r="Y200">
        <v>915</v>
      </c>
      <c r="Z200">
        <v>972.15</v>
      </c>
      <c r="AA200">
        <v>921.7</v>
      </c>
      <c r="AB200">
        <v>965</v>
      </c>
      <c r="AC200" s="1">
        <f>(Table2[[#This Row],[Close Price]]/Table2[[#This Row],[Day Low]])-1</f>
        <v>2.533362265379191E-2</v>
      </c>
      <c r="AD200" s="1">
        <f>(Table2[[#This Row],[Day High]]/Table2[[#This Row],[Close Price]])-1</f>
        <v>2.1109994180202207E-2</v>
      </c>
      <c r="AE200" s="1">
        <f>(Table2[[#This Row],[Close Price]]/Table2[[#This Row],[Current Week Low]])-1</f>
        <v>3.2841530054644741E-2</v>
      </c>
      <c r="AF200" s="1">
        <f>(Table2[[#This Row],[Current Week High]]/Table2[[#This Row],[Close Price]])-1</f>
        <v>2.8675731442780794E-2</v>
      </c>
      <c r="AG200" s="1">
        <f>(Table2[[#This Row],[Close Price]]/Table2[[#This Row],[Current Month Low]])-1</f>
        <v>2.533362265379191E-2</v>
      </c>
      <c r="AH200" s="1">
        <f>(Table2[[#This Row],[Current Month High]]/Table2[[#This Row],[Close Price]])-1</f>
        <v>2.1109994180202207E-2</v>
      </c>
      <c r="AI200">
        <v>6.6557325009258799</v>
      </c>
      <c r="AJ200">
        <v>109.91781430475299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0.22</v>
      </c>
      <c r="AM200" t="s">
        <v>3215</v>
      </c>
      <c r="AN200">
        <v>7.66</v>
      </c>
      <c r="AO200" t="s">
        <v>3215</v>
      </c>
      <c r="AQ200">
        <f>(Table2[[#This Row],[Sharpe Ratio]]-AVERAGE(Table2[Sharpe Ratio]))/_xlfn.STDEV.P(Table2[Sharpe Ratio])</f>
        <v>-0.7145863121857492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2.5771626305120994</v>
      </c>
      <c r="AS200">
        <f>_xlfn.RANK.AVG(Table2[[#This Row],[1Y Return vs Nifty Z-Score]],Table2[1Y Return vs Nifty Z-Score])</f>
        <v>147</v>
      </c>
      <c r="AT200">
        <f>_xlfn.RANK.AVG(Table2[[#This Row],[6M Return vs Nifty Z-Score]],Table2[6M Return vs Nifty Z-Score])</f>
        <v>43</v>
      </c>
      <c r="AU200">
        <f>_xlfn.RANK.AVG(Table2[[#This Row],[Sharpe Ratio Z-Score]],Table2[Sharpe Ratio Z-Score])</f>
        <v>536.5</v>
      </c>
      <c r="AV200">
        <f>(Table2[[#This Row],[Rank 1Y]]+Table2[[#This Row],[Rank 6M]]+Table2[[#This Row],[Rank Sharpe]])/3</f>
        <v>242.16666666666666</v>
      </c>
    </row>
    <row r="201" spans="1:48" x14ac:dyDescent="0.3">
      <c r="A201" t="s">
        <v>236</v>
      </c>
      <c r="B201" t="s">
        <v>237</v>
      </c>
      <c r="C201" t="s">
        <v>3173</v>
      </c>
      <c r="D201" t="s">
        <v>54</v>
      </c>
      <c r="E201">
        <v>114250.181463409</v>
      </c>
      <c r="F201">
        <v>3369.9</v>
      </c>
      <c r="G201">
        <v>47.866018451473003</v>
      </c>
      <c r="H201">
        <f>(Table2[[#This Row],[1Y Return vs Nifty]]-AVERAGE(Table2[1Y Return vs Nifty]))/_xlfn.STDEV.P(Table2[1Y Return vs Nifty])</f>
        <v>0.38022378611895224</v>
      </c>
      <c r="I201">
        <v>-6.2322526099297901</v>
      </c>
      <c r="J201">
        <f>(Table2[[#This Row],[1M Return vs Nifty]]-AVERAGE(Table2[1M Return vs Nifty]))/_xlfn.STDEV.P(Table2[1M Return vs Nifty])</f>
        <v>-0.45770504102907372</v>
      </c>
      <c r="K201">
        <v>11.435210830863699</v>
      </c>
      <c r="L201">
        <f>(Table2[[#This Row],[6M Return vs Nifty]]-AVERAGE(Table2[6M Return vs Nifty]))/_xlfn.STDEV.P(Table2[6M Return vs Nifty])</f>
        <v>3.1296662314594811E-2</v>
      </c>
      <c r="M201">
        <v>-2.9433724126057599</v>
      </c>
      <c r="N201">
        <f>(Table2[[#This Row],[1W Return vs Nifty]]-AVERAGE(Table2[1W Return vs Nifty]))/_xlfn.STDEV.P(Table2[1W Return vs Nifty])</f>
        <v>-0.70011664812232566</v>
      </c>
      <c r="O201">
        <v>3415.43</v>
      </c>
      <c r="P201">
        <v>3316.09930578172</v>
      </c>
      <c r="Q201">
        <v>2839.5951140490702</v>
      </c>
      <c r="R201">
        <v>39.713541298318603</v>
      </c>
      <c r="S201" s="1">
        <f>(Table2[[#This Row],[Close Price]]-Table2[[#This Row],[20D EMA]])/Table2[[#This Row],[20D EMA]]</f>
        <v>-1.3330678713953952E-2</v>
      </c>
      <c r="T201" s="1">
        <f>(Table2[[#This Row],[Close Price]]-Table2[[#This Row],[50D EMA]])/Table2[[#This Row],[50D EMA]]</f>
        <v>1.6224090190687886E-2</v>
      </c>
      <c r="U201" s="1">
        <f>(Table2[[#This Row],[Close Price]]-Table2[[#This Row],[200D EMA]])/Table2[[#This Row],[200D EMA]]</f>
        <v>0.18675369714760184</v>
      </c>
      <c r="V201">
        <v>0.96249784154155404</v>
      </c>
      <c r="W201">
        <v>3331.45</v>
      </c>
      <c r="X201">
        <v>3433.45</v>
      </c>
      <c r="Y201">
        <v>3331.45</v>
      </c>
      <c r="Z201">
        <v>3502.25</v>
      </c>
      <c r="AA201">
        <v>3331.45</v>
      </c>
      <c r="AB201">
        <v>3433.45</v>
      </c>
      <c r="AC201" s="1">
        <f>(Table2[[#This Row],[Close Price]]/Table2[[#This Row],[Day Low]])-1</f>
        <v>1.1541520959342133E-2</v>
      </c>
      <c r="AD201" s="1">
        <f>(Table2[[#This Row],[Day High]]/Table2[[#This Row],[Close Price]])-1</f>
        <v>1.8858126353897608E-2</v>
      </c>
      <c r="AE201" s="1">
        <f>(Table2[[#This Row],[Close Price]]/Table2[[#This Row],[Current Week Low]])-1</f>
        <v>1.1541520959342133E-2</v>
      </c>
      <c r="AF201" s="1">
        <f>(Table2[[#This Row],[Current Week High]]/Table2[[#This Row],[Close Price]])-1</f>
        <v>3.9274162438054594E-2</v>
      </c>
      <c r="AG201" s="1">
        <f>(Table2[[#This Row],[Close Price]]/Table2[[#This Row],[Current Month Low]])-1</f>
        <v>1.1541520959342133E-2</v>
      </c>
      <c r="AH201" s="1">
        <f>(Table2[[#This Row],[Current Month High]]/Table2[[#This Row],[Close Price]])-1</f>
        <v>1.8858126353897608E-2</v>
      </c>
      <c r="AI201">
        <v>6.0565595418261502</v>
      </c>
      <c r="AJ201">
        <v>84.900277084304903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0.01</v>
      </c>
      <c r="AM201" t="s">
        <v>3215</v>
      </c>
      <c r="AN201">
        <v>-2.37</v>
      </c>
      <c r="AO201" t="s">
        <v>3214</v>
      </c>
      <c r="AP201">
        <v>0.100503738530638</v>
      </c>
      <c r="AQ201">
        <f>(Table2[[#This Row],[Sharpe Ratio]]-AVERAGE(Table2[Sharpe Ratio]))/_xlfn.STDEV.P(Table2[Sharpe Ratio])</f>
        <v>0.45896794588842188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-0.28733329482943049</v>
      </c>
      <c r="AS201">
        <f>_xlfn.RANK.AVG(Table2[[#This Row],[1Y Return vs Nifty Z-Score]],Table2[1Y Return vs Nifty Z-Score])</f>
        <v>201</v>
      </c>
      <c r="AT201">
        <f>_xlfn.RANK.AVG(Table2[[#This Row],[6M Return vs Nifty Z-Score]],Table2[6M Return vs Nifty Z-Score])</f>
        <v>301</v>
      </c>
      <c r="AU201">
        <f>_xlfn.RANK.AVG(Table2[[#This Row],[Sharpe Ratio Z-Score]],Table2[Sharpe Ratio Z-Score])</f>
        <v>226</v>
      </c>
      <c r="AV201">
        <f>(Table2[[#This Row],[Rank 1Y]]+Table2[[#This Row],[Rank 6M]]+Table2[[#This Row],[Rank Sharpe]])/3</f>
        <v>242.66666666666666</v>
      </c>
    </row>
    <row r="202" spans="1:48" x14ac:dyDescent="0.3">
      <c r="A202" t="s">
        <v>771</v>
      </c>
      <c r="B202" t="s">
        <v>772</v>
      </c>
      <c r="C202" t="s">
        <v>3183</v>
      </c>
      <c r="D202" t="s">
        <v>384</v>
      </c>
      <c r="E202">
        <v>21935.713260749999</v>
      </c>
      <c r="F202">
        <v>547.5</v>
      </c>
      <c r="G202">
        <v>67.297326319196699</v>
      </c>
      <c r="H202">
        <f>(Table2[[#This Row],[1Y Return vs Nifty]]-AVERAGE(Table2[1Y Return vs Nifty]))/_xlfn.STDEV.P(Table2[1Y Return vs Nifty])</f>
        <v>0.70519836245918799</v>
      </c>
      <c r="I202">
        <v>2.1521551748368699</v>
      </c>
      <c r="J202">
        <f>(Table2[[#This Row],[1M Return vs Nifty]]-AVERAGE(Table2[1M Return vs Nifty]))/_xlfn.STDEV.P(Table2[1M Return vs Nifty])</f>
        <v>0.29707658598186876</v>
      </c>
      <c r="K202">
        <v>36.375354415567301</v>
      </c>
      <c r="L202">
        <f>(Table2[[#This Row],[6M Return vs Nifty]]-AVERAGE(Table2[6M Return vs Nifty]))/_xlfn.STDEV.P(Table2[6M Return vs Nifty])</f>
        <v>0.81983059896181876</v>
      </c>
      <c r="M202">
        <v>9.9438005518867794</v>
      </c>
      <c r="N202">
        <f>(Table2[[#This Row],[1W Return vs Nifty]]-AVERAGE(Table2[1W Return vs Nifty]))/_xlfn.STDEV.P(Table2[1W Return vs Nifty])</f>
        <v>1.994385551504245</v>
      </c>
      <c r="O202">
        <v>513.64</v>
      </c>
      <c r="P202">
        <v>505.10218692027001</v>
      </c>
      <c r="Q202">
        <v>436.54481996394099</v>
      </c>
      <c r="R202">
        <v>72.025385135973494</v>
      </c>
      <c r="S202" s="1">
        <f>(Table2[[#This Row],[Close Price]]-Table2[[#This Row],[20D EMA]])/Table2[[#This Row],[20D EMA]]</f>
        <v>6.5921657191807523E-2</v>
      </c>
      <c r="T202" s="1">
        <f>(Table2[[#This Row],[Close Price]]-Table2[[#This Row],[50D EMA]])/Table2[[#This Row],[50D EMA]]</f>
        <v>8.393908040319463E-2</v>
      </c>
      <c r="U202" s="1">
        <f>(Table2[[#This Row],[Close Price]]-Table2[[#This Row],[200D EMA]])/Table2[[#This Row],[200D EMA]]</f>
        <v>0.25416675439013114</v>
      </c>
      <c r="V202">
        <v>1.0730812340037299</v>
      </c>
      <c r="W202">
        <v>531</v>
      </c>
      <c r="X202">
        <v>550.5</v>
      </c>
      <c r="Y202">
        <v>519.35</v>
      </c>
      <c r="Z202">
        <v>550.5</v>
      </c>
      <c r="AA202">
        <v>531</v>
      </c>
      <c r="AB202">
        <v>550.5</v>
      </c>
      <c r="AC202" s="1">
        <f>(Table2[[#This Row],[Close Price]]/Table2[[#This Row],[Day Low]])-1</f>
        <v>3.1073446327683607E-2</v>
      </c>
      <c r="AD202" s="1">
        <f>(Table2[[#This Row],[Day High]]/Table2[[#This Row],[Close Price]])-1</f>
        <v>5.479452054794498E-3</v>
      </c>
      <c r="AE202" s="1">
        <f>(Table2[[#This Row],[Close Price]]/Table2[[#This Row],[Current Week Low]])-1</f>
        <v>5.4202368345046548E-2</v>
      </c>
      <c r="AF202" s="1">
        <f>(Table2[[#This Row],[Current Week High]]/Table2[[#This Row],[Close Price]])-1</f>
        <v>5.479452054794498E-3</v>
      </c>
      <c r="AG202" s="1">
        <f>(Table2[[#This Row],[Close Price]]/Table2[[#This Row],[Current Month Low]])-1</f>
        <v>3.1073446327683607E-2</v>
      </c>
      <c r="AH202" s="1">
        <f>(Table2[[#This Row],[Current Month High]]/Table2[[#This Row],[Close Price]])-1</f>
        <v>5.479452054794498E-3</v>
      </c>
      <c r="AI202">
        <v>4.9041095890411004</v>
      </c>
      <c r="AJ202">
        <v>107.819320554184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0.04</v>
      </c>
      <c r="AM202" t="s">
        <v>3215</v>
      </c>
      <c r="AN202">
        <v>7.85</v>
      </c>
      <c r="AO202" t="s">
        <v>3215</v>
      </c>
      <c r="AP202">
        <v>8.9342452977449992E-3</v>
      </c>
      <c r="AQ202">
        <f>(Table2[[#This Row],[Sharpe Ratio]]-AVERAGE(Table2[Sharpe Ratio]))/_xlfn.STDEV.P(Table2[Sharpe Ratio])</f>
        <v>-0.61026360971581528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3.2062274891913054</v>
      </c>
      <c r="AS202">
        <f>_xlfn.RANK.AVG(Table2[[#This Row],[1Y Return vs Nifty Z-Score]],Table2[1Y Return vs Nifty Z-Score])</f>
        <v>134</v>
      </c>
      <c r="AT202">
        <f>_xlfn.RANK.AVG(Table2[[#This Row],[6M Return vs Nifty Z-Score]],Table2[6M Return vs Nifty Z-Score])</f>
        <v>112</v>
      </c>
      <c r="AU202">
        <f>_xlfn.RANK.AVG(Table2[[#This Row],[Sharpe Ratio Z-Score]],Table2[Sharpe Ratio Z-Score])</f>
        <v>486</v>
      </c>
      <c r="AV202">
        <f>(Table2[[#This Row],[Rank 1Y]]+Table2[[#This Row],[Rank 6M]]+Table2[[#This Row],[Rank Sharpe]])/3</f>
        <v>244</v>
      </c>
    </row>
    <row r="203" spans="1:48" x14ac:dyDescent="0.3">
      <c r="A203" t="s">
        <v>1497</v>
      </c>
      <c r="B203" t="s">
        <v>1498</v>
      </c>
      <c r="C203" t="s">
        <v>3171</v>
      </c>
      <c r="D203" t="s">
        <v>117</v>
      </c>
      <c r="E203">
        <v>7081.2782204199902</v>
      </c>
      <c r="F203">
        <v>1173.8</v>
      </c>
      <c r="G203">
        <v>41.766695376142998</v>
      </c>
      <c r="H203">
        <f>(Table2[[#This Row],[1Y Return vs Nifty]]-AVERAGE(Table2[1Y Return vs Nifty]))/_xlfn.STDEV.P(Table2[1Y Return vs Nifty])</f>
        <v>0.27821701715308178</v>
      </c>
      <c r="I203">
        <v>-11.5120498249001</v>
      </c>
      <c r="J203">
        <f>(Table2[[#This Row],[1M Return vs Nifty]]-AVERAGE(Table2[1M Return vs Nifty]))/_xlfn.STDEV.P(Table2[1M Return vs Nifty])</f>
        <v>-0.93300324151062852</v>
      </c>
      <c r="K203">
        <v>24.121951184545001</v>
      </c>
      <c r="L203">
        <f>(Table2[[#This Row],[6M Return vs Nifty]]-AVERAGE(Table2[6M Return vs Nifty]))/_xlfn.STDEV.P(Table2[6M Return vs Nifty])</f>
        <v>0.43241405285139839</v>
      </c>
      <c r="M203">
        <v>-1.29889295595159</v>
      </c>
      <c r="N203">
        <f>(Table2[[#This Row],[1W Return vs Nifty]]-AVERAGE(Table2[1W Return vs Nifty]))/_xlfn.STDEV.P(Table2[1W Return vs Nifty])</f>
        <v>-0.35628223809275161</v>
      </c>
      <c r="O203">
        <v>1201.23</v>
      </c>
      <c r="P203">
        <v>1186.1843768337301</v>
      </c>
      <c r="Q203">
        <v>1023.08261651697</v>
      </c>
      <c r="R203">
        <v>38.317242531303599</v>
      </c>
      <c r="S203" s="1">
        <f>(Table2[[#This Row],[Close Price]]-Table2[[#This Row],[20D EMA]])/Table2[[#This Row],[20D EMA]]</f>
        <v>-2.2834927532612459E-2</v>
      </c>
      <c r="T203" s="1">
        <f>(Table2[[#This Row],[Close Price]]-Table2[[#This Row],[50D EMA]])/Table2[[#This Row],[50D EMA]]</f>
        <v>-1.0440515889096112E-2</v>
      </c>
      <c r="U203" s="1">
        <f>(Table2[[#This Row],[Close Price]]-Table2[[#This Row],[200D EMA]])/Table2[[#This Row],[200D EMA]]</f>
        <v>0.14731692343296693</v>
      </c>
      <c r="V203">
        <v>0.34992710884375799</v>
      </c>
      <c r="W203">
        <v>1160</v>
      </c>
      <c r="X203">
        <v>1184.1500000000001</v>
      </c>
      <c r="Y203">
        <v>1158</v>
      </c>
      <c r="Z203">
        <v>1190.7</v>
      </c>
      <c r="AA203">
        <v>1160</v>
      </c>
      <c r="AB203">
        <v>1184.1500000000001</v>
      </c>
      <c r="AC203" s="1">
        <f>(Table2[[#This Row],[Close Price]]/Table2[[#This Row],[Day Low]])-1</f>
        <v>1.1896551724137838E-2</v>
      </c>
      <c r="AD203" s="1">
        <f>(Table2[[#This Row],[Day High]]/Table2[[#This Row],[Close Price]])-1</f>
        <v>8.8175157607770505E-3</v>
      </c>
      <c r="AE203" s="1">
        <f>(Table2[[#This Row],[Close Price]]/Table2[[#This Row],[Current Week Low]])-1</f>
        <v>1.3644214162348733E-2</v>
      </c>
      <c r="AF203" s="1">
        <f>(Table2[[#This Row],[Current Week High]]/Table2[[#This Row],[Close Price]])-1</f>
        <v>1.4397682739819562E-2</v>
      </c>
      <c r="AG203" s="1">
        <f>(Table2[[#This Row],[Close Price]]/Table2[[#This Row],[Current Month Low]])-1</f>
        <v>1.1896551724137838E-2</v>
      </c>
      <c r="AH203" s="1">
        <f>(Table2[[#This Row],[Current Month High]]/Table2[[#This Row],[Close Price]])-1</f>
        <v>8.8175157607770505E-3</v>
      </c>
      <c r="AI203">
        <v>14.6788209234963</v>
      </c>
      <c r="AJ203">
        <v>80.238003838771505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-0.05</v>
      </c>
      <c r="AM203" t="s">
        <v>3214</v>
      </c>
      <c r="AN203">
        <v>-5.7</v>
      </c>
      <c r="AO203" t="s">
        <v>3214</v>
      </c>
      <c r="AP203">
        <v>7.0750714511092994E-2</v>
      </c>
      <c r="AQ203">
        <f>(Table2[[#This Row],[Sharpe Ratio]]-AVERAGE(Table2[Sharpe Ratio]))/_xlfn.STDEV.P(Table2[Sharpe Ratio])</f>
        <v>0.11155014293698297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-0.46710426666191701</v>
      </c>
      <c r="AS203">
        <f>_xlfn.RANK.AVG(Table2[[#This Row],[1Y Return vs Nifty Z-Score]],Table2[1Y Return vs Nifty Z-Score])</f>
        <v>226</v>
      </c>
      <c r="AT203">
        <f>_xlfn.RANK.AVG(Table2[[#This Row],[6M Return vs Nifty Z-Score]],Table2[6M Return vs Nifty Z-Score])</f>
        <v>189</v>
      </c>
      <c r="AU203">
        <f>_xlfn.RANK.AVG(Table2[[#This Row],[Sharpe Ratio Z-Score]],Table2[Sharpe Ratio Z-Score])</f>
        <v>317</v>
      </c>
      <c r="AV203">
        <f>(Table2[[#This Row],[Rank 1Y]]+Table2[[#This Row],[Rank 6M]]+Table2[[#This Row],[Rank Sharpe]])/3</f>
        <v>244</v>
      </c>
    </row>
    <row r="204" spans="1:48" x14ac:dyDescent="0.3">
      <c r="A204" t="s">
        <v>1003</v>
      </c>
      <c r="B204" t="s">
        <v>1004</v>
      </c>
      <c r="C204" t="s">
        <v>3170</v>
      </c>
      <c r="D204" t="s">
        <v>1005</v>
      </c>
      <c r="E204">
        <v>14595.828888632501</v>
      </c>
      <c r="F204">
        <v>454</v>
      </c>
      <c r="G204">
        <v>73.744888989615703</v>
      </c>
      <c r="H204">
        <f>(Table2[[#This Row],[1Y Return vs Nifty]]-AVERAGE(Table2[1Y Return vs Nifty]))/_xlfn.STDEV.P(Table2[1Y Return vs Nifty])</f>
        <v>0.81302918689519599</v>
      </c>
      <c r="I204">
        <v>-13.412381922241099</v>
      </c>
      <c r="J204">
        <f>(Table2[[#This Row],[1M Return vs Nifty]]-AVERAGE(Table2[1M Return vs Nifty]))/_xlfn.STDEV.P(Table2[1M Return vs Nifty])</f>
        <v>-1.1040750439697302</v>
      </c>
      <c r="K204">
        <v>1.5484814696115099</v>
      </c>
      <c r="L204">
        <f>(Table2[[#This Row],[6M Return vs Nifty]]-AVERAGE(Table2[6M Return vs Nifty]))/_xlfn.STDEV.P(Table2[6M Return vs Nifty])</f>
        <v>-0.28129262159696111</v>
      </c>
      <c r="M204">
        <v>-1.55978857136599</v>
      </c>
      <c r="N204">
        <f>(Table2[[#This Row],[1W Return vs Nifty]]-AVERAGE(Table2[1W Return vs Nifty]))/_xlfn.STDEV.P(Table2[1W Return vs Nifty])</f>
        <v>-0.41083134762545742</v>
      </c>
      <c r="O204">
        <v>468.68</v>
      </c>
      <c r="P204">
        <v>473.228970804852</v>
      </c>
      <c r="Q204">
        <v>411.51576899025798</v>
      </c>
      <c r="R204">
        <v>39.360779675412402</v>
      </c>
      <c r="S204" s="1">
        <f>(Table2[[#This Row],[Close Price]]-Table2[[#This Row],[20D EMA]])/Table2[[#This Row],[20D EMA]]</f>
        <v>-3.1322010753605883E-2</v>
      </c>
      <c r="T204" s="1">
        <f>(Table2[[#This Row],[Close Price]]-Table2[[#This Row],[50D EMA]])/Table2[[#This Row],[50D EMA]]</f>
        <v>-4.0633545262767842E-2</v>
      </c>
      <c r="U204" s="1">
        <f>(Table2[[#This Row],[Close Price]]-Table2[[#This Row],[200D EMA]])/Table2[[#This Row],[200D EMA]]</f>
        <v>0.10323840350999471</v>
      </c>
      <c r="V204">
        <v>0.28023571268287001</v>
      </c>
      <c r="W204">
        <v>452.7</v>
      </c>
      <c r="X204">
        <v>463.65</v>
      </c>
      <c r="Y204">
        <v>452.7</v>
      </c>
      <c r="Z204">
        <v>475.65</v>
      </c>
      <c r="AA204">
        <v>452.7</v>
      </c>
      <c r="AB204">
        <v>463.65</v>
      </c>
      <c r="AC204" s="1">
        <f>(Table2[[#This Row],[Close Price]]/Table2[[#This Row],[Day Low]])-1</f>
        <v>2.8716589352772992E-3</v>
      </c>
      <c r="AD204" s="1">
        <f>(Table2[[#This Row],[Day High]]/Table2[[#This Row],[Close Price]])-1</f>
        <v>2.1255506607929409E-2</v>
      </c>
      <c r="AE204" s="1">
        <f>(Table2[[#This Row],[Close Price]]/Table2[[#This Row],[Current Week Low]])-1</f>
        <v>2.8716589352772992E-3</v>
      </c>
      <c r="AF204" s="1">
        <f>(Table2[[#This Row],[Current Week High]]/Table2[[#This Row],[Close Price]])-1</f>
        <v>4.7687224669603401E-2</v>
      </c>
      <c r="AG204" s="1">
        <f>(Table2[[#This Row],[Close Price]]/Table2[[#This Row],[Current Month Low]])-1</f>
        <v>2.8716589352772992E-3</v>
      </c>
      <c r="AH204" s="1">
        <f>(Table2[[#This Row],[Current Month High]]/Table2[[#This Row],[Close Price]])-1</f>
        <v>2.1255506607929409E-2</v>
      </c>
      <c r="AI204">
        <v>36.079295154184997</v>
      </c>
      <c r="AJ204">
        <v>124.19753086419701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-0.28999999999999998</v>
      </c>
      <c r="AM204" t="s">
        <v>3214</v>
      </c>
      <c r="AN204">
        <v>-4.1900000000000004</v>
      </c>
      <c r="AO204" t="s">
        <v>3214</v>
      </c>
      <c r="AP204">
        <v>0.11015580102785</v>
      </c>
      <c r="AQ204">
        <f>(Table2[[#This Row],[Sharpe Ratio]]-AVERAGE(Table2[Sharpe Ratio]))/_xlfn.STDEV.P(Table2[Sharpe Ratio])</f>
        <v>0.57167240055254487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116</v>
      </c>
      <c r="AT204">
        <f>_xlfn.RANK.AVG(Table2[[#This Row],[6M Return vs Nifty Z-Score]],Table2[6M Return vs Nifty Z-Score])</f>
        <v>416</v>
      </c>
      <c r="AU204">
        <f>_xlfn.RANK.AVG(Table2[[#This Row],[Sharpe Ratio Z-Score]],Table2[Sharpe Ratio Z-Score])</f>
        <v>202</v>
      </c>
      <c r="AV204">
        <f>(Table2[[#This Row],[Rank 1Y]]+Table2[[#This Row],[Rank 6M]]+Table2[[#This Row],[Rank Sharpe]])/3</f>
        <v>244.66666666666666</v>
      </c>
    </row>
    <row r="205" spans="1:48" x14ac:dyDescent="0.3">
      <c r="A205" t="s">
        <v>1659</v>
      </c>
      <c r="B205" t="s">
        <v>1660</v>
      </c>
      <c r="C205" t="s">
        <v>3171</v>
      </c>
      <c r="D205" t="s">
        <v>982</v>
      </c>
      <c r="E205">
        <v>5527.087888686</v>
      </c>
      <c r="F205">
        <v>43.33</v>
      </c>
      <c r="G205">
        <v>37.239073508209103</v>
      </c>
      <c r="H205">
        <f>(Table2[[#This Row],[1Y Return vs Nifty]]-AVERAGE(Table2[1Y Return vs Nifty]))/_xlfn.STDEV.P(Table2[1Y Return vs Nifty])</f>
        <v>0.20249581462895291</v>
      </c>
      <c r="I205">
        <v>-0.149996459089311</v>
      </c>
      <c r="J205">
        <f>(Table2[[#This Row],[1M Return vs Nifty]]-AVERAGE(Table2[1M Return vs Nifty]))/_xlfn.STDEV.P(Table2[1M Return vs Nifty])</f>
        <v>8.9832162703968627E-2</v>
      </c>
      <c r="K205">
        <v>18.887715439298798</v>
      </c>
      <c r="L205">
        <f>(Table2[[#This Row],[6M Return vs Nifty]]-AVERAGE(Table2[6M Return vs Nifty]))/_xlfn.STDEV.P(Table2[6M Return vs Nifty])</f>
        <v>0.26692292392020722</v>
      </c>
      <c r="M205">
        <v>7.0412717707637498</v>
      </c>
      <c r="N205">
        <f>(Table2[[#This Row],[1W Return vs Nifty]]-AVERAGE(Table2[1W Return vs Nifty]))/_xlfn.STDEV.P(Table2[1W Return vs Nifty])</f>
        <v>1.3875131050209137</v>
      </c>
      <c r="O205">
        <v>40.53</v>
      </c>
      <c r="P205">
        <v>40.1635166412579</v>
      </c>
      <c r="Q205">
        <v>35.455799168877597</v>
      </c>
      <c r="R205">
        <v>75.328366617245706</v>
      </c>
      <c r="S205" s="1">
        <f>(Table2[[#This Row],[Close Price]]-Table2[[#This Row],[20D EMA]])/Table2[[#This Row],[20D EMA]]</f>
        <v>6.9084628670120829E-2</v>
      </c>
      <c r="T205" s="1">
        <f>(Table2[[#This Row],[Close Price]]-Table2[[#This Row],[50D EMA]])/Table2[[#This Row],[50D EMA]]</f>
        <v>7.8839793512735748E-2</v>
      </c>
      <c r="U205" s="1">
        <f>(Table2[[#This Row],[Close Price]]-Table2[[#This Row],[200D EMA]])/Table2[[#This Row],[200D EMA]]</f>
        <v>0.22208499076885058</v>
      </c>
      <c r="V205">
        <v>1.0903494041708099</v>
      </c>
      <c r="W205">
        <v>42.38</v>
      </c>
      <c r="X205">
        <v>44.84</v>
      </c>
      <c r="Y205">
        <v>41.5</v>
      </c>
      <c r="Z205">
        <v>44.84</v>
      </c>
      <c r="AA205">
        <v>42.38</v>
      </c>
      <c r="AB205">
        <v>44.84</v>
      </c>
      <c r="AC205" s="1">
        <f>(Table2[[#This Row],[Close Price]]/Table2[[#This Row],[Day Low]])-1</f>
        <v>2.2416234072675678E-2</v>
      </c>
      <c r="AD205" s="1">
        <f>(Table2[[#This Row],[Day High]]/Table2[[#This Row],[Close Price]])-1</f>
        <v>3.4848834525732952E-2</v>
      </c>
      <c r="AE205" s="1">
        <f>(Table2[[#This Row],[Close Price]]/Table2[[#This Row],[Current Week Low]])-1</f>
        <v>4.4096385542168548E-2</v>
      </c>
      <c r="AF205" s="1">
        <f>(Table2[[#This Row],[Current Week High]]/Table2[[#This Row],[Close Price]])-1</f>
        <v>3.4848834525732952E-2</v>
      </c>
      <c r="AG205" s="1">
        <f>(Table2[[#This Row],[Close Price]]/Table2[[#This Row],[Current Month Low]])-1</f>
        <v>2.2416234072675678E-2</v>
      </c>
      <c r="AH205" s="1">
        <f>(Table2[[#This Row],[Current Month High]]/Table2[[#This Row],[Close Price]])-1</f>
        <v>3.4848834525732952E-2</v>
      </c>
      <c r="AI205">
        <v>6.3927994461112396</v>
      </c>
      <c r="AJ205">
        <v>92.577777777777698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-0.08</v>
      </c>
      <c r="AM205" t="s">
        <v>3214</v>
      </c>
      <c r="AN205">
        <v>12.75</v>
      </c>
      <c r="AO205" t="s">
        <v>3215</v>
      </c>
      <c r="AP205">
        <v>8.8490127158557003E-2</v>
      </c>
      <c r="AQ205">
        <f>(Table2[[#This Row],[Sharpe Ratio]]-AVERAGE(Table2[Sharpe Ratio]))/_xlfn.STDEV.P(Table2[Sharpe Ratio])</f>
        <v>0.31868834050582157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2.2654523467798642</v>
      </c>
      <c r="AS205">
        <f>_xlfn.RANK.AVG(Table2[[#This Row],[1Y Return vs Nifty Z-Score]],Table2[1Y Return vs Nifty Z-Score])</f>
        <v>245</v>
      </c>
      <c r="AT205">
        <f>_xlfn.RANK.AVG(Table2[[#This Row],[6M Return vs Nifty Z-Score]],Table2[6M Return vs Nifty Z-Score])</f>
        <v>227</v>
      </c>
      <c r="AU205">
        <f>_xlfn.RANK.AVG(Table2[[#This Row],[Sharpe Ratio Z-Score]],Table2[Sharpe Ratio Z-Score])</f>
        <v>262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141</v>
      </c>
      <c r="B206" t="s">
        <v>142</v>
      </c>
      <c r="C206" t="s">
        <v>3169</v>
      </c>
      <c r="D206" t="s">
        <v>143</v>
      </c>
      <c r="E206">
        <v>203006.172204</v>
      </c>
      <c r="F206">
        <v>155.34</v>
      </c>
      <c r="G206">
        <v>71.433585399788001</v>
      </c>
      <c r="H206">
        <f>(Table2[[#This Row],[1Y Return vs Nifty]]-AVERAGE(Table2[1Y Return vs Nifty]))/_xlfn.STDEV.P(Table2[1Y Return vs Nifty])</f>
        <v>0.77437430529839113</v>
      </c>
      <c r="I206">
        <v>-15.4118019112461</v>
      </c>
      <c r="J206">
        <f>(Table2[[#This Row],[1M Return vs Nifty]]-AVERAGE(Table2[1M Return vs Nifty]))/_xlfn.STDEV.P(Table2[1M Return vs Nifty])</f>
        <v>-1.2840669421597577</v>
      </c>
      <c r="K206">
        <v>-8.5224171436605491</v>
      </c>
      <c r="L206">
        <f>(Table2[[#This Row],[6M Return vs Nifty]]-AVERAGE(Table2[6M Return vs Nifty]))/_xlfn.STDEV.P(Table2[6M Return vs Nifty])</f>
        <v>-0.59970479521287579</v>
      </c>
      <c r="M206">
        <v>-1.44668266371787</v>
      </c>
      <c r="N206">
        <f>(Table2[[#This Row],[1W Return vs Nifty]]-AVERAGE(Table2[1W Return vs Nifty]))/_xlfn.STDEV.P(Table2[1W Return vs Nifty])</f>
        <v>-0.38718270740092392</v>
      </c>
      <c r="O206">
        <v>163.06</v>
      </c>
      <c r="P206">
        <v>170.87572151753201</v>
      </c>
      <c r="Q206">
        <v>152.18695264226301</v>
      </c>
      <c r="R206">
        <v>30.219255707497599</v>
      </c>
      <c r="S206" s="1">
        <f>(Table2[[#This Row],[Close Price]]-Table2[[#This Row],[20D EMA]])/Table2[[#This Row],[20D EMA]]</f>
        <v>-4.7344535753710282E-2</v>
      </c>
      <c r="T206" s="1">
        <f>(Table2[[#This Row],[Close Price]]-Table2[[#This Row],[50D EMA]])/Table2[[#This Row],[50D EMA]]</f>
        <v>-9.0918249705462292E-2</v>
      </c>
      <c r="U206" s="1">
        <f>(Table2[[#This Row],[Close Price]]-Table2[[#This Row],[200D EMA]])/Table2[[#This Row],[200D EMA]]</f>
        <v>2.0718250171870376E-2</v>
      </c>
      <c r="V206">
        <v>0.412990972263998</v>
      </c>
      <c r="W206">
        <v>155</v>
      </c>
      <c r="X206">
        <v>158.69999999999999</v>
      </c>
      <c r="Y206">
        <v>154.80000000000001</v>
      </c>
      <c r="Z206">
        <v>159.30000000000001</v>
      </c>
      <c r="AA206">
        <v>155</v>
      </c>
      <c r="AB206">
        <v>158.69999999999999</v>
      </c>
      <c r="AC206" s="1">
        <f>(Table2[[#This Row],[Close Price]]/Table2[[#This Row],[Day Low]])-1</f>
        <v>2.1935483870967332E-3</v>
      </c>
      <c r="AD206" s="1">
        <f>(Table2[[#This Row],[Day High]]/Table2[[#This Row],[Close Price]])-1</f>
        <v>2.1629972962533772E-2</v>
      </c>
      <c r="AE206" s="1">
        <f>(Table2[[#This Row],[Close Price]]/Table2[[#This Row],[Current Week Low]])-1</f>
        <v>3.4883720930232176E-3</v>
      </c>
      <c r="AF206" s="1">
        <f>(Table2[[#This Row],[Current Week High]]/Table2[[#This Row],[Close Price]])-1</f>
        <v>2.5492468134414858E-2</v>
      </c>
      <c r="AG206" s="1">
        <f>(Table2[[#This Row],[Close Price]]/Table2[[#This Row],[Current Month Low]])-1</f>
        <v>2.1935483870967332E-3</v>
      </c>
      <c r="AH206" s="1">
        <f>(Table2[[#This Row],[Current Month High]]/Table2[[#This Row],[Close Price]])-1</f>
        <v>2.1629972962533772E-2</v>
      </c>
      <c r="AI206">
        <v>47.418565726792799</v>
      </c>
      <c r="AJ206">
        <v>136.258555133079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-0.31</v>
      </c>
      <c r="AM206" t="s">
        <v>3214</v>
      </c>
      <c r="AN206">
        <v>-7.12</v>
      </c>
      <c r="AO206" t="s">
        <v>3214</v>
      </c>
      <c r="AP206">
        <v>0.16282786004260999</v>
      </c>
      <c r="AQ206">
        <f>(Table2[[#This Row],[Sharpe Ratio]]-AVERAGE(Table2[Sharpe Ratio]))/_xlfn.STDEV.P(Table2[Sharpe Ratio])</f>
        <v>1.1867094135235809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122</v>
      </c>
      <c r="AT206">
        <f>_xlfn.RANK.AVG(Table2[[#This Row],[6M Return vs Nifty Z-Score]],Table2[6M Return vs Nifty Z-Score])</f>
        <v>526</v>
      </c>
      <c r="AU206">
        <f>_xlfn.RANK.AVG(Table2[[#This Row],[Sharpe Ratio Z-Score]],Table2[Sharpe Ratio Z-Score])</f>
        <v>88</v>
      </c>
      <c r="AV206">
        <f>(Table2[[#This Row],[Rank 1Y]]+Table2[[#This Row],[Rank 6M]]+Table2[[#This Row],[Rank Sharpe]])/3</f>
        <v>245.33333333333334</v>
      </c>
    </row>
    <row r="207" spans="1:48" x14ac:dyDescent="0.3">
      <c r="A207" t="s">
        <v>232</v>
      </c>
      <c r="B207" t="s">
        <v>233</v>
      </c>
      <c r="C207" t="s">
        <v>3175</v>
      </c>
      <c r="D207" t="s">
        <v>80</v>
      </c>
      <c r="E207">
        <v>115189.643913008</v>
      </c>
      <c r="F207">
        <v>5750.1</v>
      </c>
      <c r="G207">
        <v>59.318323664207298</v>
      </c>
      <c r="H207">
        <f>(Table2[[#This Row],[1Y Return vs Nifty]]-AVERAGE(Table2[1Y Return vs Nifty]))/_xlfn.STDEV.P(Table2[1Y Return vs Nifty])</f>
        <v>0.57175531142658897</v>
      </c>
      <c r="I207">
        <v>1.55628231409578</v>
      </c>
      <c r="J207">
        <f>(Table2[[#This Row],[1M Return vs Nifty]]-AVERAGE(Table2[1M Return vs Nifty]))/_xlfn.STDEV.P(Table2[1M Return vs Nifty])</f>
        <v>0.24343488595160939</v>
      </c>
      <c r="K207">
        <v>11.229713052886201</v>
      </c>
      <c r="L207">
        <f>(Table2[[#This Row],[6M Return vs Nifty]]-AVERAGE(Table2[6M Return vs Nifty]))/_xlfn.STDEV.P(Table2[6M Return vs Nifty])</f>
        <v>2.4799427393291527E-2</v>
      </c>
      <c r="M207">
        <v>-5.5952060444417402</v>
      </c>
      <c r="N207">
        <f>(Table2[[#This Row],[1W Return vs Nifty]]-AVERAGE(Table2[1W Return vs Nifty]))/_xlfn.STDEV.P(Table2[1W Return vs Nifty])</f>
        <v>-1.254572739750264</v>
      </c>
      <c r="O207">
        <v>5837.73</v>
      </c>
      <c r="P207">
        <v>5645.9192236990102</v>
      </c>
      <c r="Q207">
        <v>4945.0191171858396</v>
      </c>
      <c r="R207">
        <v>37.193327917194601</v>
      </c>
      <c r="S207" s="1">
        <f>(Table2[[#This Row],[Close Price]]-Table2[[#This Row],[20D EMA]])/Table2[[#This Row],[20D EMA]]</f>
        <v>-1.5010971730449884E-2</v>
      </c>
      <c r="T207" s="1">
        <f>(Table2[[#This Row],[Close Price]]-Table2[[#This Row],[50D EMA]])/Table2[[#This Row],[50D EMA]]</f>
        <v>1.8452402907871309E-2</v>
      </c>
      <c r="U207" s="1">
        <f>(Table2[[#This Row],[Close Price]]-Table2[[#This Row],[200D EMA]])/Table2[[#This Row],[200D EMA]]</f>
        <v>0.16280642475500159</v>
      </c>
      <c r="V207">
        <v>1.33148756520003</v>
      </c>
      <c r="W207">
        <v>5665</v>
      </c>
      <c r="X207">
        <v>5794</v>
      </c>
      <c r="Y207">
        <v>5665</v>
      </c>
      <c r="Z207">
        <v>5890</v>
      </c>
      <c r="AA207">
        <v>5665</v>
      </c>
      <c r="AB207">
        <v>5794</v>
      </c>
      <c r="AC207" s="1">
        <f>(Table2[[#This Row],[Close Price]]/Table2[[#This Row],[Day Low]])-1</f>
        <v>1.5022065313327504E-2</v>
      </c>
      <c r="AD207" s="1">
        <f>(Table2[[#This Row],[Day High]]/Table2[[#This Row],[Close Price]])-1</f>
        <v>7.6346498321768763E-3</v>
      </c>
      <c r="AE207" s="1">
        <f>(Table2[[#This Row],[Close Price]]/Table2[[#This Row],[Current Week Low]])-1</f>
        <v>1.5022065313327504E-2</v>
      </c>
      <c r="AF207" s="1">
        <f>(Table2[[#This Row],[Current Week High]]/Table2[[#This Row],[Close Price]])-1</f>
        <v>2.4330011651971128E-2</v>
      </c>
      <c r="AG207" s="1">
        <f>(Table2[[#This Row],[Close Price]]/Table2[[#This Row],[Current Month Low]])-1</f>
        <v>1.5022065313327504E-2</v>
      </c>
      <c r="AH207" s="1">
        <f>(Table2[[#This Row],[Current Month High]]/Table2[[#This Row],[Close Price]])-1</f>
        <v>7.6346498321768763E-3</v>
      </c>
      <c r="AI207">
        <v>8.6285455905114699</v>
      </c>
      <c r="AJ207">
        <v>96.655209562406995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-0.04</v>
      </c>
      <c r="AM207" t="s">
        <v>3214</v>
      </c>
      <c r="AN207">
        <v>-0.79</v>
      </c>
      <c r="AO207" t="s">
        <v>3214</v>
      </c>
      <c r="AP207">
        <v>8.5313179610469997E-2</v>
      </c>
      <c r="AQ207">
        <f>(Table2[[#This Row],[Sharpe Ratio]]-AVERAGE(Table2[Sharpe Ratio]))/_xlfn.STDEV.P(Table2[Sharpe Ratio])</f>
        <v>0.28159200580978194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-0.13299110916899215</v>
      </c>
      <c r="AS207">
        <f>_xlfn.RANK.AVG(Table2[[#This Row],[1Y Return vs Nifty Z-Score]],Table2[1Y Return vs Nifty Z-Score])</f>
        <v>159</v>
      </c>
      <c r="AT207">
        <f>_xlfn.RANK.AVG(Table2[[#This Row],[6M Return vs Nifty Z-Score]],Table2[6M Return vs Nifty Z-Score])</f>
        <v>306</v>
      </c>
      <c r="AU207">
        <f>_xlfn.RANK.AVG(Table2[[#This Row],[Sharpe Ratio Z-Score]],Table2[Sharpe Ratio Z-Score])</f>
        <v>273</v>
      </c>
      <c r="AV207">
        <f>(Table2[[#This Row],[Rank 1Y]]+Table2[[#This Row],[Rank 6M]]+Table2[[#This Row],[Rank Sharpe]])/3</f>
        <v>246</v>
      </c>
    </row>
    <row r="208" spans="1:48" x14ac:dyDescent="0.3">
      <c r="A208" t="s">
        <v>1714</v>
      </c>
      <c r="B208" t="s">
        <v>1715</v>
      </c>
      <c r="C208" t="s">
        <v>3171</v>
      </c>
      <c r="D208" t="s">
        <v>1716</v>
      </c>
      <c r="E208">
        <v>5030.8773424800002</v>
      </c>
      <c r="F208">
        <v>983.8</v>
      </c>
      <c r="G208">
        <v>30.502306473179399</v>
      </c>
      <c r="H208">
        <f>(Table2[[#This Row],[1Y Return vs Nifty]]-AVERAGE(Table2[1Y Return vs Nifty]))/_xlfn.STDEV.P(Table2[1Y Return vs Nifty])</f>
        <v>8.9828256273391235E-2</v>
      </c>
      <c r="I208">
        <v>-9.23625606396193</v>
      </c>
      <c r="J208">
        <f>(Table2[[#This Row],[1M Return vs Nifty]]-AVERAGE(Table2[1M Return vs Nifty]))/_xlfn.STDEV.P(Table2[1M Return vs Nifty])</f>
        <v>-0.72813160815053091</v>
      </c>
      <c r="K208">
        <v>39.100413010249497</v>
      </c>
      <c r="L208">
        <f>(Table2[[#This Row],[6M Return vs Nifty]]-AVERAGE(Table2[6M Return vs Nifty]))/_xlfn.STDEV.P(Table2[6M Return vs Nifty])</f>
        <v>0.90598893136921588</v>
      </c>
      <c r="M208">
        <v>-10.209201691006101</v>
      </c>
      <c r="N208">
        <f>(Table2[[#This Row],[1W Return vs Nifty]]-AVERAGE(Table2[1W Return vs Nifty]))/_xlfn.STDEV.P(Table2[1W Return vs Nifty])</f>
        <v>-2.2192855943840613</v>
      </c>
      <c r="O208">
        <v>1059.94</v>
      </c>
      <c r="P208">
        <v>1053.67203403389</v>
      </c>
      <c r="Q208">
        <v>884.47625820757298</v>
      </c>
      <c r="R208">
        <v>26.0620189661329</v>
      </c>
      <c r="S208" s="1">
        <f>(Table2[[#This Row],[Close Price]]-Table2[[#This Row],[20D EMA]])/Table2[[#This Row],[20D EMA]]</f>
        <v>-7.1834254769137962E-2</v>
      </c>
      <c r="T208" s="1">
        <f>(Table2[[#This Row],[Close Price]]-Table2[[#This Row],[50D EMA]])/Table2[[#This Row],[50D EMA]]</f>
        <v>-6.6312886531106979E-2</v>
      </c>
      <c r="U208" s="1">
        <f>(Table2[[#This Row],[Close Price]]-Table2[[#This Row],[200D EMA]])/Table2[[#This Row],[200D EMA]]</f>
        <v>0.11229667373289427</v>
      </c>
      <c r="V208">
        <v>0.57146632360321503</v>
      </c>
      <c r="W208">
        <v>971.55</v>
      </c>
      <c r="X208">
        <v>992</v>
      </c>
      <c r="Y208">
        <v>970</v>
      </c>
      <c r="Z208">
        <v>1033.3</v>
      </c>
      <c r="AA208">
        <v>971.55</v>
      </c>
      <c r="AB208">
        <v>992</v>
      </c>
      <c r="AC208" s="1">
        <f>(Table2[[#This Row],[Close Price]]/Table2[[#This Row],[Day Low]])-1</f>
        <v>1.260871802789354E-2</v>
      </c>
      <c r="AD208" s="1">
        <f>(Table2[[#This Row],[Day High]]/Table2[[#This Row],[Close Price]])-1</f>
        <v>8.3350274446025718E-3</v>
      </c>
      <c r="AE208" s="1">
        <f>(Table2[[#This Row],[Close Price]]/Table2[[#This Row],[Current Week Low]])-1</f>
        <v>1.4226804123711245E-2</v>
      </c>
      <c r="AF208" s="1">
        <f>(Table2[[#This Row],[Current Week High]]/Table2[[#This Row],[Close Price]])-1</f>
        <v>5.0315104696076363E-2</v>
      </c>
      <c r="AG208" s="1">
        <f>(Table2[[#This Row],[Close Price]]/Table2[[#This Row],[Current Month Low]])-1</f>
        <v>1.260871802789354E-2</v>
      </c>
      <c r="AH208" s="1">
        <f>(Table2[[#This Row],[Current Month High]]/Table2[[#This Row],[Close Price]])-1</f>
        <v>8.3350274446025718E-3</v>
      </c>
      <c r="AI208">
        <v>22.077658060581399</v>
      </c>
      <c r="AJ208">
        <v>70.207612456747398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-0.08</v>
      </c>
      <c r="AM208" t="s">
        <v>3214</v>
      </c>
      <c r="AN208">
        <v>-11.69</v>
      </c>
      <c r="AO208" t="s">
        <v>3214</v>
      </c>
      <c r="AP208">
        <v>5.2901956804117002E-2</v>
      </c>
      <c r="AQ208">
        <f>(Table2[[#This Row],[Sharpe Ratio]]-AVERAGE(Table2[Sharpe Ratio]))/_xlfn.STDEV.P(Table2[Sharpe Ratio])</f>
        <v>-9.6864846540950095E-2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-2.0484648614329353</v>
      </c>
      <c r="AS208">
        <f>_xlfn.RANK.AVG(Table2[[#This Row],[1Y Return vs Nifty Z-Score]],Table2[1Y Return vs Nifty Z-Score])</f>
        <v>272</v>
      </c>
      <c r="AT208">
        <f>_xlfn.RANK.AVG(Table2[[#This Row],[6M Return vs Nifty Z-Score]],Table2[6M Return vs Nifty Z-Score])</f>
        <v>106</v>
      </c>
      <c r="AU208">
        <f>_xlfn.RANK.AVG(Table2[[#This Row],[Sharpe Ratio Z-Score]],Table2[Sharpe Ratio Z-Score])</f>
        <v>365</v>
      </c>
      <c r="AV208">
        <f>(Table2[[#This Row],[Rank 1Y]]+Table2[[#This Row],[Rank 6M]]+Table2[[#This Row],[Rank Sharpe]])/3</f>
        <v>247.66666666666666</v>
      </c>
    </row>
    <row r="209" spans="1:48" x14ac:dyDescent="0.3">
      <c r="A209" t="s">
        <v>181</v>
      </c>
      <c r="B209" t="s">
        <v>182</v>
      </c>
      <c r="C209" t="s">
        <v>3174</v>
      </c>
      <c r="D209" t="s">
        <v>86</v>
      </c>
      <c r="E209">
        <v>154041.93835803799</v>
      </c>
      <c r="F209">
        <v>481.25</v>
      </c>
      <c r="G209">
        <v>50.966049861913703</v>
      </c>
      <c r="H209">
        <f>(Table2[[#This Row],[1Y Return vs Nifty]]-AVERAGE(Table2[1Y Return vs Nifty]))/_xlfn.STDEV.P(Table2[1Y Return vs Nifty])</f>
        <v>0.43206957030946369</v>
      </c>
      <c r="I209">
        <v>8.1934041202857308</v>
      </c>
      <c r="J209">
        <f>(Table2[[#This Row],[1M Return vs Nifty]]-AVERAGE(Table2[1M Return vs Nifty]))/_xlfn.STDEV.P(Table2[1M Return vs Nifty])</f>
        <v>0.84092223677531153</v>
      </c>
      <c r="K209">
        <v>2.8757502777903001</v>
      </c>
      <c r="L209">
        <f>(Table2[[#This Row],[6M Return vs Nifty]]-AVERAGE(Table2[6M Return vs Nifty]))/_xlfn.STDEV.P(Table2[6M Return vs Nifty])</f>
        <v>-0.23932828828236885</v>
      </c>
      <c r="M209">
        <v>3.1870150043142802</v>
      </c>
      <c r="N209">
        <f>(Table2[[#This Row],[1W Return vs Nifty]]-AVERAGE(Table2[1W Return vs Nifty]))/_xlfn.STDEV.P(Table2[1W Return vs Nifty])</f>
        <v>0.58164952549591953</v>
      </c>
      <c r="O209">
        <v>455.44</v>
      </c>
      <c r="P209">
        <v>442.49299674042999</v>
      </c>
      <c r="Q209">
        <v>400.64504224135698</v>
      </c>
      <c r="R209">
        <v>77.945319880149</v>
      </c>
      <c r="S209" s="1">
        <f>(Table2[[#This Row],[Close Price]]-Table2[[#This Row],[20D EMA]])/Table2[[#This Row],[20D EMA]]</f>
        <v>5.6670472510100128E-2</v>
      </c>
      <c r="T209" s="1">
        <f>(Table2[[#This Row],[Close Price]]-Table2[[#This Row],[50D EMA]])/Table2[[#This Row],[50D EMA]]</f>
        <v>8.7587834259680239E-2</v>
      </c>
      <c r="U209" s="1">
        <f>(Table2[[#This Row],[Close Price]]-Table2[[#This Row],[200D EMA]])/Table2[[#This Row],[200D EMA]]</f>
        <v>0.20118795756889687</v>
      </c>
      <c r="V209">
        <v>1.3121557343566901</v>
      </c>
      <c r="W209">
        <v>479.4</v>
      </c>
      <c r="X209">
        <v>491.2</v>
      </c>
      <c r="Y209">
        <v>473.35</v>
      </c>
      <c r="Z209">
        <v>491.2</v>
      </c>
      <c r="AA209">
        <v>479.4</v>
      </c>
      <c r="AB209">
        <v>491.2</v>
      </c>
      <c r="AC209" s="1">
        <f>(Table2[[#This Row],[Close Price]]/Table2[[#This Row],[Day Low]])-1</f>
        <v>3.8589904046726353E-3</v>
      </c>
      <c r="AD209" s="1">
        <f>(Table2[[#This Row],[Day High]]/Table2[[#This Row],[Close Price]])-1</f>
        <v>2.0675324675324624E-2</v>
      </c>
      <c r="AE209" s="1">
        <f>(Table2[[#This Row],[Close Price]]/Table2[[#This Row],[Current Week Low]])-1</f>
        <v>1.6689553184747075E-2</v>
      </c>
      <c r="AF209" s="1">
        <f>(Table2[[#This Row],[Current Week High]]/Table2[[#This Row],[Close Price]])-1</f>
        <v>2.0675324675324624E-2</v>
      </c>
      <c r="AG209" s="1">
        <f>(Table2[[#This Row],[Close Price]]/Table2[[#This Row],[Current Month Low]])-1</f>
        <v>3.8589904046726353E-3</v>
      </c>
      <c r="AH209" s="1">
        <f>(Table2[[#This Row],[Current Month High]]/Table2[[#This Row],[Close Price]])-1</f>
        <v>2.0675324675324624E-2</v>
      </c>
      <c r="AI209">
        <v>2.8259740259740198</v>
      </c>
      <c r="AJ209">
        <v>108.513864818024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0.09</v>
      </c>
      <c r="AM209" t="s">
        <v>3215</v>
      </c>
      <c r="AN209">
        <v>8.93</v>
      </c>
      <c r="AO209" t="s">
        <v>3215</v>
      </c>
      <c r="AP209">
        <v>0.12727289258479799</v>
      </c>
      <c r="AQ209">
        <f>(Table2[[#This Row],[Sharpe Ratio]]-AVERAGE(Table2[Sharpe Ratio]))/_xlfn.STDEV.P(Table2[Sharpe Ratio])</f>
        <v>0.77154392748463096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2.3868569717829566</v>
      </c>
      <c r="AS209">
        <f>_xlfn.RANK.AVG(Table2[[#This Row],[1Y Return vs Nifty Z-Score]],Table2[1Y Return vs Nifty Z-Score])</f>
        <v>190</v>
      </c>
      <c r="AT209">
        <f>_xlfn.RANK.AVG(Table2[[#This Row],[6M Return vs Nifty Z-Score]],Table2[6M Return vs Nifty Z-Score])</f>
        <v>400</v>
      </c>
      <c r="AU209">
        <f>_xlfn.RANK.AVG(Table2[[#This Row],[Sharpe Ratio Z-Score]],Table2[Sharpe Ratio Z-Score])</f>
        <v>156</v>
      </c>
      <c r="AV209">
        <f>(Table2[[#This Row],[Rank 1Y]]+Table2[[#This Row],[Rank 6M]]+Table2[[#This Row],[Rank Sharpe]])/3</f>
        <v>248.66666666666666</v>
      </c>
    </row>
    <row r="210" spans="1:48" x14ac:dyDescent="0.3">
      <c r="A210" t="s">
        <v>1835</v>
      </c>
      <c r="B210" t="s">
        <v>1836</v>
      </c>
      <c r="C210" t="s">
        <v>3181</v>
      </c>
      <c r="D210" t="s">
        <v>106</v>
      </c>
      <c r="E210">
        <v>4370.151835355</v>
      </c>
      <c r="F210">
        <v>1120.55</v>
      </c>
      <c r="G210">
        <v>23.959000654496101</v>
      </c>
      <c r="H210">
        <f>(Table2[[#This Row],[1Y Return vs Nifty]]-AVERAGE(Table2[1Y Return vs Nifty]))/_xlfn.STDEV.P(Table2[1Y Return vs Nifty])</f>
        <v>-1.9603803100402464E-2</v>
      </c>
      <c r="I210">
        <v>-14.198671625196599</v>
      </c>
      <c r="J210">
        <f>(Table2[[#This Row],[1M Return vs Nifty]]-AVERAGE(Table2[1M Return vs Nifty]))/_xlfn.STDEV.P(Table2[1M Return vs Nifty])</f>
        <v>-1.1748584596305205</v>
      </c>
      <c r="K210">
        <v>52.025820657945097</v>
      </c>
      <c r="L210">
        <f>(Table2[[#This Row],[6M Return vs Nifty]]-AVERAGE(Table2[6M Return vs Nifty]))/_xlfn.STDEV.P(Table2[6M Return vs Nifty])</f>
        <v>1.314652279300325</v>
      </c>
      <c r="M210">
        <v>0.69170769389579401</v>
      </c>
      <c r="N210">
        <f>(Table2[[#This Row],[1W Return vs Nifty]]-AVERAGE(Table2[1W Return vs Nifty]))/_xlfn.STDEV.P(Table2[1W Return vs Nifty])</f>
        <v>5.9920589662425E-2</v>
      </c>
      <c r="O210">
        <v>1136.96</v>
      </c>
      <c r="P210">
        <v>1177.3643097613499</v>
      </c>
      <c r="Q210">
        <v>1007.9909701520299</v>
      </c>
      <c r="R210">
        <v>50.165001605572797</v>
      </c>
      <c r="S210" s="1">
        <f>(Table2[[#This Row],[Close Price]]-Table2[[#This Row],[20D EMA]])/Table2[[#This Row],[20D EMA]]</f>
        <v>-1.4433225443287434E-2</v>
      </c>
      <c r="T210" s="1">
        <f>(Table2[[#This Row],[Close Price]]-Table2[[#This Row],[50D EMA]])/Table2[[#This Row],[50D EMA]]</f>
        <v>-4.8255505360839515E-2</v>
      </c>
      <c r="U210" s="1">
        <f>(Table2[[#This Row],[Close Price]]-Table2[[#This Row],[200D EMA]])/Table2[[#This Row],[200D EMA]]</f>
        <v>0.11166670454497556</v>
      </c>
      <c r="V210">
        <v>0.21817693704621399</v>
      </c>
      <c r="W210">
        <v>1100</v>
      </c>
      <c r="X210">
        <v>1140</v>
      </c>
      <c r="Y210">
        <v>1056</v>
      </c>
      <c r="Z210">
        <v>1140</v>
      </c>
      <c r="AA210">
        <v>1100</v>
      </c>
      <c r="AB210">
        <v>1140</v>
      </c>
      <c r="AC210" s="1">
        <f>(Table2[[#This Row],[Close Price]]/Table2[[#This Row],[Day Low]])-1</f>
        <v>1.8681818181818244E-2</v>
      </c>
      <c r="AD210" s="1">
        <f>(Table2[[#This Row],[Day High]]/Table2[[#This Row],[Close Price]])-1</f>
        <v>1.7357547632858905E-2</v>
      </c>
      <c r="AE210" s="1">
        <f>(Table2[[#This Row],[Close Price]]/Table2[[#This Row],[Current Week Low]])-1</f>
        <v>6.1126893939393856E-2</v>
      </c>
      <c r="AF210" s="1">
        <f>(Table2[[#This Row],[Current Week High]]/Table2[[#This Row],[Close Price]])-1</f>
        <v>1.7357547632858905E-2</v>
      </c>
      <c r="AG210" s="1">
        <f>(Table2[[#This Row],[Close Price]]/Table2[[#This Row],[Current Month Low]])-1</f>
        <v>1.8681818181818244E-2</v>
      </c>
      <c r="AH210" s="1">
        <f>(Table2[[#This Row],[Current Month High]]/Table2[[#This Row],[Close Price]])-1</f>
        <v>1.7357547632858905E-2</v>
      </c>
      <c r="AI210">
        <v>42.1355584311275</v>
      </c>
      <c r="AJ210">
        <v>83.6967213114754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</v>
      </c>
      <c r="AM210">
        <v>0</v>
      </c>
      <c r="AN210">
        <v>-3.48</v>
      </c>
      <c r="AO210" t="s">
        <v>3214</v>
      </c>
      <c r="AP210">
        <v>5.1224340540647999E-2</v>
      </c>
      <c r="AQ210">
        <f>(Table2[[#This Row],[Sharpe Ratio]]-AVERAGE(Table2[Sharpe Ratio]))/_xlfn.STDEV.P(Table2[Sharpe Ratio])</f>
        <v>-0.11645390599477687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305</v>
      </c>
      <c r="AT210">
        <f>_xlfn.RANK.AVG(Table2[[#This Row],[6M Return vs Nifty Z-Score]],Table2[6M Return vs Nifty Z-Score])</f>
        <v>72</v>
      </c>
      <c r="AU210">
        <f>_xlfn.RANK.AVG(Table2[[#This Row],[Sharpe Ratio Z-Score]],Table2[Sharpe Ratio Z-Score])</f>
        <v>370</v>
      </c>
      <c r="AV210">
        <f>(Table2[[#This Row],[Rank 1Y]]+Table2[[#This Row],[Rank 6M]]+Table2[[#This Row],[Rank Sharpe]])/3</f>
        <v>249</v>
      </c>
    </row>
    <row r="211" spans="1:48" x14ac:dyDescent="0.3">
      <c r="A211" t="s">
        <v>677</v>
      </c>
      <c r="B211" t="s">
        <v>678</v>
      </c>
      <c r="C211" t="s">
        <v>3172</v>
      </c>
      <c r="D211" t="s">
        <v>46</v>
      </c>
      <c r="E211">
        <v>27970.965</v>
      </c>
      <c r="F211">
        <v>1050.75</v>
      </c>
      <c r="G211">
        <v>23.332527463633198</v>
      </c>
      <c r="H211">
        <f>(Table2[[#This Row],[1Y Return vs Nifty]]-AVERAGE(Table2[1Y Return vs Nifty]))/_xlfn.STDEV.P(Table2[1Y Return vs Nifty])</f>
        <v>-3.008111431254977E-2</v>
      </c>
      <c r="I211">
        <v>7.5617429322970402</v>
      </c>
      <c r="J211">
        <f>(Table2[[#This Row],[1M Return vs Nifty]]-AVERAGE(Table2[1M Return vs Nifty]))/_xlfn.STDEV.P(Table2[1M Return vs Nifty])</f>
        <v>0.78405879794591815</v>
      </c>
      <c r="K211">
        <v>28.112331211533601</v>
      </c>
      <c r="L211">
        <f>(Table2[[#This Row],[6M Return vs Nifty]]-AVERAGE(Table2[6M Return vs Nifty]))/_xlfn.STDEV.P(Table2[6M Return vs Nifty])</f>
        <v>0.55857812487100111</v>
      </c>
      <c r="M211">
        <v>5.3557046262684098</v>
      </c>
      <c r="N211">
        <f>(Table2[[#This Row],[1W Return vs Nifty]]-AVERAGE(Table2[1W Return vs Nifty]))/_xlfn.STDEV.P(Table2[1W Return vs Nifty])</f>
        <v>1.0350879151848889</v>
      </c>
      <c r="O211">
        <v>984.7</v>
      </c>
      <c r="P211">
        <v>933.55726068477202</v>
      </c>
      <c r="Q211">
        <v>801.37760893594395</v>
      </c>
      <c r="R211">
        <v>72.078664208418402</v>
      </c>
      <c r="S211" s="1">
        <f>(Table2[[#This Row],[Close Price]]-Table2[[#This Row],[20D EMA]])/Table2[[#This Row],[20D EMA]]</f>
        <v>6.7076266883314667E-2</v>
      </c>
      <c r="T211" s="1">
        <f>(Table2[[#This Row],[Close Price]]-Table2[[#This Row],[50D EMA]])/Table2[[#This Row],[50D EMA]]</f>
        <v>0.12553353099012496</v>
      </c>
      <c r="U211" s="1">
        <f>(Table2[[#This Row],[Close Price]]-Table2[[#This Row],[200D EMA]])/Table2[[#This Row],[200D EMA]]</f>
        <v>0.31117963402442528</v>
      </c>
      <c r="V211">
        <v>1.00105560878199</v>
      </c>
      <c r="W211">
        <v>1026.0999999999999</v>
      </c>
      <c r="X211">
        <v>1061</v>
      </c>
      <c r="Y211">
        <v>1018.05</v>
      </c>
      <c r="Z211">
        <v>1068</v>
      </c>
      <c r="AA211">
        <v>1026.0999999999999</v>
      </c>
      <c r="AB211">
        <v>1061</v>
      </c>
      <c r="AC211" s="1">
        <f>(Table2[[#This Row],[Close Price]]/Table2[[#This Row],[Day Low]])-1</f>
        <v>2.4022999707630888E-2</v>
      </c>
      <c r="AD211" s="1">
        <f>(Table2[[#This Row],[Day High]]/Table2[[#This Row],[Close Price]])-1</f>
        <v>9.7549369497977878E-3</v>
      </c>
      <c r="AE211" s="1">
        <f>(Table2[[#This Row],[Close Price]]/Table2[[#This Row],[Current Week Low]])-1</f>
        <v>3.2120229851186233E-2</v>
      </c>
      <c r="AF211" s="1">
        <f>(Table2[[#This Row],[Current Week High]]/Table2[[#This Row],[Close Price]])-1</f>
        <v>1.6416845110635236E-2</v>
      </c>
      <c r="AG211" s="1">
        <f>(Table2[[#This Row],[Close Price]]/Table2[[#This Row],[Current Month Low]])-1</f>
        <v>2.4022999707630888E-2</v>
      </c>
      <c r="AH211" s="1">
        <f>(Table2[[#This Row],[Current Month High]]/Table2[[#This Row],[Close Price]])-1</f>
        <v>9.7549369497977878E-3</v>
      </c>
      <c r="AI211">
        <v>1.6416845110635201</v>
      </c>
      <c r="AJ211">
        <v>91.028088355603998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0.17</v>
      </c>
      <c r="AM211" t="s">
        <v>3215</v>
      </c>
      <c r="AN211">
        <v>5.79</v>
      </c>
      <c r="AO211" t="s">
        <v>3215</v>
      </c>
      <c r="AP211">
        <v>8.4836907510574003E-2</v>
      </c>
      <c r="AQ211">
        <f>(Table2[[#This Row],[Sharpe Ratio]]-AVERAGE(Table2[Sharpe Ratio]))/_xlfn.STDEV.P(Table2[Sharpe Ratio])</f>
        <v>0.27603070869778962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2.6236744323870482</v>
      </c>
      <c r="AS211">
        <f>_xlfn.RANK.AVG(Table2[[#This Row],[1Y Return vs Nifty Z-Score]],Table2[1Y Return vs Nifty Z-Score])</f>
        <v>310</v>
      </c>
      <c r="AT211">
        <f>_xlfn.RANK.AVG(Table2[[#This Row],[6M Return vs Nifty Z-Score]],Table2[6M Return vs Nifty Z-Score])</f>
        <v>164</v>
      </c>
      <c r="AU211">
        <f>_xlfn.RANK.AVG(Table2[[#This Row],[Sharpe Ratio Z-Score]],Table2[Sharpe Ratio Z-Score])</f>
        <v>274</v>
      </c>
      <c r="AV211">
        <f>(Table2[[#This Row],[Rank 1Y]]+Table2[[#This Row],[Rank 6M]]+Table2[[#This Row],[Rank Sharpe]])/3</f>
        <v>249.33333333333334</v>
      </c>
    </row>
    <row r="212" spans="1:48" x14ac:dyDescent="0.3">
      <c r="A212" t="s">
        <v>484</v>
      </c>
      <c r="B212" t="s">
        <v>485</v>
      </c>
      <c r="C212" t="s">
        <v>3173</v>
      </c>
      <c r="D212" t="s">
        <v>54</v>
      </c>
      <c r="E212">
        <v>46338.479510190002</v>
      </c>
      <c r="F212">
        <v>2735.35</v>
      </c>
      <c r="G212">
        <v>42.821588855361</v>
      </c>
      <c r="H212">
        <f>(Table2[[#This Row],[1Y Return vs Nifty]]-AVERAGE(Table2[1Y Return vs Nifty]))/_xlfn.STDEV.P(Table2[1Y Return vs Nifty])</f>
        <v>0.29585934796409097</v>
      </c>
      <c r="I212">
        <v>-2.5200893416559298</v>
      </c>
      <c r="J212">
        <f>(Table2[[#This Row],[1M Return vs Nifty]]-AVERAGE(Table2[1M Return vs Nifty]))/_xlfn.STDEV.P(Table2[1M Return vs Nifty])</f>
        <v>-0.12352847146280964</v>
      </c>
      <c r="K212">
        <v>23.957602920806</v>
      </c>
      <c r="L212">
        <f>(Table2[[#This Row],[6M Return vs Nifty]]-AVERAGE(Table2[6M Return vs Nifty]))/_xlfn.STDEV.P(Table2[6M Return vs Nifty])</f>
        <v>0.42721784445960975</v>
      </c>
      <c r="M212">
        <v>0.96985782794405295</v>
      </c>
      <c r="N212">
        <f>(Table2[[#This Row],[1W Return vs Nifty]]-AVERAGE(Table2[1W Return vs Nifty]))/_xlfn.STDEV.P(Table2[1W Return vs Nifty])</f>
        <v>0.11807734367546245</v>
      </c>
      <c r="O212">
        <v>2767.8</v>
      </c>
      <c r="P212">
        <v>2751.8362665814998</v>
      </c>
      <c r="Q212">
        <v>2378.6663861266602</v>
      </c>
      <c r="R212">
        <v>44.557677166845501</v>
      </c>
      <c r="S212" s="1">
        <f>(Table2[[#This Row],[Close Price]]-Table2[[#This Row],[20D EMA]])/Table2[[#This Row],[20D EMA]]</f>
        <v>-1.1724113013946193E-2</v>
      </c>
      <c r="T212" s="1">
        <f>(Table2[[#This Row],[Close Price]]-Table2[[#This Row],[50D EMA]])/Table2[[#This Row],[50D EMA]]</f>
        <v>-5.9910056356587416E-3</v>
      </c>
      <c r="U212" s="1">
        <f>(Table2[[#This Row],[Close Price]]-Table2[[#This Row],[200D EMA]])/Table2[[#This Row],[200D EMA]]</f>
        <v>0.14995108854005845</v>
      </c>
      <c r="V212">
        <v>0.50637523204338097</v>
      </c>
      <c r="W212">
        <v>2712.05</v>
      </c>
      <c r="X212">
        <v>2763</v>
      </c>
      <c r="Y212">
        <v>2700.05</v>
      </c>
      <c r="Z212">
        <v>2782.25</v>
      </c>
      <c r="AA212">
        <v>2712.05</v>
      </c>
      <c r="AB212">
        <v>2763</v>
      </c>
      <c r="AC212" s="1">
        <f>(Table2[[#This Row],[Close Price]]/Table2[[#This Row],[Day Low]])-1</f>
        <v>8.5912870337934155E-3</v>
      </c>
      <c r="AD212" s="1">
        <f>(Table2[[#This Row],[Day High]]/Table2[[#This Row],[Close Price]])-1</f>
        <v>1.0108395634927936E-2</v>
      </c>
      <c r="AE212" s="1">
        <f>(Table2[[#This Row],[Close Price]]/Table2[[#This Row],[Current Week Low]])-1</f>
        <v>1.3073831966074589E-2</v>
      </c>
      <c r="AF212" s="1">
        <f>(Table2[[#This Row],[Current Week High]]/Table2[[#This Row],[Close Price]])-1</f>
        <v>1.7145886266839661E-2</v>
      </c>
      <c r="AG212" s="1">
        <f>(Table2[[#This Row],[Close Price]]/Table2[[#This Row],[Current Month Low]])-1</f>
        <v>8.5912870337934155E-3</v>
      </c>
      <c r="AH212" s="1">
        <f>(Table2[[#This Row],[Current Month High]]/Table2[[#This Row],[Close Price]])-1</f>
        <v>1.0108395634927936E-2</v>
      </c>
      <c r="AI212">
        <v>12.8923172537335</v>
      </c>
      <c r="AJ212">
        <v>97.491065304501603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-0.06</v>
      </c>
      <c r="AM212" t="s">
        <v>3214</v>
      </c>
      <c r="AN212">
        <v>-5.84</v>
      </c>
      <c r="AO212" t="s">
        <v>3214</v>
      </c>
      <c r="AP212">
        <v>6.4809471779715994E-2</v>
      </c>
      <c r="AQ212">
        <f>(Table2[[#This Row],[Sharpe Ratio]]-AVERAGE(Table2[Sharpe Ratio]))/_xlfn.STDEV.P(Table2[Sharpe Ratio])</f>
        <v>4.2175900669027835E-2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0.75980196530538124</v>
      </c>
      <c r="AS212">
        <f>_xlfn.RANK.AVG(Table2[[#This Row],[1Y Return vs Nifty Z-Score]],Table2[1Y Return vs Nifty Z-Score])</f>
        <v>224</v>
      </c>
      <c r="AT212">
        <f>_xlfn.RANK.AVG(Table2[[#This Row],[6M Return vs Nifty Z-Score]],Table2[6M Return vs Nifty Z-Score])</f>
        <v>190</v>
      </c>
      <c r="AU212">
        <f>_xlfn.RANK.AVG(Table2[[#This Row],[Sharpe Ratio Z-Score]],Table2[Sharpe Ratio Z-Score])</f>
        <v>335</v>
      </c>
      <c r="AV212">
        <f>(Table2[[#This Row],[Rank 1Y]]+Table2[[#This Row],[Rank 6M]]+Table2[[#This Row],[Rank Sharpe]])/3</f>
        <v>249.66666666666666</v>
      </c>
    </row>
    <row r="213" spans="1:48" x14ac:dyDescent="0.3">
      <c r="A213" t="s">
        <v>1776</v>
      </c>
      <c r="B213" t="s">
        <v>1777</v>
      </c>
      <c r="C213" t="s">
        <v>613</v>
      </c>
      <c r="D213" t="s">
        <v>613</v>
      </c>
      <c r="E213">
        <v>4683.1788575</v>
      </c>
      <c r="F213">
        <v>226.75</v>
      </c>
      <c r="G213">
        <v>27.651071914679299</v>
      </c>
      <c r="H213">
        <f>(Table2[[#This Row],[1Y Return vs Nifty]]-AVERAGE(Table2[1Y Return vs Nifty]))/_xlfn.STDEV.P(Table2[1Y Return vs Nifty])</f>
        <v>4.2143419565394892E-2</v>
      </c>
      <c r="I213">
        <v>2.9047060621588301</v>
      </c>
      <c r="J213">
        <f>(Table2[[#This Row],[1M Return vs Nifty]]-AVERAGE(Table2[1M Return vs Nifty]))/_xlfn.STDEV.P(Table2[1M Return vs Nifty])</f>
        <v>0.36482276409279008</v>
      </c>
      <c r="K213">
        <v>21.053656977680699</v>
      </c>
      <c r="L213">
        <f>(Table2[[#This Row],[6M Return vs Nifty]]-AVERAGE(Table2[6M Return vs Nifty]))/_xlfn.STDEV.P(Table2[6M Return vs Nifty])</f>
        <v>0.33540362059332235</v>
      </c>
      <c r="M213">
        <v>7.0535903909988704</v>
      </c>
      <c r="N213">
        <f>(Table2[[#This Row],[1W Return vs Nifty]]-AVERAGE(Table2[1W Return vs Nifty]))/_xlfn.STDEV.P(Table2[1W Return vs Nifty])</f>
        <v>1.3900887319183994</v>
      </c>
      <c r="O213">
        <v>214.95</v>
      </c>
      <c r="P213">
        <v>212.535458147958</v>
      </c>
      <c r="Q213">
        <v>186.62896038171399</v>
      </c>
      <c r="R213">
        <v>72.056310572804307</v>
      </c>
      <c r="S213" s="1">
        <f>(Table2[[#This Row],[Close Price]]-Table2[[#This Row],[20D EMA]])/Table2[[#This Row],[20D EMA]]</f>
        <v>5.4896487555245461E-2</v>
      </c>
      <c r="T213" s="1">
        <f>(Table2[[#This Row],[Close Price]]-Table2[[#This Row],[50D EMA]])/Table2[[#This Row],[50D EMA]]</f>
        <v>6.6880801800829184E-2</v>
      </c>
      <c r="U213" s="1">
        <f>(Table2[[#This Row],[Close Price]]-Table2[[#This Row],[200D EMA]])/Table2[[#This Row],[200D EMA]]</f>
        <v>0.21497756584093947</v>
      </c>
      <c r="V213">
        <v>0.90711043722116202</v>
      </c>
      <c r="W213">
        <v>224.7</v>
      </c>
      <c r="X213">
        <v>232.5</v>
      </c>
      <c r="Y213">
        <v>212.9</v>
      </c>
      <c r="Z213">
        <v>232.5</v>
      </c>
      <c r="AA213">
        <v>224.7</v>
      </c>
      <c r="AB213">
        <v>232.5</v>
      </c>
      <c r="AC213" s="1">
        <f>(Table2[[#This Row],[Close Price]]/Table2[[#This Row],[Day Low]])-1</f>
        <v>9.1232754784156267E-3</v>
      </c>
      <c r="AD213" s="1">
        <f>(Table2[[#This Row],[Day High]]/Table2[[#This Row],[Close Price]])-1</f>
        <v>2.5358324145534628E-2</v>
      </c>
      <c r="AE213" s="1">
        <f>(Table2[[#This Row],[Close Price]]/Table2[[#This Row],[Current Week Low]])-1</f>
        <v>6.5054015969938872E-2</v>
      </c>
      <c r="AF213" s="1">
        <f>(Table2[[#This Row],[Current Week High]]/Table2[[#This Row],[Close Price]])-1</f>
        <v>2.5358324145534628E-2</v>
      </c>
      <c r="AG213" s="1">
        <f>(Table2[[#This Row],[Close Price]]/Table2[[#This Row],[Current Month Low]])-1</f>
        <v>9.1232754784156267E-3</v>
      </c>
      <c r="AH213" s="1">
        <f>(Table2[[#This Row],[Current Month High]]/Table2[[#This Row],[Close Price]])-1</f>
        <v>2.5358324145534628E-2</v>
      </c>
      <c r="AI213">
        <v>7.2546857772877598</v>
      </c>
      <c r="AJ213">
        <v>69.090231170768007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-7.0000000000000007E-2</v>
      </c>
      <c r="AM213" t="s">
        <v>3214</v>
      </c>
      <c r="AN213">
        <v>6.32</v>
      </c>
      <c r="AO213" t="s">
        <v>3215</v>
      </c>
      <c r="AP213">
        <v>9.0741987722449E-2</v>
      </c>
      <c r="AQ213">
        <f>(Table2[[#This Row],[Sharpe Ratio]]-AVERAGE(Table2[Sharpe Ratio]))/_xlfn.STDEV.P(Table2[Sharpe Ratio])</f>
        <v>0.34498269126312353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2.4774412274330304</v>
      </c>
      <c r="AS213">
        <f>_xlfn.RANK.AVG(Table2[[#This Row],[1Y Return vs Nifty Z-Score]],Table2[1Y Return vs Nifty Z-Score])</f>
        <v>287</v>
      </c>
      <c r="AT213">
        <f>_xlfn.RANK.AVG(Table2[[#This Row],[6M Return vs Nifty Z-Score]],Table2[6M Return vs Nifty Z-Score])</f>
        <v>208</v>
      </c>
      <c r="AU213">
        <f>_xlfn.RANK.AVG(Table2[[#This Row],[Sharpe Ratio Z-Score]],Table2[Sharpe Ratio Z-Score])</f>
        <v>255</v>
      </c>
      <c r="AV213">
        <f>(Table2[[#This Row],[Rank 1Y]]+Table2[[#This Row],[Rank 6M]]+Table2[[#This Row],[Rank Sharpe]])/3</f>
        <v>250</v>
      </c>
    </row>
    <row r="214" spans="1:48" x14ac:dyDescent="0.3">
      <c r="A214" t="s">
        <v>1588</v>
      </c>
      <c r="B214" t="s">
        <v>1589</v>
      </c>
      <c r="C214" t="s">
        <v>3183</v>
      </c>
      <c r="D214" t="s">
        <v>384</v>
      </c>
      <c r="E214">
        <v>6273.5165791999998</v>
      </c>
      <c r="F214">
        <v>127.88</v>
      </c>
      <c r="G214">
        <v>46.8698168751203</v>
      </c>
      <c r="H214">
        <f>(Table2[[#This Row],[1Y Return vs Nifty]]-AVERAGE(Table2[1Y Return vs Nifty]))/_xlfn.STDEV.P(Table2[1Y Return vs Nifty])</f>
        <v>0.36356303495240611</v>
      </c>
      <c r="I214">
        <v>-10.5462008384787</v>
      </c>
      <c r="J214">
        <f>(Table2[[#This Row],[1M Return vs Nifty]]-AVERAGE(Table2[1M Return vs Nifty]))/_xlfn.STDEV.P(Table2[1M Return vs Nifty])</f>
        <v>-0.84605552998083899</v>
      </c>
      <c r="K214">
        <v>16.988199084455999</v>
      </c>
      <c r="L214">
        <f>(Table2[[#This Row],[6M Return vs Nifty]]-AVERAGE(Table2[6M Return vs Nifty]))/_xlfn.STDEV.P(Table2[6M Return vs Nifty])</f>
        <v>0.20686580741151819</v>
      </c>
      <c r="M214">
        <v>0.45163659522786498</v>
      </c>
      <c r="N214">
        <f>(Table2[[#This Row],[1W Return vs Nifty]]-AVERAGE(Table2[1W Return vs Nifty]))/_xlfn.STDEV.P(Table2[1W Return vs Nifty])</f>
        <v>9.7255542415611278E-3</v>
      </c>
      <c r="O214">
        <v>129.58000000000001</v>
      </c>
      <c r="P214">
        <v>131.78652908961101</v>
      </c>
      <c r="Q214">
        <v>115.430571581023</v>
      </c>
      <c r="R214">
        <v>47.485203455702901</v>
      </c>
      <c r="S214" s="1">
        <f>(Table2[[#This Row],[Close Price]]-Table2[[#This Row],[20D EMA]])/Table2[[#This Row],[20D EMA]]</f>
        <v>-1.3119308535267918E-2</v>
      </c>
      <c r="T214" s="1">
        <f>(Table2[[#This Row],[Close Price]]-Table2[[#This Row],[50D EMA]])/Table2[[#This Row],[50D EMA]]</f>
        <v>-2.9642855886694509E-2</v>
      </c>
      <c r="U214" s="1">
        <f>(Table2[[#This Row],[Close Price]]-Table2[[#This Row],[200D EMA]])/Table2[[#This Row],[200D EMA]]</f>
        <v>0.10785209020851545</v>
      </c>
      <c r="V214">
        <v>0.27507844744972199</v>
      </c>
      <c r="W214">
        <v>125.25</v>
      </c>
      <c r="X214">
        <v>130.69999999999999</v>
      </c>
      <c r="Y214">
        <v>124.77</v>
      </c>
      <c r="Z214">
        <v>130.69999999999999</v>
      </c>
      <c r="AA214">
        <v>125.25</v>
      </c>
      <c r="AB214">
        <v>130.69999999999999</v>
      </c>
      <c r="AC214" s="1">
        <f>(Table2[[#This Row],[Close Price]]/Table2[[#This Row],[Day Low]])-1</f>
        <v>2.0998003992015901E-2</v>
      </c>
      <c r="AD214" s="1">
        <f>(Table2[[#This Row],[Day High]]/Table2[[#This Row],[Close Price]])-1</f>
        <v>2.2051923678448437E-2</v>
      </c>
      <c r="AE214" s="1">
        <f>(Table2[[#This Row],[Close Price]]/Table2[[#This Row],[Current Week Low]])-1</f>
        <v>2.4925863589003727E-2</v>
      </c>
      <c r="AF214" s="1">
        <f>(Table2[[#This Row],[Current Week High]]/Table2[[#This Row],[Close Price]])-1</f>
        <v>2.2051923678448437E-2</v>
      </c>
      <c r="AG214" s="1">
        <f>(Table2[[#This Row],[Close Price]]/Table2[[#This Row],[Current Month Low]])-1</f>
        <v>2.0998003992015901E-2</v>
      </c>
      <c r="AH214" s="1">
        <f>(Table2[[#This Row],[Current Month High]]/Table2[[#This Row],[Close Price]])-1</f>
        <v>2.2051923678448437E-2</v>
      </c>
      <c r="AI214">
        <v>32.898029402564902</v>
      </c>
      <c r="AJ214">
        <v>96.587240584165997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-0.2</v>
      </c>
      <c r="AM214" t="s">
        <v>3214</v>
      </c>
      <c r="AN214">
        <v>-0.78</v>
      </c>
      <c r="AO214" t="s">
        <v>3214</v>
      </c>
      <c r="AP214">
        <v>7.3699088454488998E-2</v>
      </c>
      <c r="AQ214">
        <f>(Table2[[#This Row],[Sharpe Ratio]]-AVERAGE(Table2[Sharpe Ratio]))/_xlfn.STDEV.P(Table2[Sharpe Ratio])</f>
        <v>0.14597748709605154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206</v>
      </c>
      <c r="AT214">
        <f>_xlfn.RANK.AVG(Table2[[#This Row],[6M Return vs Nifty Z-Score]],Table2[6M Return vs Nifty Z-Score])</f>
        <v>243</v>
      </c>
      <c r="AU214">
        <f>_xlfn.RANK.AVG(Table2[[#This Row],[Sharpe Ratio Z-Score]],Table2[Sharpe Ratio Z-Score])</f>
        <v>304</v>
      </c>
      <c r="AV214">
        <f>(Table2[[#This Row],[Rank 1Y]]+Table2[[#This Row],[Rank 6M]]+Table2[[#This Row],[Rank Sharpe]])/3</f>
        <v>251</v>
      </c>
    </row>
    <row r="215" spans="1:48" x14ac:dyDescent="0.3">
      <c r="A215" t="s">
        <v>910</v>
      </c>
      <c r="B215" t="s">
        <v>911</v>
      </c>
      <c r="C215" t="s">
        <v>3169</v>
      </c>
      <c r="D215" t="s">
        <v>24</v>
      </c>
      <c r="E215">
        <v>17236.625793155999</v>
      </c>
      <c r="F215">
        <v>214.17</v>
      </c>
      <c r="G215">
        <v>28.111184555258099</v>
      </c>
      <c r="H215">
        <f>(Table2[[#This Row],[1Y Return vs Nifty]]-AVERAGE(Table2[1Y Return vs Nifty]))/_xlfn.STDEV.P(Table2[1Y Return vs Nifty])</f>
        <v>4.9838470843402295E-2</v>
      </c>
      <c r="I215">
        <v>-5.75005057681126</v>
      </c>
      <c r="J215">
        <f>(Table2[[#This Row],[1M Return vs Nifty]]-AVERAGE(Table2[1M Return vs Nifty]))/_xlfn.STDEV.P(Table2[1M Return vs Nifty])</f>
        <v>-0.41429622260704396</v>
      </c>
      <c r="K215">
        <v>0.39124277615951503</v>
      </c>
      <c r="L215">
        <f>(Table2[[#This Row],[6M Return vs Nifty]]-AVERAGE(Table2[6M Return vs Nifty]))/_xlfn.STDEV.P(Table2[6M Return vs Nifty])</f>
        <v>-0.31788110311427931</v>
      </c>
      <c r="M215">
        <v>-2.51976321960603</v>
      </c>
      <c r="N215">
        <f>(Table2[[#This Row],[1W Return vs Nifty]]-AVERAGE(Table2[1W Return vs Nifty]))/_xlfn.STDEV.P(Table2[1W Return vs Nifty])</f>
        <v>-0.61154672627331341</v>
      </c>
      <c r="O215">
        <v>217.22</v>
      </c>
      <c r="P215">
        <v>215.931774412121</v>
      </c>
      <c r="Q215">
        <v>193.87982465675199</v>
      </c>
      <c r="R215">
        <v>39.923470319682998</v>
      </c>
      <c r="S215" s="1">
        <f>(Table2[[#This Row],[Close Price]]-Table2[[#This Row],[20D EMA]])/Table2[[#This Row],[20D EMA]]</f>
        <v>-1.404106435871472E-2</v>
      </c>
      <c r="T215" s="1">
        <f>(Table2[[#This Row],[Close Price]]-Table2[[#This Row],[50D EMA]])/Table2[[#This Row],[50D EMA]]</f>
        <v>-8.1589400953957954E-3</v>
      </c>
      <c r="U215" s="1">
        <f>(Table2[[#This Row],[Close Price]]-Table2[[#This Row],[200D EMA]])/Table2[[#This Row],[200D EMA]]</f>
        <v>0.10465336132405759</v>
      </c>
      <c r="V215">
        <v>0.92205237610768298</v>
      </c>
      <c r="W215">
        <v>212.38</v>
      </c>
      <c r="X215">
        <v>216.34</v>
      </c>
      <c r="Y215">
        <v>212.38</v>
      </c>
      <c r="Z215">
        <v>217.76</v>
      </c>
      <c r="AA215">
        <v>212.38</v>
      </c>
      <c r="AB215">
        <v>216.34</v>
      </c>
      <c r="AC215" s="1">
        <f>(Table2[[#This Row],[Close Price]]/Table2[[#This Row],[Day Low]])-1</f>
        <v>8.4282889160938179E-3</v>
      </c>
      <c r="AD215" s="1">
        <f>(Table2[[#This Row],[Day High]]/Table2[[#This Row],[Close Price]])-1</f>
        <v>1.0132138021198278E-2</v>
      </c>
      <c r="AE215" s="1">
        <f>(Table2[[#This Row],[Close Price]]/Table2[[#This Row],[Current Week Low]])-1</f>
        <v>8.4282889160938179E-3</v>
      </c>
      <c r="AF215" s="1">
        <f>(Table2[[#This Row],[Current Week High]]/Table2[[#This Row],[Close Price]])-1</f>
        <v>1.676238502124483E-2</v>
      </c>
      <c r="AG215" s="1">
        <f>(Table2[[#This Row],[Close Price]]/Table2[[#This Row],[Current Month Low]])-1</f>
        <v>8.4282889160938179E-3</v>
      </c>
      <c r="AH215" s="1">
        <f>(Table2[[#This Row],[Current Month High]]/Table2[[#This Row],[Close Price]])-1</f>
        <v>1.0132138021198278E-2</v>
      </c>
      <c r="AI215">
        <v>8.6753513563991191</v>
      </c>
      <c r="AJ215">
        <v>67.320312499999901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0.06</v>
      </c>
      <c r="AM215" t="s">
        <v>3215</v>
      </c>
      <c r="AN215">
        <v>-1.35</v>
      </c>
      <c r="AO215" t="s">
        <v>3214</v>
      </c>
      <c r="AP215">
        <v>0.18901385086896499</v>
      </c>
      <c r="AQ215">
        <f>(Table2[[#This Row],[Sharpe Ratio]]-AVERAGE(Table2[Sharpe Ratio]))/_xlfn.STDEV.P(Table2[Sharpe Ratio])</f>
        <v>1.4924759599768955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0.19859037882566122</v>
      </c>
      <c r="AS215">
        <f>_xlfn.RANK.AVG(Table2[[#This Row],[1Y Return vs Nifty Z-Score]],Table2[1Y Return vs Nifty Z-Score])</f>
        <v>282</v>
      </c>
      <c r="AT215">
        <f>_xlfn.RANK.AVG(Table2[[#This Row],[6M Return vs Nifty Z-Score]],Table2[6M Return vs Nifty Z-Score])</f>
        <v>426</v>
      </c>
      <c r="AU215">
        <f>_xlfn.RANK.AVG(Table2[[#This Row],[Sharpe Ratio Z-Score]],Table2[Sharpe Ratio Z-Score])</f>
        <v>46</v>
      </c>
      <c r="AV215">
        <f>(Table2[[#This Row],[Rank 1Y]]+Table2[[#This Row],[Rank 6M]]+Table2[[#This Row],[Rank Sharpe]])/3</f>
        <v>251.33333333333334</v>
      </c>
    </row>
    <row r="216" spans="1:48" x14ac:dyDescent="0.3">
      <c r="A216" t="s">
        <v>1915</v>
      </c>
      <c r="B216" t="s">
        <v>1916</v>
      </c>
      <c r="C216" t="s">
        <v>3183</v>
      </c>
      <c r="D216" t="s">
        <v>270</v>
      </c>
      <c r="E216">
        <v>3860.7901484399999</v>
      </c>
      <c r="F216">
        <v>155.13999999999999</v>
      </c>
      <c r="G216">
        <v>46.044082707462501</v>
      </c>
      <c r="H216">
        <f>(Table2[[#This Row],[1Y Return vs Nifty]]-AVERAGE(Table2[1Y Return vs Nifty]))/_xlfn.STDEV.P(Table2[1Y Return vs Nifty])</f>
        <v>0.34975322795789188</v>
      </c>
      <c r="I216">
        <v>-9.1855422904139292</v>
      </c>
      <c r="J216">
        <f>(Table2[[#This Row],[1M Return vs Nifty]]-AVERAGE(Table2[1M Return vs Nifty]))/_xlfn.STDEV.P(Table2[1M Return vs Nifty])</f>
        <v>-0.72356624998892405</v>
      </c>
      <c r="K216">
        <v>49.757922073873203</v>
      </c>
      <c r="L216">
        <f>(Table2[[#This Row],[6M Return vs Nifty]]-AVERAGE(Table2[6M Return vs Nifty]))/_xlfn.STDEV.P(Table2[6M Return vs Nifty])</f>
        <v>1.2429480009211222</v>
      </c>
      <c r="M216">
        <v>-1.4492091924589601</v>
      </c>
      <c r="N216">
        <f>(Table2[[#This Row],[1W Return vs Nifty]]-AVERAGE(Table2[1W Return vs Nifty]))/_xlfn.STDEV.P(Table2[1W Return vs Nifty])</f>
        <v>-0.38771096423964596</v>
      </c>
      <c r="O216">
        <v>156.81</v>
      </c>
      <c r="P216">
        <v>152.26703188326101</v>
      </c>
      <c r="Q216">
        <v>124.644420237267</v>
      </c>
      <c r="R216">
        <v>47.268246056284497</v>
      </c>
      <c r="S216" s="1">
        <f>(Table2[[#This Row],[Close Price]]-Table2[[#This Row],[20D EMA]])/Table2[[#This Row],[20D EMA]]</f>
        <v>-1.064983100567576E-2</v>
      </c>
      <c r="T216" s="1">
        <f>(Table2[[#This Row],[Close Price]]-Table2[[#This Row],[50D EMA]])/Table2[[#This Row],[50D EMA]]</f>
        <v>1.886795901388293E-2</v>
      </c>
      <c r="U216" s="1">
        <f>(Table2[[#This Row],[Close Price]]-Table2[[#This Row],[200D EMA]])/Table2[[#This Row],[200D EMA]]</f>
        <v>0.24466060899222844</v>
      </c>
      <c r="V216">
        <v>0.49060356581283499</v>
      </c>
      <c r="W216">
        <v>151.47</v>
      </c>
      <c r="X216">
        <v>156</v>
      </c>
      <c r="Y216">
        <v>148.55000000000001</v>
      </c>
      <c r="Z216">
        <v>156</v>
      </c>
      <c r="AA216">
        <v>151.47</v>
      </c>
      <c r="AB216">
        <v>156</v>
      </c>
      <c r="AC216" s="1">
        <f>(Table2[[#This Row],[Close Price]]/Table2[[#This Row],[Day Low]])-1</f>
        <v>2.4229220307651511E-2</v>
      </c>
      <c r="AD216" s="1">
        <f>(Table2[[#This Row],[Day High]]/Table2[[#This Row],[Close Price]])-1</f>
        <v>5.5433801727473586E-3</v>
      </c>
      <c r="AE216" s="1">
        <f>(Table2[[#This Row],[Close Price]]/Table2[[#This Row],[Current Week Low]])-1</f>
        <v>4.4362167620329629E-2</v>
      </c>
      <c r="AF216" s="1">
        <f>(Table2[[#This Row],[Current Week High]]/Table2[[#This Row],[Close Price]])-1</f>
        <v>5.5433801727473586E-3</v>
      </c>
      <c r="AG216" s="1">
        <f>(Table2[[#This Row],[Close Price]]/Table2[[#This Row],[Current Month Low]])-1</f>
        <v>2.4229220307651511E-2</v>
      </c>
      <c r="AH216" s="1">
        <f>(Table2[[#This Row],[Current Month High]]/Table2[[#This Row],[Close Price]])-1</f>
        <v>5.5433801727473586E-3</v>
      </c>
      <c r="AI216">
        <v>14.090498904215501</v>
      </c>
      <c r="AJ216">
        <v>90.122549019607803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3215</v>
      </c>
      <c r="AN216">
        <v>-3.88</v>
      </c>
      <c r="AO216" t="s">
        <v>3214</v>
      </c>
      <c r="AP216">
        <v>1.5429967877561001E-2</v>
      </c>
      <c r="AQ216">
        <f>(Table2[[#This Row],[Sharpe Ratio]]-AVERAGE(Table2[Sharpe Ratio]))/_xlfn.STDEV.P(Table2[Sharpe Ratio])</f>
        <v>-0.53441486016419781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-5.2990845513753715E-2</v>
      </c>
      <c r="AS216">
        <f>_xlfn.RANK.AVG(Table2[[#This Row],[1Y Return vs Nifty Z-Score]],Table2[1Y Return vs Nifty Z-Score])</f>
        <v>209</v>
      </c>
      <c r="AT216">
        <f>_xlfn.RANK.AVG(Table2[[#This Row],[6M Return vs Nifty Z-Score]],Table2[6M Return vs Nifty Z-Score])</f>
        <v>80</v>
      </c>
      <c r="AU216">
        <f>_xlfn.RANK.AVG(Table2[[#This Row],[Sharpe Ratio Z-Score]],Table2[Sharpe Ratio Z-Score])</f>
        <v>470</v>
      </c>
      <c r="AV216">
        <f>(Table2[[#This Row],[Rank 1Y]]+Table2[[#This Row],[Rank 6M]]+Table2[[#This Row],[Rank Sharpe]])/3</f>
        <v>253</v>
      </c>
    </row>
    <row r="217" spans="1:48" x14ac:dyDescent="0.3">
      <c r="A217" t="s">
        <v>1040</v>
      </c>
      <c r="B217" t="s">
        <v>1041</v>
      </c>
      <c r="C217" t="s">
        <v>3173</v>
      </c>
      <c r="D217" t="s">
        <v>54</v>
      </c>
      <c r="E217">
        <v>13787.473898767401</v>
      </c>
      <c r="F217">
        <v>1123.3</v>
      </c>
      <c r="G217">
        <v>50.624460871829299</v>
      </c>
      <c r="H217">
        <f>(Table2[[#This Row],[1Y Return vs Nifty]]-AVERAGE(Table2[1Y Return vs Nifty]))/_xlfn.STDEV.P(Table2[1Y Return vs Nifty])</f>
        <v>0.42635674140001306</v>
      </c>
      <c r="I217">
        <v>4.7579288311681402</v>
      </c>
      <c r="J217">
        <f>(Table2[[#This Row],[1M Return vs Nifty]]-AVERAGE(Table2[1M Return vs Nifty]))/_xlfn.STDEV.P(Table2[1M Return vs Nifty])</f>
        <v>0.53165368795934664</v>
      </c>
      <c r="K217">
        <v>27.226125467615901</v>
      </c>
      <c r="L217">
        <f>(Table2[[#This Row],[6M Return vs Nifty]]-AVERAGE(Table2[6M Return vs Nifty]))/_xlfn.STDEV.P(Table2[6M Return vs Nifty])</f>
        <v>0.5305589075173609</v>
      </c>
      <c r="M217">
        <v>1.56483632111732</v>
      </c>
      <c r="N217">
        <f>(Table2[[#This Row],[1W Return vs Nifty]]-AVERAGE(Table2[1W Return vs Nifty]))/_xlfn.STDEV.P(Table2[1W Return vs Nifty])</f>
        <v>0.24247785129672406</v>
      </c>
      <c r="O217">
        <v>1122.23</v>
      </c>
      <c r="P217">
        <v>1062.7560490467099</v>
      </c>
      <c r="Q217">
        <v>883.00681555525296</v>
      </c>
      <c r="R217">
        <v>50.518184702392801</v>
      </c>
      <c r="S217" s="1">
        <f>(Table2[[#This Row],[Close Price]]-Table2[[#This Row],[20D EMA]])/Table2[[#This Row],[20D EMA]]</f>
        <v>9.534587384047266E-4</v>
      </c>
      <c r="T217" s="1">
        <f>(Table2[[#This Row],[Close Price]]-Table2[[#This Row],[50D EMA]])/Table2[[#This Row],[50D EMA]]</f>
        <v>5.6968813311011363E-2</v>
      </c>
      <c r="U217" s="1">
        <f>(Table2[[#This Row],[Close Price]]-Table2[[#This Row],[200D EMA]])/Table2[[#This Row],[200D EMA]]</f>
        <v>0.27213061123842591</v>
      </c>
      <c r="V217">
        <v>0.85039871643833298</v>
      </c>
      <c r="W217">
        <v>1054.05</v>
      </c>
      <c r="X217">
        <v>1129</v>
      </c>
      <c r="Y217">
        <v>1023.55</v>
      </c>
      <c r="Z217">
        <v>1129</v>
      </c>
      <c r="AA217">
        <v>1054.05</v>
      </c>
      <c r="AB217">
        <v>1129</v>
      </c>
      <c r="AC217" s="1">
        <f>(Table2[[#This Row],[Close Price]]/Table2[[#This Row],[Day Low]])-1</f>
        <v>6.5698970637066534E-2</v>
      </c>
      <c r="AD217" s="1">
        <f>(Table2[[#This Row],[Day High]]/Table2[[#This Row],[Close Price]])-1</f>
        <v>5.0743345499866255E-3</v>
      </c>
      <c r="AE217" s="1">
        <f>(Table2[[#This Row],[Close Price]]/Table2[[#This Row],[Current Week Low]])-1</f>
        <v>9.7454936251282209E-2</v>
      </c>
      <c r="AF217" s="1">
        <f>(Table2[[#This Row],[Current Week High]]/Table2[[#This Row],[Close Price]])-1</f>
        <v>5.0743345499866255E-3</v>
      </c>
      <c r="AG217" s="1">
        <f>(Table2[[#This Row],[Close Price]]/Table2[[#This Row],[Current Month Low]])-1</f>
        <v>6.5698970637066534E-2</v>
      </c>
      <c r="AH217" s="1">
        <f>(Table2[[#This Row],[Current Month High]]/Table2[[#This Row],[Close Price]])-1</f>
        <v>5.0743345499866255E-3</v>
      </c>
      <c r="AI217">
        <v>18.855158906792401</v>
      </c>
      <c r="AJ217">
        <v>83.785994764397799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0.17</v>
      </c>
      <c r="AM217" t="s">
        <v>3215</v>
      </c>
      <c r="AN217">
        <v>-13.11</v>
      </c>
      <c r="AO217" t="s">
        <v>3214</v>
      </c>
      <c r="AP217">
        <v>4.3343744709008002E-2</v>
      </c>
      <c r="AQ217">
        <f>(Table2[[#This Row],[Sharpe Ratio]]-AVERAGE(Table2[Sharpe Ratio]))/_xlfn.STDEV.P(Table2[Sharpe Ratio])</f>
        <v>-0.20847343610970279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1.5225737520637419</v>
      </c>
      <c r="AS217">
        <f>_xlfn.RANK.AVG(Table2[[#This Row],[1Y Return vs Nifty Z-Score]],Table2[1Y Return vs Nifty Z-Score])</f>
        <v>192</v>
      </c>
      <c r="AT217">
        <f>_xlfn.RANK.AVG(Table2[[#This Row],[6M Return vs Nifty Z-Score]],Table2[6M Return vs Nifty Z-Score])</f>
        <v>168</v>
      </c>
      <c r="AU217">
        <f>_xlfn.RANK.AVG(Table2[[#This Row],[Sharpe Ratio Z-Score]],Table2[Sharpe Ratio Z-Score])</f>
        <v>400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601</v>
      </c>
      <c r="B218" t="s">
        <v>602</v>
      </c>
      <c r="C218" t="s">
        <v>3176</v>
      </c>
      <c r="D218" t="s">
        <v>603</v>
      </c>
      <c r="E218">
        <v>33758.808538199999</v>
      </c>
      <c r="F218">
        <v>349.1</v>
      </c>
      <c r="G218">
        <v>85.606912004217705</v>
      </c>
      <c r="H218">
        <f>(Table2[[#This Row],[1Y Return vs Nifty]]-AVERAGE(Table2[1Y Return vs Nifty]))/_xlfn.STDEV.P(Table2[1Y Return vs Nifty])</f>
        <v>1.0114129462360435</v>
      </c>
      <c r="I218">
        <v>3.56485523809455</v>
      </c>
      <c r="J218">
        <f>(Table2[[#This Row],[1M Return vs Nifty]]-AVERAGE(Table2[1M Return vs Nifty]))/_xlfn.STDEV.P(Table2[1M Return vs Nifty])</f>
        <v>0.42425075016808361</v>
      </c>
      <c r="K218">
        <v>-1.86950618361855</v>
      </c>
      <c r="L218">
        <f>(Table2[[#This Row],[6M Return vs Nifty]]-AVERAGE(Table2[6M Return vs Nifty]))/_xlfn.STDEV.P(Table2[6M Return vs Nifty])</f>
        <v>-0.38935933141599105</v>
      </c>
      <c r="M218">
        <v>1.3908572502433101</v>
      </c>
      <c r="N218">
        <f>(Table2[[#This Row],[1W Return vs Nifty]]-AVERAGE(Table2[1W Return vs Nifty]))/_xlfn.STDEV.P(Table2[1W Return vs Nifty])</f>
        <v>0.20610160412050976</v>
      </c>
      <c r="O218">
        <v>330.89</v>
      </c>
      <c r="P218">
        <v>325.23360751377697</v>
      </c>
      <c r="Q218">
        <v>295.652992762812</v>
      </c>
      <c r="R218">
        <v>80.208306930537105</v>
      </c>
      <c r="S218" s="1">
        <f>(Table2[[#This Row],[Close Price]]-Table2[[#This Row],[20D EMA]])/Table2[[#This Row],[20D EMA]]</f>
        <v>5.5033394783765108E-2</v>
      </c>
      <c r="T218" s="1">
        <f>(Table2[[#This Row],[Close Price]]-Table2[[#This Row],[50D EMA]])/Table2[[#This Row],[50D EMA]]</f>
        <v>7.3382307162743202E-2</v>
      </c>
      <c r="U218" s="1">
        <f>(Table2[[#This Row],[Close Price]]-Table2[[#This Row],[200D EMA]])/Table2[[#This Row],[200D EMA]]</f>
        <v>0.18077614144114532</v>
      </c>
      <c r="V218">
        <v>1.28373116758234</v>
      </c>
      <c r="W218">
        <v>337.2</v>
      </c>
      <c r="X218">
        <v>353</v>
      </c>
      <c r="Y218">
        <v>337.2</v>
      </c>
      <c r="Z218">
        <v>353</v>
      </c>
      <c r="AA218">
        <v>337.2</v>
      </c>
      <c r="AB218">
        <v>353</v>
      </c>
      <c r="AC218" s="1">
        <f>(Table2[[#This Row],[Close Price]]/Table2[[#This Row],[Day Low]])-1</f>
        <v>3.529062870699895E-2</v>
      </c>
      <c r="AD218" s="1">
        <f>(Table2[[#This Row],[Day High]]/Table2[[#This Row],[Close Price]])-1</f>
        <v>1.1171584073331298E-2</v>
      </c>
      <c r="AE218" s="1">
        <f>(Table2[[#This Row],[Close Price]]/Table2[[#This Row],[Current Week Low]])-1</f>
        <v>3.529062870699895E-2</v>
      </c>
      <c r="AF218" s="1">
        <f>(Table2[[#This Row],[Current Week High]]/Table2[[#This Row],[Close Price]])-1</f>
        <v>1.1171584073331298E-2</v>
      </c>
      <c r="AG218" s="1">
        <f>(Table2[[#This Row],[Close Price]]/Table2[[#This Row],[Current Month Low]])-1</f>
        <v>3.529062870699895E-2</v>
      </c>
      <c r="AH218" s="1">
        <f>(Table2[[#This Row],[Current Month High]]/Table2[[#This Row],[Close Price]])-1</f>
        <v>1.1171584073331298E-2</v>
      </c>
      <c r="AI218">
        <v>19.1062732741334</v>
      </c>
      <c r="AJ218">
        <v>157.35348322889701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</v>
      </c>
      <c r="AM218" t="s">
        <v>3216</v>
      </c>
      <c r="AN218">
        <v>10.86</v>
      </c>
      <c r="AO218" t="s">
        <v>3215</v>
      </c>
      <c r="AP218">
        <v>0.10692576577216099</v>
      </c>
      <c r="AQ218">
        <f>(Table2[[#This Row],[Sharpe Ratio]]-AVERAGE(Table2[Sharpe Ratio]))/_xlfn.STDEV.P(Table2[Sharpe Ratio])</f>
        <v>0.53395617543035223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1.7863621445389979</v>
      </c>
      <c r="AS218">
        <f>_xlfn.RANK.AVG(Table2[[#This Row],[1Y Return vs Nifty Z-Score]],Table2[1Y Return vs Nifty Z-Score])</f>
        <v>99</v>
      </c>
      <c r="AT218">
        <f>_xlfn.RANK.AVG(Table2[[#This Row],[6M Return vs Nifty Z-Score]],Table2[6M Return vs Nifty Z-Score])</f>
        <v>452</v>
      </c>
      <c r="AU218">
        <f>_xlfn.RANK.AVG(Table2[[#This Row],[Sharpe Ratio Z-Score]],Table2[Sharpe Ratio Z-Score])</f>
        <v>212</v>
      </c>
      <c r="AV218">
        <f>(Table2[[#This Row],[Rank 1Y]]+Table2[[#This Row],[Rank 6M]]+Table2[[#This Row],[Rank Sharpe]])/3</f>
        <v>254.33333333333334</v>
      </c>
    </row>
    <row r="219" spans="1:48" x14ac:dyDescent="0.3">
      <c r="A219" t="s">
        <v>1478</v>
      </c>
      <c r="B219" t="s">
        <v>1479</v>
      </c>
      <c r="C219" t="s">
        <v>3172</v>
      </c>
      <c r="D219" t="s">
        <v>46</v>
      </c>
      <c r="E219">
        <v>7299.08200648</v>
      </c>
      <c r="F219">
        <v>43.45</v>
      </c>
      <c r="G219">
        <v>28.294069752941201</v>
      </c>
      <c r="H219">
        <f>(Table2[[#This Row],[1Y Return vs Nifty]]-AVERAGE(Table2[1Y Return vs Nifty]))/_xlfn.STDEV.P(Table2[1Y Return vs Nifty])</f>
        <v>5.2897093558895762E-2</v>
      </c>
      <c r="I219">
        <v>-10.459559980618399</v>
      </c>
      <c r="J219">
        <f>(Table2[[#This Row],[1M Return vs Nifty]]-AVERAGE(Table2[1M Return vs Nifty]))/_xlfn.STDEV.P(Table2[1M Return vs Nifty])</f>
        <v>-0.83825594182385132</v>
      </c>
      <c r="K219">
        <v>10.549972934889601</v>
      </c>
      <c r="L219">
        <f>(Table2[[#This Row],[6M Return vs Nifty]]-AVERAGE(Table2[6M Return vs Nifty]))/_xlfn.STDEV.P(Table2[6M Return vs Nifty])</f>
        <v>3.3080454643739988E-3</v>
      </c>
      <c r="M219">
        <v>-2.97700422060537</v>
      </c>
      <c r="N219">
        <f>(Table2[[#This Row],[1W Return vs Nifty]]-AVERAGE(Table2[1W Return vs Nifty]))/_xlfn.STDEV.P(Table2[1W Return vs Nifty])</f>
        <v>-0.7071485224427877</v>
      </c>
      <c r="O219">
        <v>44.36</v>
      </c>
      <c r="P219">
        <v>45.7111249904993</v>
      </c>
      <c r="Q219">
        <v>40.564737671593001</v>
      </c>
      <c r="R219">
        <v>46.808680352274699</v>
      </c>
      <c r="S219" s="1">
        <f>(Table2[[#This Row],[Close Price]]-Table2[[#This Row],[20D EMA]])/Table2[[#This Row],[20D EMA]]</f>
        <v>-2.0513976555455289E-2</v>
      </c>
      <c r="T219" s="1">
        <f>(Table2[[#This Row],[Close Price]]-Table2[[#This Row],[50D EMA]])/Table2[[#This Row],[50D EMA]]</f>
        <v>-4.9465529255061091E-2</v>
      </c>
      <c r="U219" s="1">
        <f>(Table2[[#This Row],[Close Price]]-Table2[[#This Row],[200D EMA]])/Table2[[#This Row],[200D EMA]]</f>
        <v>7.1127350847569187E-2</v>
      </c>
      <c r="V219">
        <v>0.44969905077309302</v>
      </c>
      <c r="W219">
        <v>42.1</v>
      </c>
      <c r="X219">
        <v>44</v>
      </c>
      <c r="Y219">
        <v>41.76</v>
      </c>
      <c r="Z219">
        <v>44</v>
      </c>
      <c r="AA219">
        <v>42.1</v>
      </c>
      <c r="AB219">
        <v>44</v>
      </c>
      <c r="AC219" s="1">
        <f>(Table2[[#This Row],[Close Price]]/Table2[[#This Row],[Day Low]])-1</f>
        <v>3.2066508313539188E-2</v>
      </c>
      <c r="AD219" s="1">
        <f>(Table2[[#This Row],[Day High]]/Table2[[#This Row],[Close Price]])-1</f>
        <v>1.2658227848101111E-2</v>
      </c>
      <c r="AE219" s="1">
        <f>(Table2[[#This Row],[Close Price]]/Table2[[#This Row],[Current Week Low]])-1</f>
        <v>4.0469348659003979E-2</v>
      </c>
      <c r="AF219" s="1">
        <f>(Table2[[#This Row],[Current Week High]]/Table2[[#This Row],[Close Price]])-1</f>
        <v>1.2658227848101111E-2</v>
      </c>
      <c r="AG219" s="1">
        <f>(Table2[[#This Row],[Close Price]]/Table2[[#This Row],[Current Month Low]])-1</f>
        <v>3.2066508313539188E-2</v>
      </c>
      <c r="AH219" s="1">
        <f>(Table2[[#This Row],[Current Month High]]/Table2[[#This Row],[Close Price]])-1</f>
        <v>1.2658227848101111E-2</v>
      </c>
      <c r="AI219">
        <v>32.3360184119677</v>
      </c>
      <c r="AJ219">
        <v>91.788011918701002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-0.16</v>
      </c>
      <c r="AM219" t="s">
        <v>3214</v>
      </c>
      <c r="AN219">
        <v>-3.47</v>
      </c>
      <c r="AO219" t="s">
        <v>3214</v>
      </c>
      <c r="AP219">
        <v>0.123589572614053</v>
      </c>
      <c r="AQ219">
        <f>(Table2[[#This Row],[Sharpe Ratio]]-AVERAGE(Table2[Sharpe Ratio]))/_xlfn.STDEV.P(Table2[Sharpe Ratio])</f>
        <v>0.72853482256263147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281</v>
      </c>
      <c r="AT219">
        <f>_xlfn.RANK.AVG(Table2[[#This Row],[6M Return vs Nifty Z-Score]],Table2[6M Return vs Nifty Z-Score])</f>
        <v>315</v>
      </c>
      <c r="AU219">
        <f>_xlfn.RANK.AVG(Table2[[#This Row],[Sharpe Ratio Z-Score]],Table2[Sharpe Ratio Z-Score])</f>
        <v>167</v>
      </c>
      <c r="AV219">
        <f>(Table2[[#This Row],[Rank 1Y]]+Table2[[#This Row],[Rank 6M]]+Table2[[#This Row],[Rank Sharpe]])/3</f>
        <v>254.33333333333334</v>
      </c>
    </row>
    <row r="220" spans="1:48" x14ac:dyDescent="0.3">
      <c r="A220" t="s">
        <v>120</v>
      </c>
      <c r="B220" t="s">
        <v>121</v>
      </c>
      <c r="C220" t="s">
        <v>3174</v>
      </c>
      <c r="D220" t="s">
        <v>57</v>
      </c>
      <c r="E220">
        <v>251935.25162612001</v>
      </c>
      <c r="F220">
        <v>653.20000000000005</v>
      </c>
      <c r="G220">
        <v>46.7691126946008</v>
      </c>
      <c r="H220">
        <f>(Table2[[#This Row],[1Y Return vs Nifty]]-AVERAGE(Table2[1Y Return vs Nifty]))/_xlfn.STDEV.P(Table2[1Y Return vs Nifty])</f>
        <v>0.3618788303367006</v>
      </c>
      <c r="I220">
        <v>0.25579665730708301</v>
      </c>
      <c r="J220">
        <f>(Table2[[#This Row],[1M Return vs Nifty]]-AVERAGE(Table2[1M Return vs Nifty]))/_xlfn.STDEV.P(Table2[1M Return vs Nifty])</f>
        <v>0.12636249334699745</v>
      </c>
      <c r="K220">
        <v>-3.8433687334965998</v>
      </c>
      <c r="L220">
        <f>(Table2[[#This Row],[6M Return vs Nifty]]-AVERAGE(Table2[6M Return vs Nifty]))/_xlfn.STDEV.P(Table2[6M Return vs Nifty])</f>
        <v>-0.4517670557969557</v>
      </c>
      <c r="M220">
        <v>-2.5040958675145202</v>
      </c>
      <c r="N220">
        <f>(Table2[[#This Row],[1W Return vs Nifty]]-AVERAGE(Table2[1W Return vs Nifty]))/_xlfn.STDEV.P(Table2[1W Return vs Nifty])</f>
        <v>-0.60827093298729062</v>
      </c>
      <c r="O220">
        <v>659.09</v>
      </c>
      <c r="P220">
        <v>668.802811886467</v>
      </c>
      <c r="Q220">
        <v>610.15710940466704</v>
      </c>
      <c r="R220">
        <v>44.663597905960501</v>
      </c>
      <c r="S220" s="1">
        <f>(Table2[[#This Row],[Close Price]]-Table2[[#This Row],[20D EMA]])/Table2[[#This Row],[20D EMA]]</f>
        <v>-8.9365640504331517E-3</v>
      </c>
      <c r="T220" s="1">
        <f>(Table2[[#This Row],[Close Price]]-Table2[[#This Row],[50D EMA]])/Table2[[#This Row],[50D EMA]]</f>
        <v>-2.332946514153654E-2</v>
      </c>
      <c r="U220" s="1">
        <f>(Table2[[#This Row],[Close Price]]-Table2[[#This Row],[200D EMA]])/Table2[[#This Row],[200D EMA]]</f>
        <v>7.0543946685026976E-2</v>
      </c>
      <c r="V220">
        <v>0.378916337175911</v>
      </c>
      <c r="W220">
        <v>652</v>
      </c>
      <c r="X220">
        <v>660.8</v>
      </c>
      <c r="Y220">
        <v>648.5</v>
      </c>
      <c r="Z220">
        <v>662.65</v>
      </c>
      <c r="AA220">
        <v>652</v>
      </c>
      <c r="AB220">
        <v>660.8</v>
      </c>
      <c r="AC220" s="1">
        <f>(Table2[[#This Row],[Close Price]]/Table2[[#This Row],[Day Low]])-1</f>
        <v>1.8404907975460016E-3</v>
      </c>
      <c r="AD220" s="1">
        <f>(Table2[[#This Row],[Day High]]/Table2[[#This Row],[Close Price]])-1</f>
        <v>1.163502755664414E-2</v>
      </c>
      <c r="AE220" s="1">
        <f>(Table2[[#This Row],[Close Price]]/Table2[[#This Row],[Current Week Low]])-1</f>
        <v>7.2474942174249879E-3</v>
      </c>
      <c r="AF220" s="1">
        <f>(Table2[[#This Row],[Current Week High]]/Table2[[#This Row],[Close Price]])-1</f>
        <v>1.4467238211879785E-2</v>
      </c>
      <c r="AG220" s="1">
        <f>(Table2[[#This Row],[Close Price]]/Table2[[#This Row],[Current Month Low]])-1</f>
        <v>1.8404907975460016E-3</v>
      </c>
      <c r="AH220" s="1">
        <f>(Table2[[#This Row],[Current Month High]]/Table2[[#This Row],[Close Price]])-1</f>
        <v>1.163502755664414E-2</v>
      </c>
      <c r="AI220">
        <v>37.1478873239436</v>
      </c>
      <c r="AJ220">
        <v>125.747364783134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</v>
      </c>
      <c r="AM220" t="s">
        <v>3214</v>
      </c>
      <c r="AN220">
        <v>3.12</v>
      </c>
      <c r="AO220" t="s">
        <v>3215</v>
      </c>
      <c r="AP220">
        <v>0.16970266297568301</v>
      </c>
      <c r="AQ220">
        <f>(Table2[[#This Row],[Sharpe Ratio]]-AVERAGE(Table2[Sharpe Ratio]))/_xlfn.STDEV.P(Table2[Sharpe Ratio])</f>
        <v>1.2669845791391283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207</v>
      </c>
      <c r="AT220">
        <f>_xlfn.RANK.AVG(Table2[[#This Row],[6M Return vs Nifty Z-Score]],Table2[6M Return vs Nifty Z-Score])</f>
        <v>485</v>
      </c>
      <c r="AU220">
        <f>_xlfn.RANK.AVG(Table2[[#This Row],[Sharpe Ratio Z-Score]],Table2[Sharpe Ratio Z-Score])</f>
        <v>77</v>
      </c>
      <c r="AV220">
        <f>(Table2[[#This Row],[Rank 1Y]]+Table2[[#This Row],[Rank 6M]]+Table2[[#This Row],[Rank Sharpe]])/3</f>
        <v>256.33333333333331</v>
      </c>
    </row>
    <row r="221" spans="1:48" x14ac:dyDescent="0.3">
      <c r="A221" t="s">
        <v>52</v>
      </c>
      <c r="B221" t="s">
        <v>53</v>
      </c>
      <c r="C221" t="s">
        <v>3173</v>
      </c>
      <c r="D221" t="s">
        <v>54</v>
      </c>
      <c r="E221">
        <v>461457.83109922998</v>
      </c>
      <c r="F221">
        <v>1919.95</v>
      </c>
      <c r="G221">
        <v>36.842576322995399</v>
      </c>
      <c r="H221">
        <f>(Table2[[#This Row],[1Y Return vs Nifty]]-AVERAGE(Table2[1Y Return vs Nifty]))/_xlfn.STDEV.P(Table2[1Y Return vs Nifty])</f>
        <v>0.19586468585151495</v>
      </c>
      <c r="I221">
        <v>2.7984462420818499</v>
      </c>
      <c r="J221">
        <f>(Table2[[#This Row],[1M Return vs Nifty]]-AVERAGE(Table2[1M Return vs Nifty]))/_xlfn.STDEV.P(Table2[1M Return vs Nifty])</f>
        <v>0.35525703662074237</v>
      </c>
      <c r="K221">
        <v>3.5042031706733101</v>
      </c>
      <c r="L221">
        <f>(Table2[[#This Row],[6M Return vs Nifty]]-AVERAGE(Table2[6M Return vs Nifty]))/_xlfn.STDEV.P(Table2[6M Return vs Nifty])</f>
        <v>-0.21945845746365966</v>
      </c>
      <c r="M221">
        <v>3.26550893578588</v>
      </c>
      <c r="N221">
        <f>(Table2[[#This Row],[1W Return vs Nifty]]-AVERAGE(Table2[1W Return vs Nifty]))/_xlfn.STDEV.P(Table2[1W Return vs Nifty])</f>
        <v>0.59806135387676795</v>
      </c>
      <c r="O221">
        <v>1865.34</v>
      </c>
      <c r="P221">
        <v>1789.3335680608</v>
      </c>
      <c r="Q221">
        <v>1566.6538902157099</v>
      </c>
      <c r="R221">
        <v>67.738071654457698</v>
      </c>
      <c r="S221" s="1">
        <f>(Table2[[#This Row],[Close Price]]-Table2[[#This Row],[20D EMA]])/Table2[[#This Row],[20D EMA]]</f>
        <v>2.9276164130935985E-2</v>
      </c>
      <c r="T221" s="1">
        <f>(Table2[[#This Row],[Close Price]]-Table2[[#This Row],[50D EMA]])/Table2[[#This Row],[50D EMA]]</f>
        <v>7.299725119489954E-2</v>
      </c>
      <c r="U221" s="1">
        <f>(Table2[[#This Row],[Close Price]]-Table2[[#This Row],[200D EMA]])/Table2[[#This Row],[200D EMA]]</f>
        <v>0.2255099942563864</v>
      </c>
      <c r="V221">
        <v>0.99212057808287402</v>
      </c>
      <c r="W221">
        <v>1902.35</v>
      </c>
      <c r="X221">
        <v>1934.75</v>
      </c>
      <c r="Y221">
        <v>1902.35</v>
      </c>
      <c r="Z221">
        <v>1960.35</v>
      </c>
      <c r="AA221">
        <v>1902.35</v>
      </c>
      <c r="AB221">
        <v>1934.75</v>
      </c>
      <c r="AC221" s="1">
        <f>(Table2[[#This Row],[Close Price]]/Table2[[#This Row],[Day Low]])-1</f>
        <v>9.2517149840987134E-3</v>
      </c>
      <c r="AD221" s="1">
        <f>(Table2[[#This Row],[Day High]]/Table2[[#This Row],[Close Price]])-1</f>
        <v>7.7085340764082577E-3</v>
      </c>
      <c r="AE221" s="1">
        <f>(Table2[[#This Row],[Close Price]]/Table2[[#This Row],[Current Week Low]])-1</f>
        <v>9.2517149840987134E-3</v>
      </c>
      <c r="AF221" s="1">
        <f>(Table2[[#This Row],[Current Week High]]/Table2[[#This Row],[Close Price]])-1</f>
        <v>2.1042214641006307E-2</v>
      </c>
      <c r="AG221" s="1">
        <f>(Table2[[#This Row],[Close Price]]/Table2[[#This Row],[Current Month Low]])-1</f>
        <v>9.2517149840987134E-3</v>
      </c>
      <c r="AH221" s="1">
        <f>(Table2[[#This Row],[Current Month High]]/Table2[[#This Row],[Close Price]])-1</f>
        <v>7.7085340764082577E-3</v>
      </c>
      <c r="AI221">
        <v>2.1042214641006298</v>
      </c>
      <c r="AJ221">
        <v>79.711704965601101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0.08</v>
      </c>
      <c r="AM221" t="s">
        <v>3215</v>
      </c>
      <c r="AN221">
        <v>3.57</v>
      </c>
      <c r="AO221" t="s">
        <v>3215</v>
      </c>
      <c r="AP221">
        <v>0.135065673444377</v>
      </c>
      <c r="AQ221">
        <f>(Table2[[#This Row],[Sharpe Ratio]]-AVERAGE(Table2[Sharpe Ratio]))/_xlfn.STDEV.P(Table2[Sharpe Ratio])</f>
        <v>0.86253806654553744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1.7922626854309027</v>
      </c>
      <c r="AS221">
        <f>_xlfn.RANK.AVG(Table2[[#This Row],[1Y Return vs Nifty Z-Score]],Table2[1Y Return vs Nifty Z-Score])</f>
        <v>247</v>
      </c>
      <c r="AT221">
        <f>_xlfn.RANK.AVG(Table2[[#This Row],[6M Return vs Nifty Z-Score]],Table2[6M Return vs Nifty Z-Score])</f>
        <v>392</v>
      </c>
      <c r="AU221">
        <f>_xlfn.RANK.AVG(Table2[[#This Row],[Sharpe Ratio Z-Score]],Table2[Sharpe Ratio Z-Score])</f>
        <v>135</v>
      </c>
      <c r="AV221">
        <f>(Table2[[#This Row],[Rank 1Y]]+Table2[[#This Row],[Rank 6M]]+Table2[[#This Row],[Rank Sharpe]])/3</f>
        <v>258</v>
      </c>
    </row>
    <row r="222" spans="1:48" x14ac:dyDescent="0.3">
      <c r="A222" t="s">
        <v>1905</v>
      </c>
      <c r="B222" t="s">
        <v>1906</v>
      </c>
      <c r="C222" t="s">
        <v>3167</v>
      </c>
      <c r="D222" t="s">
        <v>270</v>
      </c>
      <c r="E222">
        <v>3890.8032484</v>
      </c>
      <c r="F222">
        <v>2289.4</v>
      </c>
      <c r="G222">
        <v>58.151875227286602</v>
      </c>
      <c r="H222">
        <f>(Table2[[#This Row],[1Y Return vs Nifty]]-AVERAGE(Table2[1Y Return vs Nifty]))/_xlfn.STDEV.P(Table2[1Y Return vs Nifty])</f>
        <v>0.55224730459598959</v>
      </c>
      <c r="I222">
        <v>-15.109003649097399</v>
      </c>
      <c r="J222">
        <f>(Table2[[#This Row],[1M Return vs Nifty]]-AVERAGE(Table2[1M Return vs Nifty]))/_xlfn.STDEV.P(Table2[1M Return vs Nifty])</f>
        <v>-1.2568084200520997</v>
      </c>
      <c r="K222">
        <v>35.5242477022679</v>
      </c>
      <c r="L222">
        <f>(Table2[[#This Row],[6M Return vs Nifty]]-AVERAGE(Table2[6M Return vs Nifty]))/_xlfn.STDEV.P(Table2[6M Return vs Nifty])</f>
        <v>0.79292110965332596</v>
      </c>
      <c r="M222">
        <v>-2.9636767401912998</v>
      </c>
      <c r="N222">
        <f>(Table2[[#This Row],[1W Return vs Nifty]]-AVERAGE(Table2[1W Return vs Nifty]))/_xlfn.STDEV.P(Table2[1W Return vs Nifty])</f>
        <v>-0.70436195898235021</v>
      </c>
      <c r="O222">
        <v>2367.77</v>
      </c>
      <c r="P222">
        <v>2377.07239147256</v>
      </c>
      <c r="Q222">
        <v>1977.73124469394</v>
      </c>
      <c r="R222">
        <v>37.506669420918897</v>
      </c>
      <c r="S222" s="1">
        <f>(Table2[[#This Row],[Close Price]]-Table2[[#This Row],[20D EMA]])/Table2[[#This Row],[20D EMA]]</f>
        <v>-3.3098654007779428E-2</v>
      </c>
      <c r="T222" s="1">
        <f>(Table2[[#This Row],[Close Price]]-Table2[[#This Row],[50D EMA]])/Table2[[#This Row],[50D EMA]]</f>
        <v>-3.6882507990532068E-2</v>
      </c>
      <c r="U222" s="1">
        <f>(Table2[[#This Row],[Close Price]]-Table2[[#This Row],[200D EMA]])/Table2[[#This Row],[200D EMA]]</f>
        <v>0.15758903346561218</v>
      </c>
      <c r="V222">
        <v>0.45507034710923799</v>
      </c>
      <c r="W222">
        <v>2279.25</v>
      </c>
      <c r="X222">
        <v>2330</v>
      </c>
      <c r="Y222">
        <v>2251.65</v>
      </c>
      <c r="Z222">
        <v>2330</v>
      </c>
      <c r="AA222">
        <v>2279.25</v>
      </c>
      <c r="AB222">
        <v>2330</v>
      </c>
      <c r="AC222" s="1">
        <f>(Table2[[#This Row],[Close Price]]/Table2[[#This Row],[Day Low]])-1</f>
        <v>4.4532192607218413E-3</v>
      </c>
      <c r="AD222" s="1">
        <f>(Table2[[#This Row],[Day High]]/Table2[[#This Row],[Close Price]])-1</f>
        <v>1.773390407967157E-2</v>
      </c>
      <c r="AE222" s="1">
        <f>(Table2[[#This Row],[Close Price]]/Table2[[#This Row],[Current Week Low]])-1</f>
        <v>1.6765483090178224E-2</v>
      </c>
      <c r="AF222" s="1">
        <f>(Table2[[#This Row],[Current Week High]]/Table2[[#This Row],[Close Price]])-1</f>
        <v>1.773390407967157E-2</v>
      </c>
      <c r="AG222" s="1">
        <f>(Table2[[#This Row],[Close Price]]/Table2[[#This Row],[Current Month Low]])-1</f>
        <v>4.4532192607218413E-3</v>
      </c>
      <c r="AH222" s="1">
        <f>(Table2[[#This Row],[Current Month High]]/Table2[[#This Row],[Close Price]])-1</f>
        <v>1.773390407967157E-2</v>
      </c>
      <c r="AI222">
        <v>22.3027867563553</v>
      </c>
      <c r="AJ222">
        <v>106.577938190841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-0.1</v>
      </c>
      <c r="AM222" t="s">
        <v>3214</v>
      </c>
      <c r="AN222">
        <v>-5.41</v>
      </c>
      <c r="AO222" t="s">
        <v>3214</v>
      </c>
      <c r="AP222">
        <v>7.9125035174099998E-3</v>
      </c>
      <c r="AQ222">
        <f>(Table2[[#This Row],[Sharpe Ratio]]-AVERAGE(Table2[Sharpe Ratio]))/_xlfn.STDEV.P(Table2[Sharpe Ratio])</f>
        <v>-0.62219420488067967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166</v>
      </c>
      <c r="AT222">
        <f>_xlfn.RANK.AVG(Table2[[#This Row],[6M Return vs Nifty Z-Score]],Table2[6M Return vs Nifty Z-Score])</f>
        <v>119</v>
      </c>
      <c r="AU222">
        <f>_xlfn.RANK.AVG(Table2[[#This Row],[Sharpe Ratio Z-Score]],Table2[Sharpe Ratio Z-Score])</f>
        <v>489</v>
      </c>
      <c r="AV222">
        <f>(Table2[[#This Row],[Rank 1Y]]+Table2[[#This Row],[Rank 6M]]+Table2[[#This Row],[Rank Sharpe]])/3</f>
        <v>258</v>
      </c>
    </row>
    <row r="223" spans="1:48" x14ac:dyDescent="0.3">
      <c r="A223" t="s">
        <v>863</v>
      </c>
      <c r="B223" t="s">
        <v>864</v>
      </c>
      <c r="C223" t="s">
        <v>3167</v>
      </c>
      <c r="D223" t="s">
        <v>176</v>
      </c>
      <c r="E223">
        <v>18917.920042559999</v>
      </c>
      <c r="F223">
        <v>1915.2</v>
      </c>
      <c r="G223">
        <v>41.320403517081601</v>
      </c>
      <c r="H223">
        <f>(Table2[[#This Row],[1Y Return vs Nifty]]-AVERAGE(Table2[1Y Return vs Nifty]))/_xlfn.STDEV.P(Table2[1Y Return vs Nifty])</f>
        <v>0.27075310845430184</v>
      </c>
      <c r="I223">
        <v>4.4139474969863599</v>
      </c>
      <c r="J223">
        <f>(Table2[[#This Row],[1M Return vs Nifty]]-AVERAGE(Table2[1M Return vs Nifty]))/_xlfn.STDEV.P(Table2[1M Return vs Nifty])</f>
        <v>0.50068778103544531</v>
      </c>
      <c r="K223">
        <v>21.870140792160001</v>
      </c>
      <c r="L223">
        <f>(Table2[[#This Row],[6M Return vs Nifty]]-AVERAGE(Table2[6M Return vs Nifty]))/_xlfn.STDEV.P(Table2[6M Return vs Nifty])</f>
        <v>0.36121843574278195</v>
      </c>
      <c r="M223">
        <v>0.55580192283653396</v>
      </c>
      <c r="N223">
        <f>(Table2[[#This Row],[1W Return vs Nifty]]-AVERAGE(Table2[1W Return vs Nifty]))/_xlfn.STDEV.P(Table2[1W Return vs Nifty])</f>
        <v>3.1504861863155778E-2</v>
      </c>
      <c r="O223">
        <v>1892.59</v>
      </c>
      <c r="P223">
        <v>1818.85546489999</v>
      </c>
      <c r="Q223">
        <v>1542.6568592169699</v>
      </c>
      <c r="R223">
        <v>52.287444375343497</v>
      </c>
      <c r="S223" s="1">
        <f>(Table2[[#This Row],[Close Price]]-Table2[[#This Row],[20D EMA]])/Table2[[#This Row],[20D EMA]]</f>
        <v>1.1946591707659941E-2</v>
      </c>
      <c r="T223" s="1">
        <f>(Table2[[#This Row],[Close Price]]-Table2[[#This Row],[50D EMA]])/Table2[[#This Row],[50D EMA]]</f>
        <v>5.2969868667001284E-2</v>
      </c>
      <c r="U223" s="1">
        <f>(Table2[[#This Row],[Close Price]]-Table2[[#This Row],[200D EMA]])/Table2[[#This Row],[200D EMA]]</f>
        <v>0.24149449604244952</v>
      </c>
      <c r="V223">
        <v>1.4364036945490499</v>
      </c>
      <c r="W223">
        <v>1912</v>
      </c>
      <c r="X223">
        <v>1950</v>
      </c>
      <c r="Y223">
        <v>1912</v>
      </c>
      <c r="Z223">
        <v>1954.95</v>
      </c>
      <c r="AA223">
        <v>1912</v>
      </c>
      <c r="AB223">
        <v>1950</v>
      </c>
      <c r="AC223" s="1">
        <f>(Table2[[#This Row],[Close Price]]/Table2[[#This Row],[Day Low]])-1</f>
        <v>1.6736401673640433E-3</v>
      </c>
      <c r="AD223" s="1">
        <f>(Table2[[#This Row],[Day High]]/Table2[[#This Row],[Close Price]])-1</f>
        <v>1.8170426065162948E-2</v>
      </c>
      <c r="AE223" s="1">
        <f>(Table2[[#This Row],[Close Price]]/Table2[[#This Row],[Current Week Low]])-1</f>
        <v>1.6736401673640433E-3</v>
      </c>
      <c r="AF223" s="1">
        <f>(Table2[[#This Row],[Current Week High]]/Table2[[#This Row],[Close Price]])-1</f>
        <v>2.0755012531328276E-2</v>
      </c>
      <c r="AG223" s="1">
        <f>(Table2[[#This Row],[Close Price]]/Table2[[#This Row],[Current Month Low]])-1</f>
        <v>1.6736401673640433E-3</v>
      </c>
      <c r="AH223" s="1">
        <f>(Table2[[#This Row],[Current Month High]]/Table2[[#This Row],[Close Price]])-1</f>
        <v>1.8170426065162948E-2</v>
      </c>
      <c r="AI223">
        <v>3.8011695906432701</v>
      </c>
      <c r="AJ223">
        <v>95.678160919540204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0.11</v>
      </c>
      <c r="AM223" t="s">
        <v>3215</v>
      </c>
      <c r="AN223">
        <v>6.48</v>
      </c>
      <c r="AO223" t="s">
        <v>3215</v>
      </c>
      <c r="AP223">
        <v>6.2495449799873003E-2</v>
      </c>
      <c r="AQ223">
        <f>(Table2[[#This Row],[Sharpe Ratio]]-AVERAGE(Table2[Sharpe Ratio]))/_xlfn.STDEV.P(Table2[Sharpe Ratio])</f>
        <v>1.5155708311764219E-2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1.1793198954074491</v>
      </c>
      <c r="AS223">
        <f>_xlfn.RANK.AVG(Table2[[#This Row],[1Y Return vs Nifty Z-Score]],Table2[1Y Return vs Nifty Z-Score])</f>
        <v>229</v>
      </c>
      <c r="AT223">
        <f>_xlfn.RANK.AVG(Table2[[#This Row],[6M Return vs Nifty Z-Score]],Table2[6M Return vs Nifty Z-Score])</f>
        <v>206</v>
      </c>
      <c r="AU223">
        <f>_xlfn.RANK.AVG(Table2[[#This Row],[Sharpe Ratio Z-Score]],Table2[Sharpe Ratio Z-Score])</f>
        <v>341</v>
      </c>
      <c r="AV223">
        <f>(Table2[[#This Row],[Rank 1Y]]+Table2[[#This Row],[Rank 6M]]+Table2[[#This Row],[Rank Sharpe]])/3</f>
        <v>258.66666666666669</v>
      </c>
    </row>
    <row r="224" spans="1:48" x14ac:dyDescent="0.3">
      <c r="A224" t="s">
        <v>778</v>
      </c>
      <c r="B224" t="s">
        <v>779</v>
      </c>
      <c r="C224" t="s">
        <v>3181</v>
      </c>
      <c r="D224" t="s">
        <v>552</v>
      </c>
      <c r="E224">
        <v>21720.4457769</v>
      </c>
      <c r="F224">
        <v>1420.2</v>
      </c>
      <c r="G224">
        <v>-2.2921244710683499</v>
      </c>
      <c r="H224">
        <f>(Table2[[#This Row],[1Y Return vs Nifty]]-AVERAGE(Table2[1Y Return vs Nifty]))/_xlfn.STDEV.P(Table2[1Y Return vs Nifty])</f>
        <v>-0.45863489273205443</v>
      </c>
      <c r="I224">
        <v>-4.5912908305734303</v>
      </c>
      <c r="J224">
        <f>(Table2[[#This Row],[1M Return vs Nifty]]-AVERAGE(Table2[1M Return vs Nifty]))/_xlfn.STDEV.P(Table2[1M Return vs Nifty])</f>
        <v>-0.30998228785672977</v>
      </c>
      <c r="K224">
        <v>30.3975738011037</v>
      </c>
      <c r="L224">
        <f>(Table2[[#This Row],[6M Return vs Nifty]]-AVERAGE(Table2[6M Return vs Nifty]))/_xlfn.STDEV.P(Table2[6M Return vs Nifty])</f>
        <v>0.63083076965740925</v>
      </c>
      <c r="M224">
        <v>-3.6782394331458801</v>
      </c>
      <c r="N224">
        <f>(Table2[[#This Row],[1W Return vs Nifty]]-AVERAGE(Table2[1W Return vs Nifty]))/_xlfn.STDEV.P(Table2[1W Return vs Nifty])</f>
        <v>-0.85376561432570197</v>
      </c>
      <c r="O224">
        <v>1437.1</v>
      </c>
      <c r="P224">
        <v>1448.1366037908101</v>
      </c>
      <c r="Q224">
        <v>1281.9216580309701</v>
      </c>
      <c r="R224">
        <v>44.976026258306</v>
      </c>
      <c r="S224" s="1">
        <f>(Table2[[#This Row],[Close Price]]-Table2[[#This Row],[20D EMA]])/Table2[[#This Row],[20D EMA]]</f>
        <v>-1.1759794029642936E-2</v>
      </c>
      <c r="T224" s="1">
        <f>(Table2[[#This Row],[Close Price]]-Table2[[#This Row],[50D EMA]])/Table2[[#This Row],[50D EMA]]</f>
        <v>-1.9291414717147525E-2</v>
      </c>
      <c r="U224" s="1">
        <f>(Table2[[#This Row],[Close Price]]-Table2[[#This Row],[200D EMA]])/Table2[[#This Row],[200D EMA]]</f>
        <v>0.10786801291853146</v>
      </c>
      <c r="V224">
        <v>2.26784262939388</v>
      </c>
      <c r="W224">
        <v>1410.95</v>
      </c>
      <c r="X224">
        <v>1445</v>
      </c>
      <c r="Y224">
        <v>1404.1</v>
      </c>
      <c r="Z224">
        <v>1449.15</v>
      </c>
      <c r="AA224">
        <v>1410.95</v>
      </c>
      <c r="AB224">
        <v>1445</v>
      </c>
      <c r="AC224" s="1">
        <f>(Table2[[#This Row],[Close Price]]/Table2[[#This Row],[Day Low]])-1</f>
        <v>6.5558666146923184E-3</v>
      </c>
      <c r="AD224" s="1">
        <f>(Table2[[#This Row],[Day High]]/Table2[[#This Row],[Close Price]])-1</f>
        <v>1.7462329249401387E-2</v>
      </c>
      <c r="AE224" s="1">
        <f>(Table2[[#This Row],[Close Price]]/Table2[[#This Row],[Current Week Low]])-1</f>
        <v>1.1466419770671754E-2</v>
      </c>
      <c r="AF224" s="1">
        <f>(Table2[[#This Row],[Current Week High]]/Table2[[#This Row],[Close Price]])-1</f>
        <v>2.0384452893958738E-2</v>
      </c>
      <c r="AG224" s="1">
        <f>(Table2[[#This Row],[Close Price]]/Table2[[#This Row],[Current Month Low]])-1</f>
        <v>6.5558666146923184E-3</v>
      </c>
      <c r="AH224" s="1">
        <f>(Table2[[#This Row],[Current Month High]]/Table2[[#This Row],[Close Price]])-1</f>
        <v>1.7462329249401387E-2</v>
      </c>
      <c r="AI224">
        <v>19.7014504999295</v>
      </c>
      <c r="AJ224">
        <v>70.851127819548793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-0.21</v>
      </c>
      <c r="AM224" t="s">
        <v>3214</v>
      </c>
      <c r="AN224">
        <v>-0.21</v>
      </c>
      <c r="AO224" t="s">
        <v>3214</v>
      </c>
      <c r="AP224">
        <v>0.11749820964096599</v>
      </c>
      <c r="AQ224">
        <f>(Table2[[#This Row],[Sharpe Ratio]]-AVERAGE(Table2[Sharpe Ratio]))/_xlfn.STDEV.P(Table2[Sharpe Ratio])</f>
        <v>0.6574076679009927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450</v>
      </c>
      <c r="AT224">
        <f>_xlfn.RANK.AVG(Table2[[#This Row],[6M Return vs Nifty Z-Score]],Table2[6M Return vs Nifty Z-Score])</f>
        <v>145</v>
      </c>
      <c r="AU224">
        <f>_xlfn.RANK.AVG(Table2[[#This Row],[Sharpe Ratio Z-Score]],Table2[Sharpe Ratio Z-Score])</f>
        <v>183</v>
      </c>
      <c r="AV224">
        <f>(Table2[[#This Row],[Rank 1Y]]+Table2[[#This Row],[Rank 6M]]+Table2[[#This Row],[Rank Sharpe]])/3</f>
        <v>259.33333333333331</v>
      </c>
    </row>
    <row r="225" spans="1:48" x14ac:dyDescent="0.3">
      <c r="A225" t="s">
        <v>416</v>
      </c>
      <c r="B225" t="s">
        <v>417</v>
      </c>
      <c r="C225" t="s">
        <v>3181</v>
      </c>
      <c r="D225" t="s">
        <v>261</v>
      </c>
      <c r="E225">
        <v>57522.945401327503</v>
      </c>
      <c r="F225">
        <v>5098.8</v>
      </c>
      <c r="G225">
        <v>29.8973234916267</v>
      </c>
      <c r="H225">
        <f>(Table2[[#This Row],[1Y Return vs Nifty]]-AVERAGE(Table2[1Y Return vs Nifty]))/_xlfn.STDEV.P(Table2[1Y Return vs Nifty])</f>
        <v>7.9710353275739221E-2</v>
      </c>
      <c r="I225">
        <v>13.8844124907035</v>
      </c>
      <c r="J225">
        <f>(Table2[[#This Row],[1M Return vs Nifty]]-AVERAGE(Table2[1M Return vs Nifty]))/_xlfn.STDEV.P(Table2[1M Return vs Nifty])</f>
        <v>1.3532385109146854</v>
      </c>
      <c r="K225">
        <v>3.73540717804753</v>
      </c>
      <c r="L225">
        <f>(Table2[[#This Row],[6M Return vs Nifty]]-AVERAGE(Table2[6M Return vs Nifty]))/_xlfn.STDEV.P(Table2[6M Return vs Nifty])</f>
        <v>-0.21214846722706679</v>
      </c>
      <c r="M225">
        <v>-3.25936897002105</v>
      </c>
      <c r="N225">
        <f>(Table2[[#This Row],[1W Return vs Nifty]]-AVERAGE(Table2[1W Return vs Nifty]))/_xlfn.STDEV.P(Table2[1W Return vs Nifty])</f>
        <v>-0.76618648526782651</v>
      </c>
      <c r="O225">
        <v>4980.47</v>
      </c>
      <c r="P225">
        <v>4843.2412607820297</v>
      </c>
      <c r="Q225">
        <v>4339.8989090044897</v>
      </c>
      <c r="R225">
        <v>53.482101043368303</v>
      </c>
      <c r="S225" s="1">
        <f>(Table2[[#This Row],[Close Price]]-Table2[[#This Row],[20D EMA]])/Table2[[#This Row],[20D EMA]]</f>
        <v>2.3758801880143825E-2</v>
      </c>
      <c r="T225" s="1">
        <f>(Table2[[#This Row],[Close Price]]-Table2[[#This Row],[50D EMA]])/Table2[[#This Row],[50D EMA]]</f>
        <v>5.2766055923612165E-2</v>
      </c>
      <c r="U225" s="1">
        <f>(Table2[[#This Row],[Close Price]]-Table2[[#This Row],[200D EMA]])/Table2[[#This Row],[200D EMA]]</f>
        <v>0.17486607566386642</v>
      </c>
      <c r="V225">
        <v>0.885238283099815</v>
      </c>
      <c r="W225">
        <v>5055.55</v>
      </c>
      <c r="X225">
        <v>5148.7</v>
      </c>
      <c r="Y225">
        <v>5055.55</v>
      </c>
      <c r="Z225">
        <v>5186.8999999999996</v>
      </c>
      <c r="AA225">
        <v>5055.55</v>
      </c>
      <c r="AB225">
        <v>5148.7</v>
      </c>
      <c r="AC225" s="1">
        <f>(Table2[[#This Row],[Close Price]]/Table2[[#This Row],[Day Low]])-1</f>
        <v>8.5549544559939683E-3</v>
      </c>
      <c r="AD225" s="1">
        <f>(Table2[[#This Row],[Day High]]/Table2[[#This Row],[Close Price]])-1</f>
        <v>9.7866164587745441E-3</v>
      </c>
      <c r="AE225" s="1">
        <f>(Table2[[#This Row],[Close Price]]/Table2[[#This Row],[Current Week Low]])-1</f>
        <v>8.5549544559939683E-3</v>
      </c>
      <c r="AF225" s="1">
        <f>(Table2[[#This Row],[Current Week High]]/Table2[[#This Row],[Close Price]])-1</f>
        <v>1.7278575351062919E-2</v>
      </c>
      <c r="AG225" s="1">
        <f>(Table2[[#This Row],[Close Price]]/Table2[[#This Row],[Current Month Low]])-1</f>
        <v>8.5549544559939683E-3</v>
      </c>
      <c r="AH225" s="1">
        <f>(Table2[[#This Row],[Current Month High]]/Table2[[#This Row],[Close Price]])-1</f>
        <v>9.7866164587745441E-3</v>
      </c>
      <c r="AI225">
        <v>14.535773123087701</v>
      </c>
      <c r="AJ225">
        <v>103.931606839316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-0.06</v>
      </c>
      <c r="AM225" t="s">
        <v>3214</v>
      </c>
      <c r="AN225">
        <v>7.78</v>
      </c>
      <c r="AO225" t="s">
        <v>3215</v>
      </c>
      <c r="AP225">
        <v>0.14377557692759399</v>
      </c>
      <c r="AQ225">
        <f>(Table2[[#This Row],[Sharpe Ratio]]-AVERAGE(Table2[Sharpe Ratio]))/_xlfn.STDEV.P(Table2[Sharpe Ratio])</f>
        <v>0.9642411919176187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1.4188551036131498</v>
      </c>
      <c r="AS225">
        <f>_xlfn.RANK.AVG(Table2[[#This Row],[1Y Return vs Nifty Z-Score]],Table2[1Y Return vs Nifty Z-Score])</f>
        <v>277</v>
      </c>
      <c r="AT225">
        <f>_xlfn.RANK.AVG(Table2[[#This Row],[6M Return vs Nifty Z-Score]],Table2[6M Return vs Nifty Z-Score])</f>
        <v>388</v>
      </c>
      <c r="AU225">
        <f>_xlfn.RANK.AVG(Table2[[#This Row],[Sharpe Ratio Z-Score]],Table2[Sharpe Ratio Z-Score])</f>
        <v>117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751</v>
      </c>
      <c r="B226" t="s">
        <v>752</v>
      </c>
      <c r="C226" t="s">
        <v>3169</v>
      </c>
      <c r="D226" t="s">
        <v>387</v>
      </c>
      <c r="E226">
        <v>23287.4148231</v>
      </c>
      <c r="F226">
        <v>6520.05</v>
      </c>
      <c r="G226">
        <v>152.28060518767799</v>
      </c>
      <c r="H226">
        <f>(Table2[[#This Row],[1Y Return vs Nifty]]-AVERAGE(Table2[1Y Return vs Nifty]))/_xlfn.STDEV.P(Table2[1Y Return vs Nifty])</f>
        <v>2.1264822633829445</v>
      </c>
      <c r="I226">
        <v>-2.6491111039042199</v>
      </c>
      <c r="J226">
        <f>(Table2[[#This Row],[1M Return vs Nifty]]-AVERAGE(Table2[1M Return vs Nifty]))/_xlfn.STDEV.P(Table2[1M Return vs Nifty])</f>
        <v>-0.13514327576735644</v>
      </c>
      <c r="K226">
        <v>20.525002035199002</v>
      </c>
      <c r="L226">
        <f>(Table2[[#This Row],[6M Return vs Nifty]]-AVERAGE(Table2[6M Return vs Nifty]))/_xlfn.STDEV.P(Table2[6M Return vs Nifty])</f>
        <v>0.31868910724229349</v>
      </c>
      <c r="M226">
        <v>-3.5623105372769901</v>
      </c>
      <c r="N226">
        <f>(Table2[[#This Row],[1W Return vs Nifty]]-AVERAGE(Table2[1W Return vs Nifty]))/_xlfn.STDEV.P(Table2[1W Return vs Nifty])</f>
        <v>-0.82952673231646168</v>
      </c>
      <c r="O226">
        <v>6683.55</v>
      </c>
      <c r="P226">
        <v>6344.3234924460503</v>
      </c>
      <c r="Q226">
        <v>4964.4472751494704</v>
      </c>
      <c r="R226">
        <v>36.447119864560001</v>
      </c>
      <c r="S226" s="1">
        <f>(Table2[[#This Row],[Close Price]]-Table2[[#This Row],[20D EMA]])/Table2[[#This Row],[20D EMA]]</f>
        <v>-2.4463047332630113E-2</v>
      </c>
      <c r="T226" s="1">
        <f>(Table2[[#This Row],[Close Price]]-Table2[[#This Row],[50D EMA]])/Table2[[#This Row],[50D EMA]]</f>
        <v>2.7698226258982678E-2</v>
      </c>
      <c r="U226" s="1">
        <f>(Table2[[#This Row],[Close Price]]-Table2[[#This Row],[200D EMA]])/Table2[[#This Row],[200D EMA]]</f>
        <v>0.31334862445561845</v>
      </c>
      <c r="V226">
        <v>0.97741152055628699</v>
      </c>
      <c r="W226">
        <v>6500.1</v>
      </c>
      <c r="X226">
        <v>6769</v>
      </c>
      <c r="Y226">
        <v>6500.1</v>
      </c>
      <c r="Z226">
        <v>7000</v>
      </c>
      <c r="AA226">
        <v>6500.1</v>
      </c>
      <c r="AB226">
        <v>6769</v>
      </c>
      <c r="AC226" s="1">
        <f>(Table2[[#This Row],[Close Price]]/Table2[[#This Row],[Day Low]])-1</f>
        <v>3.0691835510223697E-3</v>
      </c>
      <c r="AD226" s="1">
        <f>(Table2[[#This Row],[Day High]]/Table2[[#This Row],[Close Price]])-1</f>
        <v>3.8182222528968301E-2</v>
      </c>
      <c r="AE226" s="1">
        <f>(Table2[[#This Row],[Close Price]]/Table2[[#This Row],[Current Week Low]])-1</f>
        <v>3.0691835510223697E-3</v>
      </c>
      <c r="AF226" s="1">
        <f>(Table2[[#This Row],[Current Week High]]/Table2[[#This Row],[Close Price]])-1</f>
        <v>7.3611398685592855E-2</v>
      </c>
      <c r="AG226" s="1">
        <f>(Table2[[#This Row],[Close Price]]/Table2[[#This Row],[Current Month Low]])-1</f>
        <v>3.0691835510223697E-3</v>
      </c>
      <c r="AH226" s="1">
        <f>(Table2[[#This Row],[Current Month High]]/Table2[[#This Row],[Close Price]])-1</f>
        <v>3.8182222528968301E-2</v>
      </c>
      <c r="AI226">
        <v>8.8948704381101198</v>
      </c>
      <c r="AJ226">
        <v>210.478571428571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0.31</v>
      </c>
      <c r="AM226" t="s">
        <v>3215</v>
      </c>
      <c r="AN226">
        <v>-6.32</v>
      </c>
      <c r="AO226" t="s">
        <v>3214</v>
      </c>
      <c r="AQ226">
        <f>(Table2[[#This Row],[Sharpe Ratio]]-AVERAGE(Table2[Sharpe Ratio]))/_xlfn.STDEV.P(Table2[Sharpe Ratio])</f>
        <v>-0.7145863121857492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0.76591505035567065</v>
      </c>
      <c r="AS226">
        <f>_xlfn.RANK.AVG(Table2[[#This Row],[1Y Return vs Nifty Z-Score]],Table2[1Y Return vs Nifty Z-Score])</f>
        <v>33</v>
      </c>
      <c r="AT226">
        <f>_xlfn.RANK.AVG(Table2[[#This Row],[6M Return vs Nifty Z-Score]],Table2[6M Return vs Nifty Z-Score])</f>
        <v>213</v>
      </c>
      <c r="AU226">
        <f>_xlfn.RANK.AVG(Table2[[#This Row],[Sharpe Ratio Z-Score]],Table2[Sharpe Ratio Z-Score])</f>
        <v>536.5</v>
      </c>
      <c r="AV226">
        <f>(Table2[[#This Row],[Rank 1Y]]+Table2[[#This Row],[Rank 6M]]+Table2[[#This Row],[Rank Sharpe]])/3</f>
        <v>260.83333333333331</v>
      </c>
    </row>
    <row r="227" spans="1:48" x14ac:dyDescent="0.3">
      <c r="A227" t="s">
        <v>292</v>
      </c>
      <c r="B227" t="s">
        <v>293</v>
      </c>
      <c r="C227" t="s">
        <v>3179</v>
      </c>
      <c r="D227" t="s">
        <v>294</v>
      </c>
      <c r="E227">
        <v>97203.366429874004</v>
      </c>
      <c r="F227">
        <v>681.7</v>
      </c>
      <c r="G227">
        <v>33.700384405977204</v>
      </c>
      <c r="H227">
        <f>(Table2[[#This Row],[1Y Return vs Nifty]]-AVERAGE(Table2[1Y Return vs Nifty]))/_xlfn.STDEV.P(Table2[1Y Return vs Nifty])</f>
        <v>0.14331379766818017</v>
      </c>
      <c r="I227">
        <v>2.6055171237510701</v>
      </c>
      <c r="J227">
        <f>(Table2[[#This Row],[1M Return vs Nifty]]-AVERAGE(Table2[1M Return vs Nifty]))/_xlfn.STDEV.P(Table2[1M Return vs Nifty])</f>
        <v>0.3378891607290111</v>
      </c>
      <c r="K227">
        <v>-2.2993867198191502</v>
      </c>
      <c r="L227">
        <f>(Table2[[#This Row],[6M Return vs Nifty]]-AVERAGE(Table2[6M Return vs Nifty]))/_xlfn.STDEV.P(Table2[6M Return vs Nifty])</f>
        <v>-0.40295088875193918</v>
      </c>
      <c r="M227">
        <v>-3.9037114315747399</v>
      </c>
      <c r="N227">
        <f>(Table2[[#This Row],[1W Return vs Nifty]]-AVERAGE(Table2[1W Return vs Nifty]))/_xlfn.STDEV.P(Table2[1W Return vs Nifty])</f>
        <v>-0.90090821087458617</v>
      </c>
      <c r="O227">
        <v>687.55</v>
      </c>
      <c r="P227">
        <v>661.56802376736402</v>
      </c>
      <c r="Q227">
        <v>580.13914960060197</v>
      </c>
      <c r="R227">
        <v>38.902917729590598</v>
      </c>
      <c r="S227" s="1">
        <f>(Table2[[#This Row],[Close Price]]-Table2[[#This Row],[20D EMA]])/Table2[[#This Row],[20D EMA]]</f>
        <v>-8.5084721111190597E-3</v>
      </c>
      <c r="T227" s="1">
        <f>(Table2[[#This Row],[Close Price]]-Table2[[#This Row],[50D EMA]])/Table2[[#This Row],[50D EMA]]</f>
        <v>3.0430697236532845E-2</v>
      </c>
      <c r="U227" s="1">
        <f>(Table2[[#This Row],[Close Price]]-Table2[[#This Row],[200D EMA]])/Table2[[#This Row],[200D EMA]]</f>
        <v>0.1750629145944001</v>
      </c>
      <c r="V227">
        <v>0.65646033694077399</v>
      </c>
      <c r="W227">
        <v>676.1</v>
      </c>
      <c r="X227">
        <v>690.7</v>
      </c>
      <c r="Y227">
        <v>676.1</v>
      </c>
      <c r="Z227">
        <v>708.15</v>
      </c>
      <c r="AA227">
        <v>676.1</v>
      </c>
      <c r="AB227">
        <v>690.7</v>
      </c>
      <c r="AC227" s="1">
        <f>(Table2[[#This Row],[Close Price]]/Table2[[#This Row],[Day Low]])-1</f>
        <v>8.2827984026032642E-3</v>
      </c>
      <c r="AD227" s="1">
        <f>(Table2[[#This Row],[Day High]]/Table2[[#This Row],[Close Price]])-1</f>
        <v>1.3202288396655382E-2</v>
      </c>
      <c r="AE227" s="1">
        <f>(Table2[[#This Row],[Close Price]]/Table2[[#This Row],[Current Week Low]])-1</f>
        <v>8.2827984026032642E-3</v>
      </c>
      <c r="AF227" s="1">
        <f>(Table2[[#This Row],[Current Week High]]/Table2[[#This Row],[Close Price]])-1</f>
        <v>3.8800058676837113E-2</v>
      </c>
      <c r="AG227" s="1">
        <f>(Table2[[#This Row],[Close Price]]/Table2[[#This Row],[Current Month Low]])-1</f>
        <v>8.2827984026032642E-3</v>
      </c>
      <c r="AH227" s="1">
        <f>(Table2[[#This Row],[Current Month High]]/Table2[[#This Row],[Close Price]])-1</f>
        <v>1.3202288396655382E-2</v>
      </c>
      <c r="AI227">
        <v>5.6843186152266396</v>
      </c>
      <c r="AJ227">
        <v>83.449946178686702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0.08</v>
      </c>
      <c r="AM227" t="s">
        <v>3215</v>
      </c>
      <c r="AN227">
        <v>-1.07</v>
      </c>
      <c r="AO227" t="s">
        <v>3214</v>
      </c>
      <c r="AP227">
        <v>0.174475134990346</v>
      </c>
      <c r="AQ227">
        <f>(Table2[[#This Row],[Sharpe Ratio]]-AVERAGE(Table2[Sharpe Ratio]))/_xlfn.STDEV.P(Table2[Sharpe Ratio])</f>
        <v>1.3227114101628341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0.50005526893349994</v>
      </c>
      <c r="AS227">
        <f>_xlfn.RANK.AVG(Table2[[#This Row],[1Y Return vs Nifty Z-Score]],Table2[1Y Return vs Nifty Z-Score])</f>
        <v>257</v>
      </c>
      <c r="AT227">
        <f>_xlfn.RANK.AVG(Table2[[#This Row],[6M Return vs Nifty Z-Score]],Table2[6M Return vs Nifty Z-Score])</f>
        <v>458</v>
      </c>
      <c r="AU227">
        <f>_xlfn.RANK.AVG(Table2[[#This Row],[Sharpe Ratio Z-Score]],Table2[Sharpe Ratio Z-Score])</f>
        <v>70</v>
      </c>
      <c r="AV227">
        <f>(Table2[[#This Row],[Rank 1Y]]+Table2[[#This Row],[Rank 6M]]+Table2[[#This Row],[Rank Sharpe]])/3</f>
        <v>261.66666666666669</v>
      </c>
    </row>
    <row r="228" spans="1:48" x14ac:dyDescent="0.3">
      <c r="A228" t="s">
        <v>1066</v>
      </c>
      <c r="B228" t="s">
        <v>1067</v>
      </c>
      <c r="C228" t="s">
        <v>3174</v>
      </c>
      <c r="D228" t="s">
        <v>103</v>
      </c>
      <c r="E228">
        <v>13124.373653705001</v>
      </c>
      <c r="F228">
        <v>19.149999999999999</v>
      </c>
      <c r="G228">
        <v>59.1871153999179</v>
      </c>
      <c r="H228">
        <f>(Table2[[#This Row],[1Y Return vs Nifty]]-AVERAGE(Table2[1Y Return vs Nifty]))/_xlfn.STDEV.P(Table2[1Y Return vs Nifty])</f>
        <v>0.56956094806257629</v>
      </c>
      <c r="I228">
        <v>3.5780814225914299</v>
      </c>
      <c r="J228">
        <f>(Table2[[#This Row],[1M Return vs Nifty]]-AVERAGE(Table2[1M Return vs Nifty]))/_xlfn.STDEV.P(Table2[1M Return vs Nifty])</f>
        <v>0.42544139848934481</v>
      </c>
      <c r="K228">
        <v>-0.85875722384049302</v>
      </c>
      <c r="L228">
        <f>(Table2[[#This Row],[6M Return vs Nifty]]-AVERAGE(Table2[6M Return vs Nifty]))/_xlfn.STDEV.P(Table2[6M Return vs Nifty])</f>
        <v>-0.35740242413079387</v>
      </c>
      <c r="M228">
        <v>7.7160339144950498</v>
      </c>
      <c r="N228">
        <f>(Table2[[#This Row],[1W Return vs Nifty]]-AVERAGE(Table2[1W Return vs Nifty]))/_xlfn.STDEV.P(Table2[1W Return vs Nifty])</f>
        <v>1.5285951007012846</v>
      </c>
      <c r="O228">
        <v>17.78</v>
      </c>
      <c r="P228">
        <v>17.9941486514189</v>
      </c>
      <c r="Q228">
        <v>16.960286574757401</v>
      </c>
      <c r="R228">
        <v>79.176251170546905</v>
      </c>
      <c r="S228" s="1">
        <f>(Table2[[#This Row],[Close Price]]-Table2[[#This Row],[20D EMA]])/Table2[[#This Row],[20D EMA]]</f>
        <v>7.7052868391450924E-2</v>
      </c>
      <c r="T228" s="1">
        <f>(Table2[[#This Row],[Close Price]]-Table2[[#This Row],[50D EMA]])/Table2[[#This Row],[50D EMA]]</f>
        <v>6.4234844947218747E-2</v>
      </c>
      <c r="U228" s="1">
        <f>(Table2[[#This Row],[Close Price]]-Table2[[#This Row],[200D EMA]])/Table2[[#This Row],[200D EMA]]</f>
        <v>0.12910827983895193</v>
      </c>
      <c r="V228">
        <v>0.94298682701234005</v>
      </c>
      <c r="W228">
        <v>18.600000000000001</v>
      </c>
      <c r="X228">
        <v>19.149999999999999</v>
      </c>
      <c r="Y228">
        <v>17.25</v>
      </c>
      <c r="Z228">
        <v>19.149999999999999</v>
      </c>
      <c r="AA228">
        <v>18.600000000000001</v>
      </c>
      <c r="AB228">
        <v>19.149999999999999</v>
      </c>
      <c r="AC228" s="1">
        <f>(Table2[[#This Row],[Close Price]]/Table2[[#This Row],[Day Low]])-1</f>
        <v>2.9569892473118031E-2</v>
      </c>
      <c r="AD228" s="1">
        <f>(Table2[[#This Row],[Day High]]/Table2[[#This Row],[Close Price]])-1</f>
        <v>0</v>
      </c>
      <c r="AE228" s="1">
        <f>(Table2[[#This Row],[Close Price]]/Table2[[#This Row],[Current Week Low]])-1</f>
        <v>0.11014492753623184</v>
      </c>
      <c r="AF228" s="1">
        <f>(Table2[[#This Row],[Current Week High]]/Table2[[#This Row],[Close Price]])-1</f>
        <v>0</v>
      </c>
      <c r="AG228" s="1">
        <f>(Table2[[#This Row],[Close Price]]/Table2[[#This Row],[Current Month Low]])-1</f>
        <v>2.9569892473118031E-2</v>
      </c>
      <c r="AH228" s="1">
        <f>(Table2[[#This Row],[Current Month High]]/Table2[[#This Row],[Close Price]])-1</f>
        <v>0</v>
      </c>
      <c r="AI228">
        <v>25.326370757180101</v>
      </c>
      <c r="AJ228">
        <v>129.34131736526899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0.02</v>
      </c>
      <c r="AM228" t="s">
        <v>3215</v>
      </c>
      <c r="AN228">
        <v>10.63</v>
      </c>
      <c r="AO228" t="s">
        <v>3215</v>
      </c>
      <c r="AP228">
        <v>0.118090179082476</v>
      </c>
      <c r="AQ228">
        <f>(Table2[[#This Row],[Sharpe Ratio]]-AVERAGE(Table2[Sharpe Ratio]))/_xlfn.STDEV.P(Table2[Sharpe Ratio])</f>
        <v>0.66431993075698659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162</v>
      </c>
      <c r="AT228">
        <f>_xlfn.RANK.AVG(Table2[[#This Row],[6M Return vs Nifty Z-Score]],Table2[6M Return vs Nifty Z-Score])</f>
        <v>442</v>
      </c>
      <c r="AU228">
        <f>_xlfn.RANK.AVG(Table2[[#This Row],[Sharpe Ratio Z-Score]],Table2[Sharpe Ratio Z-Score])</f>
        <v>181</v>
      </c>
      <c r="AV228">
        <f>(Table2[[#This Row],[Rank 1Y]]+Table2[[#This Row],[Rank 6M]]+Table2[[#This Row],[Rank Sharpe]])/3</f>
        <v>261.66666666666669</v>
      </c>
    </row>
    <row r="229" spans="1:48" x14ac:dyDescent="0.3">
      <c r="A229" t="s">
        <v>264</v>
      </c>
      <c r="B229" t="s">
        <v>265</v>
      </c>
      <c r="C229" t="s">
        <v>3179</v>
      </c>
      <c r="D229" t="s">
        <v>127</v>
      </c>
      <c r="E229">
        <v>106033.68194727</v>
      </c>
      <c r="F229">
        <v>8195.9500000000007</v>
      </c>
      <c r="G229">
        <v>67.836594943505105</v>
      </c>
      <c r="H229">
        <f>(Table2[[#This Row],[1Y Return vs Nifty]]-AVERAGE(Table2[1Y Return vs Nifty]))/_xlfn.STDEV.P(Table2[1Y Return vs Nifty])</f>
        <v>0.71421724033972955</v>
      </c>
      <c r="I229">
        <v>4.3646165781841502</v>
      </c>
      <c r="J229">
        <f>(Table2[[#This Row],[1M Return vs Nifty]]-AVERAGE(Table2[1M Return vs Nifty]))/_xlfn.STDEV.P(Table2[1M Return vs Nifty])</f>
        <v>0.49624691030118473</v>
      </c>
      <c r="K229">
        <v>30.060325755886002</v>
      </c>
      <c r="L229">
        <f>(Table2[[#This Row],[6M Return vs Nifty]]-AVERAGE(Table2[6M Return vs Nifty]))/_xlfn.STDEV.P(Table2[6M Return vs Nifty])</f>
        <v>0.6201679790516168</v>
      </c>
      <c r="M229">
        <v>1.24115607506679</v>
      </c>
      <c r="N229">
        <f>(Table2[[#This Row],[1W Return vs Nifty]]-AVERAGE(Table2[1W Return vs Nifty]))/_xlfn.STDEV.P(Table2[1W Return vs Nifty])</f>
        <v>0.17480147748209157</v>
      </c>
      <c r="O229">
        <v>7873.23</v>
      </c>
      <c r="P229">
        <v>7507.5871440954897</v>
      </c>
      <c r="Q229">
        <v>6345.2785276712802</v>
      </c>
      <c r="R229">
        <v>67.576744402233004</v>
      </c>
      <c r="S229" s="1">
        <f>(Table2[[#This Row],[Close Price]]-Table2[[#This Row],[20D EMA]])/Table2[[#This Row],[20D EMA]]</f>
        <v>4.0989530345233303E-2</v>
      </c>
      <c r="T229" s="1">
        <f>(Table2[[#This Row],[Close Price]]-Table2[[#This Row],[50D EMA]])/Table2[[#This Row],[50D EMA]]</f>
        <v>9.1688959807265019E-2</v>
      </c>
      <c r="U229" s="1">
        <f>(Table2[[#This Row],[Close Price]]-Table2[[#This Row],[200D EMA]])/Table2[[#This Row],[200D EMA]]</f>
        <v>0.29166118780414163</v>
      </c>
      <c r="V229">
        <v>1.0871388792292001</v>
      </c>
      <c r="W229">
        <v>8140.6</v>
      </c>
      <c r="X229">
        <v>8250</v>
      </c>
      <c r="Y229">
        <v>8027.6</v>
      </c>
      <c r="Z229">
        <v>8250</v>
      </c>
      <c r="AA229">
        <v>8140.6</v>
      </c>
      <c r="AB229">
        <v>8250</v>
      </c>
      <c r="AC229" s="1">
        <f>(Table2[[#This Row],[Close Price]]/Table2[[#This Row],[Day Low]])-1</f>
        <v>6.7992531263052491E-3</v>
      </c>
      <c r="AD229" s="1">
        <f>(Table2[[#This Row],[Day High]]/Table2[[#This Row],[Close Price]])-1</f>
        <v>6.59472056320487E-3</v>
      </c>
      <c r="AE229" s="1">
        <f>(Table2[[#This Row],[Close Price]]/Table2[[#This Row],[Current Week Low]])-1</f>
        <v>2.0971398674572761E-2</v>
      </c>
      <c r="AF229" s="1">
        <f>(Table2[[#This Row],[Current Week High]]/Table2[[#This Row],[Close Price]])-1</f>
        <v>6.59472056320487E-3</v>
      </c>
      <c r="AG229" s="1">
        <f>(Table2[[#This Row],[Close Price]]/Table2[[#This Row],[Current Month Low]])-1</f>
        <v>6.7992531263052491E-3</v>
      </c>
      <c r="AH229" s="1">
        <f>(Table2[[#This Row],[Current Month High]]/Table2[[#This Row],[Close Price]])-1</f>
        <v>6.59472056320487E-3</v>
      </c>
      <c r="AI229">
        <v>0.78575393944568805</v>
      </c>
      <c r="AJ229">
        <v>106.34055462544499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</v>
      </c>
      <c r="AM229" t="s">
        <v>3215</v>
      </c>
      <c r="AN229">
        <v>6.04</v>
      </c>
      <c r="AO229" t="s">
        <v>3215</v>
      </c>
      <c r="AP229">
        <v>1.7702115436859999E-3</v>
      </c>
      <c r="AQ229">
        <f>(Table2[[#This Row],[Sharpe Ratio]]-AVERAGE(Table2[Sharpe Ratio]))/_xlfn.STDEV.P(Table2[Sharpe Ratio])</f>
        <v>-0.69391604334643175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1.3115175638281911</v>
      </c>
      <c r="AS229">
        <f>_xlfn.RANK.AVG(Table2[[#This Row],[1Y Return vs Nifty Z-Score]],Table2[1Y Return vs Nifty Z-Score])</f>
        <v>130</v>
      </c>
      <c r="AT229">
        <f>_xlfn.RANK.AVG(Table2[[#This Row],[6M Return vs Nifty Z-Score]],Table2[6M Return vs Nifty Z-Score])</f>
        <v>151</v>
      </c>
      <c r="AU229">
        <f>_xlfn.RANK.AVG(Table2[[#This Row],[Sharpe Ratio Z-Score]],Table2[Sharpe Ratio Z-Score])</f>
        <v>509</v>
      </c>
      <c r="AV229">
        <f>(Table2[[#This Row],[Rank 1Y]]+Table2[[#This Row],[Rank 6M]]+Table2[[#This Row],[Rank Sharpe]])/3</f>
        <v>263.33333333333331</v>
      </c>
    </row>
    <row r="230" spans="1:48" x14ac:dyDescent="0.3">
      <c r="A230" t="s">
        <v>1406</v>
      </c>
      <c r="B230" t="s">
        <v>1407</v>
      </c>
      <c r="C230" t="s">
        <v>3179</v>
      </c>
      <c r="D230" t="s">
        <v>613</v>
      </c>
      <c r="E230">
        <v>7997.0778006299997</v>
      </c>
      <c r="F230">
        <v>600.29999999999995</v>
      </c>
      <c r="G230">
        <v>54.089341987093199</v>
      </c>
      <c r="H230">
        <f>(Table2[[#This Row],[1Y Return vs Nifty]]-AVERAGE(Table2[1Y Return vs Nifty]))/_xlfn.STDEV.P(Table2[1Y Return vs Nifty])</f>
        <v>0.48430437313778735</v>
      </c>
      <c r="I230">
        <v>8.5436523428257605</v>
      </c>
      <c r="J230">
        <f>(Table2[[#This Row],[1M Return vs Nifty]]-AVERAGE(Table2[1M Return vs Nifty]))/_xlfn.STDEV.P(Table2[1M Return vs Nifty])</f>
        <v>0.87245230187385814</v>
      </c>
      <c r="K230">
        <v>16.208709157974699</v>
      </c>
      <c r="L230">
        <f>(Table2[[#This Row],[6M Return vs Nifty]]-AVERAGE(Table2[6M Return vs Nifty]))/_xlfn.STDEV.P(Table2[6M Return vs Nifty])</f>
        <v>0.18222063012063294</v>
      </c>
      <c r="M230">
        <v>0.91263277291326295</v>
      </c>
      <c r="N230">
        <f>(Table2[[#This Row],[1W Return vs Nifty]]-AVERAGE(Table2[1W Return vs Nifty]))/_xlfn.STDEV.P(Table2[1W Return vs Nifty])</f>
        <v>0.10611249792697622</v>
      </c>
      <c r="O230">
        <v>580.59</v>
      </c>
      <c r="P230">
        <v>549.15565872139302</v>
      </c>
      <c r="Q230">
        <v>481.58244233358198</v>
      </c>
      <c r="R230">
        <v>62.4708430074894</v>
      </c>
      <c r="S230" s="1">
        <f>(Table2[[#This Row],[Close Price]]-Table2[[#This Row],[20D EMA]])/Table2[[#This Row],[20D EMA]]</f>
        <v>3.3948225081382594E-2</v>
      </c>
      <c r="T230" s="1">
        <f>(Table2[[#This Row],[Close Price]]-Table2[[#This Row],[50D EMA]])/Table2[[#This Row],[50D EMA]]</f>
        <v>9.3132685544362839E-2</v>
      </c>
      <c r="U230" s="1">
        <f>(Table2[[#This Row],[Close Price]]-Table2[[#This Row],[200D EMA]])/Table2[[#This Row],[200D EMA]]</f>
        <v>0.24651554382081237</v>
      </c>
      <c r="V230">
        <v>0.90553553286428601</v>
      </c>
      <c r="W230">
        <v>589.15</v>
      </c>
      <c r="X230">
        <v>604.70000000000005</v>
      </c>
      <c r="Y230">
        <v>582.29999999999995</v>
      </c>
      <c r="Z230">
        <v>604.70000000000005</v>
      </c>
      <c r="AA230">
        <v>589.15</v>
      </c>
      <c r="AB230">
        <v>604.70000000000005</v>
      </c>
      <c r="AC230" s="1">
        <f>(Table2[[#This Row],[Close Price]]/Table2[[#This Row],[Day Low]])-1</f>
        <v>1.8925570737503117E-2</v>
      </c>
      <c r="AD230" s="1">
        <f>(Table2[[#This Row],[Day High]]/Table2[[#This Row],[Close Price]])-1</f>
        <v>7.3296684990840077E-3</v>
      </c>
      <c r="AE230" s="1">
        <f>(Table2[[#This Row],[Close Price]]/Table2[[#This Row],[Current Week Low]])-1</f>
        <v>3.0911901081916549E-2</v>
      </c>
      <c r="AF230" s="1">
        <f>(Table2[[#This Row],[Current Week High]]/Table2[[#This Row],[Close Price]])-1</f>
        <v>7.3296684990840077E-3</v>
      </c>
      <c r="AG230" s="1">
        <f>(Table2[[#This Row],[Close Price]]/Table2[[#This Row],[Current Month Low]])-1</f>
        <v>1.8925570737503117E-2</v>
      </c>
      <c r="AH230" s="1">
        <f>(Table2[[#This Row],[Current Month High]]/Table2[[#This Row],[Close Price]])-1</f>
        <v>7.3296684990840077E-3</v>
      </c>
      <c r="AI230">
        <v>3.76478427452939</v>
      </c>
      <c r="AJ230">
        <v>100.87000167308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0.04</v>
      </c>
      <c r="AM230" t="s">
        <v>3215</v>
      </c>
      <c r="AN230">
        <v>2.58</v>
      </c>
      <c r="AO230" t="s">
        <v>3215</v>
      </c>
      <c r="AP230">
        <v>5.8937095091852999E-2</v>
      </c>
      <c r="AQ230">
        <f>(Table2[[#This Row],[Sharpe Ratio]]-AVERAGE(Table2[Sharpe Ratio]))/_xlfn.STDEV.P(Table2[Sharpe Ratio])</f>
        <v>-2.639421192391082E-2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1.6186955911353438</v>
      </c>
      <c r="AS230">
        <f>_xlfn.RANK.AVG(Table2[[#This Row],[1Y Return vs Nifty Z-Score]],Table2[1Y Return vs Nifty Z-Score])</f>
        <v>180</v>
      </c>
      <c r="AT230">
        <f>_xlfn.RANK.AVG(Table2[[#This Row],[6M Return vs Nifty Z-Score]],Table2[6M Return vs Nifty Z-Score])</f>
        <v>253</v>
      </c>
      <c r="AU230">
        <f>_xlfn.RANK.AVG(Table2[[#This Row],[Sharpe Ratio Z-Score]],Table2[Sharpe Ratio Z-Score])</f>
        <v>357</v>
      </c>
      <c r="AV230">
        <f>(Table2[[#This Row],[Rank 1Y]]+Table2[[#This Row],[Rank 6M]]+Table2[[#This Row],[Rank Sharpe]])/3</f>
        <v>263.33333333333331</v>
      </c>
    </row>
    <row r="231" spans="1:48" x14ac:dyDescent="0.3">
      <c r="A231" t="s">
        <v>147</v>
      </c>
      <c r="B231" t="s">
        <v>148</v>
      </c>
      <c r="C231" t="s">
        <v>3171</v>
      </c>
      <c r="D231" t="s">
        <v>149</v>
      </c>
      <c r="E231">
        <v>199244.61821697099</v>
      </c>
      <c r="F231">
        <v>612.25</v>
      </c>
      <c r="G231">
        <v>33.5245872564062</v>
      </c>
      <c r="H231">
        <f>(Table2[[#This Row],[1Y Return vs Nifty]]-AVERAGE(Table2[1Y Return vs Nifty]))/_xlfn.STDEV.P(Table2[1Y Return vs Nifty])</f>
        <v>0.1403737174330997</v>
      </c>
      <c r="I231">
        <v>-0.23235221878308099</v>
      </c>
      <c r="J231">
        <f>(Table2[[#This Row],[1M Return vs Nifty]]-AVERAGE(Table2[1M Return vs Nifty]))/_xlfn.STDEV.P(Table2[1M Return vs Nifty])</f>
        <v>8.2418327894034485E-2</v>
      </c>
      <c r="K231">
        <v>-6.2495272641635502</v>
      </c>
      <c r="L231">
        <f>(Table2[[#This Row],[6M Return vs Nifty]]-AVERAGE(Table2[6M Return vs Nifty]))/_xlfn.STDEV.P(Table2[6M Return vs Nifty])</f>
        <v>-0.527842706762646</v>
      </c>
      <c r="M231">
        <v>-5.0366315064172902</v>
      </c>
      <c r="N231">
        <f>(Table2[[#This Row],[1W Return vs Nifty]]-AVERAGE(Table2[1W Return vs Nifty]))/_xlfn.STDEV.P(Table2[1W Return vs Nifty])</f>
        <v>-1.1377837181774832</v>
      </c>
      <c r="O231">
        <v>626.19000000000005</v>
      </c>
      <c r="P231">
        <v>622.57061539998404</v>
      </c>
      <c r="Q231">
        <v>566.40288790737395</v>
      </c>
      <c r="R231">
        <v>37.583974318505902</v>
      </c>
      <c r="S231" s="1">
        <f>(Table2[[#This Row],[Close Price]]-Table2[[#This Row],[20D EMA]])/Table2[[#This Row],[20D EMA]]</f>
        <v>-2.2261613887158936E-2</v>
      </c>
      <c r="T231" s="1">
        <f>(Table2[[#This Row],[Close Price]]-Table2[[#This Row],[50D EMA]])/Table2[[#This Row],[50D EMA]]</f>
        <v>-1.6577421331318908E-2</v>
      </c>
      <c r="U231" s="1">
        <f>(Table2[[#This Row],[Close Price]]-Table2[[#This Row],[200D EMA]])/Table2[[#This Row],[200D EMA]]</f>
        <v>8.0944347339068662E-2</v>
      </c>
      <c r="V231">
        <v>0.98336359900924697</v>
      </c>
      <c r="W231">
        <v>605.5</v>
      </c>
      <c r="X231">
        <v>618</v>
      </c>
      <c r="Y231">
        <v>602.25</v>
      </c>
      <c r="Z231">
        <v>624</v>
      </c>
      <c r="AA231">
        <v>605.5</v>
      </c>
      <c r="AB231">
        <v>618</v>
      </c>
      <c r="AC231" s="1">
        <f>(Table2[[#This Row],[Close Price]]/Table2[[#This Row],[Day Low]])-1</f>
        <v>1.1147811725846335E-2</v>
      </c>
      <c r="AD231" s="1">
        <f>(Table2[[#This Row],[Day High]]/Table2[[#This Row],[Close Price]])-1</f>
        <v>9.3915884034299069E-3</v>
      </c>
      <c r="AE231" s="1">
        <f>(Table2[[#This Row],[Close Price]]/Table2[[#This Row],[Current Week Low]])-1</f>
        <v>1.660440016604392E-2</v>
      </c>
      <c r="AF231" s="1">
        <f>(Table2[[#This Row],[Current Week High]]/Table2[[#This Row],[Close Price]])-1</f>
        <v>1.9191506737443964E-2</v>
      </c>
      <c r="AG231" s="1">
        <f>(Table2[[#This Row],[Close Price]]/Table2[[#This Row],[Current Month Low]])-1</f>
        <v>1.1147811725846335E-2</v>
      </c>
      <c r="AH231" s="1">
        <f>(Table2[[#This Row],[Current Month High]]/Table2[[#This Row],[Close Price]])-1</f>
        <v>9.3915884034299069E-3</v>
      </c>
      <c r="AI231">
        <v>11.2486729277256</v>
      </c>
      <c r="AJ231">
        <v>84.824609068405394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-0.12</v>
      </c>
      <c r="AM231" t="s">
        <v>3214</v>
      </c>
      <c r="AN231">
        <v>-5.32</v>
      </c>
      <c r="AO231" t="s">
        <v>3214</v>
      </c>
      <c r="AP231">
        <v>0.20337461155317099</v>
      </c>
      <c r="AQ231">
        <f>(Table2[[#This Row],[Sharpe Ratio]]-AVERAGE(Table2[Sharpe Ratio]))/_xlfn.STDEV.P(Table2[Sharpe Ratio])</f>
        <v>1.6601625763806875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0.21732819676769233</v>
      </c>
      <c r="AS231">
        <f>_xlfn.RANK.AVG(Table2[[#This Row],[1Y Return vs Nifty Z-Score]],Table2[1Y Return vs Nifty Z-Score])</f>
        <v>259</v>
      </c>
      <c r="AT231">
        <f>_xlfn.RANK.AVG(Table2[[#This Row],[6M Return vs Nifty Z-Score]],Table2[6M Return vs Nifty Z-Score])</f>
        <v>502</v>
      </c>
      <c r="AU231">
        <f>_xlfn.RANK.AVG(Table2[[#This Row],[Sharpe Ratio Z-Score]],Table2[Sharpe Ratio Z-Score])</f>
        <v>31</v>
      </c>
      <c r="AV231">
        <f>(Table2[[#This Row],[Rank 1Y]]+Table2[[#This Row],[Rank 6M]]+Table2[[#This Row],[Rank Sharpe]])/3</f>
        <v>264</v>
      </c>
    </row>
    <row r="232" spans="1:48" x14ac:dyDescent="0.3">
      <c r="A232" t="s">
        <v>1550</v>
      </c>
      <c r="B232" t="s">
        <v>1551</v>
      </c>
      <c r="C232" t="s">
        <v>3181</v>
      </c>
      <c r="D232" t="s">
        <v>613</v>
      </c>
      <c r="E232">
        <v>6532.1406530499999</v>
      </c>
      <c r="F232">
        <v>366.05</v>
      </c>
      <c r="G232">
        <v>43.323698055715496</v>
      </c>
      <c r="H232">
        <f>(Table2[[#This Row],[1Y Return vs Nifty]]-AVERAGE(Table2[1Y Return vs Nifty]))/_xlfn.STDEV.P(Table2[1Y Return vs Nifty])</f>
        <v>0.30425676134318602</v>
      </c>
      <c r="I232">
        <v>-3.7563120501204801</v>
      </c>
      <c r="J232">
        <f>(Table2[[#This Row],[1M Return vs Nifty]]-AVERAGE(Table2[1M Return vs Nifty]))/_xlfn.STDEV.P(Table2[1M Return vs Nifty])</f>
        <v>-0.23481578133555042</v>
      </c>
      <c r="K232">
        <v>8.2158471514446791</v>
      </c>
      <c r="L232">
        <f>(Table2[[#This Row],[6M Return vs Nifty]]-AVERAGE(Table2[6M Return vs Nifty]))/_xlfn.STDEV.P(Table2[6M Return vs Nifty])</f>
        <v>-7.0490142039985687E-2</v>
      </c>
      <c r="M232">
        <v>-3.6096573791074702</v>
      </c>
      <c r="N232">
        <f>(Table2[[#This Row],[1W Return vs Nifty]]-AVERAGE(Table2[1W Return vs Nifty]))/_xlfn.STDEV.P(Table2[1W Return vs Nifty])</f>
        <v>-0.83942620133182333</v>
      </c>
      <c r="O232">
        <v>367.46</v>
      </c>
      <c r="P232">
        <v>364.88537924260299</v>
      </c>
      <c r="Q232">
        <v>333.99528445084201</v>
      </c>
      <c r="R232">
        <v>47.612972158732198</v>
      </c>
      <c r="S232" s="1">
        <f>(Table2[[#This Row],[Close Price]]-Table2[[#This Row],[20D EMA]])/Table2[[#This Row],[20D EMA]]</f>
        <v>-3.837152343112089E-3</v>
      </c>
      <c r="T232" s="1">
        <f>(Table2[[#This Row],[Close Price]]-Table2[[#This Row],[50D EMA]])/Table2[[#This Row],[50D EMA]]</f>
        <v>3.1917441028041045E-3</v>
      </c>
      <c r="U232" s="1">
        <f>(Table2[[#This Row],[Close Price]]-Table2[[#This Row],[200D EMA]])/Table2[[#This Row],[200D EMA]]</f>
        <v>9.5973557237080911E-2</v>
      </c>
      <c r="V232">
        <v>1.1799093810427399</v>
      </c>
      <c r="W232">
        <v>365.1</v>
      </c>
      <c r="X232">
        <v>371.95</v>
      </c>
      <c r="Y232">
        <v>365.1</v>
      </c>
      <c r="Z232">
        <v>377.95</v>
      </c>
      <c r="AA232">
        <v>365.1</v>
      </c>
      <c r="AB232">
        <v>371.95</v>
      </c>
      <c r="AC232" s="1">
        <f>(Table2[[#This Row],[Close Price]]/Table2[[#This Row],[Day Low]])-1</f>
        <v>2.6020268419610915E-3</v>
      </c>
      <c r="AD232" s="1">
        <f>(Table2[[#This Row],[Day High]]/Table2[[#This Row],[Close Price]])-1</f>
        <v>1.6118016664389945E-2</v>
      </c>
      <c r="AE232" s="1">
        <f>(Table2[[#This Row],[Close Price]]/Table2[[#This Row],[Current Week Low]])-1</f>
        <v>2.6020268419610915E-3</v>
      </c>
      <c r="AF232" s="1">
        <f>(Table2[[#This Row],[Current Week High]]/Table2[[#This Row],[Close Price]])-1</f>
        <v>3.2509220051905485E-2</v>
      </c>
      <c r="AG232" s="1">
        <f>(Table2[[#This Row],[Close Price]]/Table2[[#This Row],[Current Month Low]])-1</f>
        <v>2.6020268419610915E-3</v>
      </c>
      <c r="AH232" s="1">
        <f>(Table2[[#This Row],[Current Month High]]/Table2[[#This Row],[Close Price]])-1</f>
        <v>1.6118016664389945E-2</v>
      </c>
      <c r="AI232">
        <v>19.737740745799702</v>
      </c>
      <c r="AJ232">
        <v>75.816522574447603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-0.17</v>
      </c>
      <c r="AM232" t="s">
        <v>3214</v>
      </c>
      <c r="AN232">
        <v>2.9</v>
      </c>
      <c r="AO232" t="s">
        <v>3215</v>
      </c>
      <c r="AP232">
        <v>9.8923952921926003E-2</v>
      </c>
      <c r="AQ232">
        <f>(Table2[[#This Row],[Sharpe Ratio]]-AVERAGE(Table2[Sharpe Ratio]))/_xlfn.STDEV.P(Table2[Sharpe Ratio])</f>
        <v>0.44052122783541048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-0.39995413552876291</v>
      </c>
      <c r="AS232">
        <f>_xlfn.RANK.AVG(Table2[[#This Row],[1Y Return vs Nifty Z-Score]],Table2[1Y Return vs Nifty Z-Score])</f>
        <v>222</v>
      </c>
      <c r="AT232">
        <f>_xlfn.RANK.AVG(Table2[[#This Row],[6M Return vs Nifty Z-Score]],Table2[6M Return vs Nifty Z-Score])</f>
        <v>339</v>
      </c>
      <c r="AU232">
        <f>_xlfn.RANK.AVG(Table2[[#This Row],[Sharpe Ratio Z-Score]],Table2[Sharpe Ratio Z-Score])</f>
        <v>233</v>
      </c>
      <c r="AV232">
        <f>(Table2[[#This Row],[Rank 1Y]]+Table2[[#This Row],[Rank 6M]]+Table2[[#This Row],[Rank Sharpe]])/3</f>
        <v>264.66666666666669</v>
      </c>
    </row>
    <row r="233" spans="1:48" x14ac:dyDescent="0.3">
      <c r="A233" t="s">
        <v>762</v>
      </c>
      <c r="B233" t="s">
        <v>763</v>
      </c>
      <c r="C233" t="s">
        <v>3169</v>
      </c>
      <c r="D233" t="s">
        <v>387</v>
      </c>
      <c r="E233">
        <v>22572.57813306</v>
      </c>
      <c r="F233">
        <v>4580.2</v>
      </c>
      <c r="G233">
        <v>50.577923973981399</v>
      </c>
      <c r="H233">
        <f>(Table2[[#This Row],[1Y Return vs Nifty]]-AVERAGE(Table2[1Y Return vs Nifty]))/_xlfn.STDEV.P(Table2[1Y Return vs Nifty])</f>
        <v>0.42557844542707801</v>
      </c>
      <c r="I233">
        <v>3.9722001923905799</v>
      </c>
      <c r="J233">
        <f>(Table2[[#This Row],[1M Return vs Nifty]]-AVERAGE(Table2[1M Return vs Nifty]))/_xlfn.STDEV.P(Table2[1M Return vs Nifty])</f>
        <v>0.46092078044939488</v>
      </c>
      <c r="K233">
        <v>28.904324488663701</v>
      </c>
      <c r="L233">
        <f>(Table2[[#This Row],[6M Return vs Nifty]]-AVERAGE(Table2[6M Return vs Nifty]))/_xlfn.STDEV.P(Table2[6M Return vs Nifty])</f>
        <v>0.58361862130970488</v>
      </c>
      <c r="M233">
        <v>2.5575562229672899</v>
      </c>
      <c r="N233">
        <f>(Table2[[#This Row],[1W Return vs Nifty]]-AVERAGE(Table2[1W Return vs Nifty]))/_xlfn.STDEV.P(Table2[1W Return vs Nifty])</f>
        <v>0.45003973989074025</v>
      </c>
      <c r="O233">
        <v>4446.97</v>
      </c>
      <c r="P233">
        <v>4302.9221814327702</v>
      </c>
      <c r="Q233">
        <v>3611.4136696713899</v>
      </c>
      <c r="R233">
        <v>61.250479446269402</v>
      </c>
      <c r="S233" s="1">
        <f>(Table2[[#This Row],[Close Price]]-Table2[[#This Row],[20D EMA]])/Table2[[#This Row],[20D EMA]]</f>
        <v>2.9959725386049279E-2</v>
      </c>
      <c r="T233" s="1">
        <f>(Table2[[#This Row],[Close Price]]-Table2[[#This Row],[50D EMA]])/Table2[[#This Row],[50D EMA]]</f>
        <v>6.4439422066169622E-2</v>
      </c>
      <c r="U233" s="1">
        <f>(Table2[[#This Row],[Close Price]]-Table2[[#This Row],[200D EMA]])/Table2[[#This Row],[200D EMA]]</f>
        <v>0.26825681545829722</v>
      </c>
      <c r="V233">
        <v>0.850008903355297</v>
      </c>
      <c r="W233">
        <v>4420</v>
      </c>
      <c r="X233">
        <v>4599</v>
      </c>
      <c r="Y233">
        <v>4400</v>
      </c>
      <c r="Z233">
        <v>4599</v>
      </c>
      <c r="AA233">
        <v>4420</v>
      </c>
      <c r="AB233">
        <v>4599</v>
      </c>
      <c r="AC233" s="1">
        <f>(Table2[[#This Row],[Close Price]]/Table2[[#This Row],[Day Low]])-1</f>
        <v>3.6244343891402631E-2</v>
      </c>
      <c r="AD233" s="1">
        <f>(Table2[[#This Row],[Day High]]/Table2[[#This Row],[Close Price]])-1</f>
        <v>4.104624252216027E-3</v>
      </c>
      <c r="AE233" s="1">
        <f>(Table2[[#This Row],[Close Price]]/Table2[[#This Row],[Current Week Low]])-1</f>
        <v>4.0954545454545466E-2</v>
      </c>
      <c r="AF233" s="1">
        <f>(Table2[[#This Row],[Current Week High]]/Table2[[#This Row],[Close Price]])-1</f>
        <v>4.104624252216027E-3</v>
      </c>
      <c r="AG233" s="1">
        <f>(Table2[[#This Row],[Close Price]]/Table2[[#This Row],[Current Month Low]])-1</f>
        <v>3.6244343891402631E-2</v>
      </c>
      <c r="AH233" s="1">
        <f>(Table2[[#This Row],[Current Month High]]/Table2[[#This Row],[Close Price]])-1</f>
        <v>4.104624252216027E-3</v>
      </c>
      <c r="AI233">
        <v>7.2005589275577497</v>
      </c>
      <c r="AJ233">
        <v>105.39013452914701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0.09</v>
      </c>
      <c r="AM233" t="s">
        <v>3215</v>
      </c>
      <c r="AN233">
        <v>4.07</v>
      </c>
      <c r="AO233" t="s">
        <v>3215</v>
      </c>
      <c r="AP233">
        <v>2.3525967975971999E-2</v>
      </c>
      <c r="AQ233">
        <f>(Table2[[#This Row],[Sharpe Ratio]]-AVERAGE(Table2[Sharpe Ratio]))/_xlfn.STDEV.P(Table2[Sharpe Ratio])</f>
        <v>-0.43988011421578932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1.4802774728611288</v>
      </c>
      <c r="AS233">
        <f>_xlfn.RANK.AVG(Table2[[#This Row],[1Y Return vs Nifty Z-Score]],Table2[1Y Return vs Nifty Z-Score])</f>
        <v>193</v>
      </c>
      <c r="AT233">
        <f>_xlfn.RANK.AVG(Table2[[#This Row],[6M Return vs Nifty Z-Score]],Table2[6M Return vs Nifty Z-Score])</f>
        <v>159</v>
      </c>
      <c r="AU233">
        <f>_xlfn.RANK.AVG(Table2[[#This Row],[Sharpe Ratio Z-Score]],Table2[Sharpe Ratio Z-Score])</f>
        <v>447</v>
      </c>
      <c r="AV233">
        <f>(Table2[[#This Row],[Rank 1Y]]+Table2[[#This Row],[Rank 6M]]+Table2[[#This Row],[Rank Sharpe]])/3</f>
        <v>266.33333333333331</v>
      </c>
    </row>
    <row r="234" spans="1:48" x14ac:dyDescent="0.3">
      <c r="A234" t="s">
        <v>1673</v>
      </c>
      <c r="B234" t="s">
        <v>1674</v>
      </c>
      <c r="C234" t="s">
        <v>3175</v>
      </c>
      <c r="D234" t="s">
        <v>187</v>
      </c>
      <c r="E234">
        <v>5333.1457305000004</v>
      </c>
      <c r="F234">
        <v>745.7</v>
      </c>
      <c r="G234">
        <v>15.749735324559801</v>
      </c>
      <c r="H234">
        <f>(Table2[[#This Row],[1Y Return vs Nifty]]-AVERAGE(Table2[1Y Return vs Nifty]))/_xlfn.STDEV.P(Table2[1Y Return vs Nifty])</f>
        <v>-0.15689783090446907</v>
      </c>
      <c r="I234">
        <v>7.0450546977064201</v>
      </c>
      <c r="J234">
        <f>(Table2[[#This Row],[1M Return vs Nifty]]-AVERAGE(Table2[1M Return vs Nifty]))/_xlfn.STDEV.P(Table2[1M Return vs Nifty])</f>
        <v>0.73754546076421834</v>
      </c>
      <c r="K234">
        <v>8.5010922903593897</v>
      </c>
      <c r="L234">
        <f>(Table2[[#This Row],[6M Return vs Nifty]]-AVERAGE(Table2[6M Return vs Nifty]))/_xlfn.STDEV.P(Table2[6M Return vs Nifty])</f>
        <v>-6.1471530277226905E-2</v>
      </c>
      <c r="M234">
        <v>11.1009637504109</v>
      </c>
      <c r="N234">
        <f>(Table2[[#This Row],[1W Return vs Nifty]]-AVERAGE(Table2[1W Return vs Nifty]))/_xlfn.STDEV.P(Table2[1W Return vs Nifty])</f>
        <v>2.2363299090713382</v>
      </c>
      <c r="O234">
        <v>683.24</v>
      </c>
      <c r="P234">
        <v>678.257803711983</v>
      </c>
      <c r="Q234">
        <v>624.95773154869596</v>
      </c>
      <c r="R234">
        <v>79.908208100751395</v>
      </c>
      <c r="S234" s="1">
        <f>(Table2[[#This Row],[Close Price]]-Table2[[#This Row],[20D EMA]])/Table2[[#This Row],[20D EMA]]</f>
        <v>9.141736432293196E-2</v>
      </c>
      <c r="T234" s="1">
        <f>(Table2[[#This Row],[Close Price]]-Table2[[#This Row],[50D EMA]])/Table2[[#This Row],[50D EMA]]</f>
        <v>9.9434456808190089E-2</v>
      </c>
      <c r="U234" s="1">
        <f>(Table2[[#This Row],[Close Price]]-Table2[[#This Row],[200D EMA]])/Table2[[#This Row],[200D EMA]]</f>
        <v>0.19320069559279626</v>
      </c>
      <c r="V234">
        <v>0.75013609950302396</v>
      </c>
      <c r="W234">
        <v>676.55</v>
      </c>
      <c r="X234">
        <v>754</v>
      </c>
      <c r="Y234">
        <v>672.2</v>
      </c>
      <c r="Z234">
        <v>754</v>
      </c>
      <c r="AA234">
        <v>676.55</v>
      </c>
      <c r="AB234">
        <v>754</v>
      </c>
      <c r="AC234" s="1">
        <f>(Table2[[#This Row],[Close Price]]/Table2[[#This Row],[Day Low]])-1</f>
        <v>0.10220974059566945</v>
      </c>
      <c r="AD234" s="1">
        <f>(Table2[[#This Row],[Day High]]/Table2[[#This Row],[Close Price]])-1</f>
        <v>1.1130481426847139E-2</v>
      </c>
      <c r="AE234" s="1">
        <f>(Table2[[#This Row],[Close Price]]/Table2[[#This Row],[Current Week Low]])-1</f>
        <v>0.1093424576019042</v>
      </c>
      <c r="AF234" s="1">
        <f>(Table2[[#This Row],[Current Week High]]/Table2[[#This Row],[Close Price]])-1</f>
        <v>1.1130481426847139E-2</v>
      </c>
      <c r="AG234" s="1">
        <f>(Table2[[#This Row],[Close Price]]/Table2[[#This Row],[Current Month Low]])-1</f>
        <v>0.10220974059566945</v>
      </c>
      <c r="AH234" s="1">
        <f>(Table2[[#This Row],[Current Month High]]/Table2[[#This Row],[Close Price]])-1</f>
        <v>1.1130481426847139E-2</v>
      </c>
      <c r="AI234">
        <v>7.1677618345178802</v>
      </c>
      <c r="AJ234">
        <v>81.545952525867307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-0.01</v>
      </c>
      <c r="AM234" t="s">
        <v>3214</v>
      </c>
      <c r="AN234">
        <v>10.87</v>
      </c>
      <c r="AO234" t="s">
        <v>3215</v>
      </c>
      <c r="AP234">
        <v>0.13748791485655301</v>
      </c>
      <c r="AQ234">
        <f>(Table2[[#This Row],[Sharpe Ratio]]-AVERAGE(Table2[Sharpe Ratio]))/_xlfn.STDEV.P(Table2[Sharpe Ratio])</f>
        <v>0.89082190717576615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3.6463279158296267</v>
      </c>
      <c r="AS234">
        <f>_xlfn.RANK.AVG(Table2[[#This Row],[1Y Return vs Nifty Z-Score]],Table2[1Y Return vs Nifty Z-Score])</f>
        <v>338</v>
      </c>
      <c r="AT234">
        <f>_xlfn.RANK.AVG(Table2[[#This Row],[6M Return vs Nifty Z-Score]],Table2[6M Return vs Nifty Z-Score])</f>
        <v>334</v>
      </c>
      <c r="AU234">
        <f>_xlfn.RANK.AVG(Table2[[#This Row],[Sharpe Ratio Z-Score]],Table2[Sharpe Ratio Z-Score])</f>
        <v>130</v>
      </c>
      <c r="AV234">
        <f>(Table2[[#This Row],[Rank 1Y]]+Table2[[#This Row],[Rank 6M]]+Table2[[#This Row],[Rank Sharpe]])/3</f>
        <v>267.33333333333331</v>
      </c>
    </row>
    <row r="235" spans="1:48" x14ac:dyDescent="0.3">
      <c r="A235" t="s">
        <v>767</v>
      </c>
      <c r="B235" t="s">
        <v>768</v>
      </c>
      <c r="C235" t="s">
        <v>3173</v>
      </c>
      <c r="D235" t="s">
        <v>277</v>
      </c>
      <c r="E235">
        <v>22292.2534104841</v>
      </c>
      <c r="F235">
        <v>556.15</v>
      </c>
      <c r="G235">
        <v>12.548665049589101</v>
      </c>
      <c r="H235">
        <f>(Table2[[#This Row],[1Y Return vs Nifty]]-AVERAGE(Table2[1Y Return vs Nifty]))/_xlfn.STDEV.P(Table2[1Y Return vs Nifty])</f>
        <v>-0.21043341705880386</v>
      </c>
      <c r="I235">
        <v>7.6446176987341197</v>
      </c>
      <c r="J235">
        <f>(Table2[[#This Row],[1M Return vs Nifty]]-AVERAGE(Table2[1M Return vs Nifty]))/_xlfn.STDEV.P(Table2[1M Return vs Nifty])</f>
        <v>0.79151935480995561</v>
      </c>
      <c r="K235">
        <v>19.145823295785998</v>
      </c>
      <c r="L235">
        <f>(Table2[[#This Row],[6M Return vs Nifty]]-AVERAGE(Table2[6M Return vs Nifty]))/_xlfn.STDEV.P(Table2[6M Return vs Nifty])</f>
        <v>0.27508353468269925</v>
      </c>
      <c r="M235">
        <v>1.7910176835309499</v>
      </c>
      <c r="N235">
        <f>(Table2[[#This Row],[1W Return vs Nifty]]-AVERAGE(Table2[1W Return vs Nifty]))/_xlfn.STDEV.P(Table2[1W Return vs Nifty])</f>
        <v>0.28976876453403688</v>
      </c>
      <c r="O235">
        <v>539.04</v>
      </c>
      <c r="P235">
        <v>503.84414390804102</v>
      </c>
      <c r="Q235">
        <v>436.90694100033801</v>
      </c>
      <c r="R235">
        <v>62.681422138785699</v>
      </c>
      <c r="S235" s="1">
        <f>(Table2[[#This Row],[Close Price]]-Table2[[#This Row],[20D EMA]])/Table2[[#This Row],[20D EMA]]</f>
        <v>3.1741614722469606E-2</v>
      </c>
      <c r="T235" s="1">
        <f>(Table2[[#This Row],[Close Price]]-Table2[[#This Row],[50D EMA]])/Table2[[#This Row],[50D EMA]]</f>
        <v>0.10381356362753627</v>
      </c>
      <c r="U235" s="1">
        <f>(Table2[[#This Row],[Close Price]]-Table2[[#This Row],[200D EMA]])/Table2[[#This Row],[200D EMA]]</f>
        <v>0.27292553129653696</v>
      </c>
      <c r="V235">
        <v>0.72533889506743998</v>
      </c>
      <c r="W235">
        <v>551.4</v>
      </c>
      <c r="X235">
        <v>566</v>
      </c>
      <c r="Y235">
        <v>541.15</v>
      </c>
      <c r="Z235">
        <v>566</v>
      </c>
      <c r="AA235">
        <v>551.4</v>
      </c>
      <c r="AB235">
        <v>566</v>
      </c>
      <c r="AC235" s="1">
        <f>(Table2[[#This Row],[Close Price]]/Table2[[#This Row],[Day Low]])-1</f>
        <v>8.6144359811388682E-3</v>
      </c>
      <c r="AD235" s="1">
        <f>(Table2[[#This Row],[Day High]]/Table2[[#This Row],[Close Price]])-1</f>
        <v>1.77110491773802E-2</v>
      </c>
      <c r="AE235" s="1">
        <f>(Table2[[#This Row],[Close Price]]/Table2[[#This Row],[Current Week Low]])-1</f>
        <v>2.771874711263056E-2</v>
      </c>
      <c r="AF235" s="1">
        <f>(Table2[[#This Row],[Current Week High]]/Table2[[#This Row],[Close Price]])-1</f>
        <v>1.77110491773802E-2</v>
      </c>
      <c r="AG235" s="1">
        <f>(Table2[[#This Row],[Close Price]]/Table2[[#This Row],[Current Month Low]])-1</f>
        <v>8.6144359811388682E-3</v>
      </c>
      <c r="AH235" s="1">
        <f>(Table2[[#This Row],[Current Month High]]/Table2[[#This Row],[Close Price]])-1</f>
        <v>1.77110491773802E-2</v>
      </c>
      <c r="AI235">
        <v>4.2884113998022002</v>
      </c>
      <c r="AJ235">
        <v>58.9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0.15</v>
      </c>
      <c r="AM235" t="s">
        <v>3215</v>
      </c>
      <c r="AN235">
        <v>0.69</v>
      </c>
      <c r="AO235" t="s">
        <v>3215</v>
      </c>
      <c r="AP235">
        <v>0.104492686651307</v>
      </c>
      <c r="AQ235">
        <f>(Table2[[#This Row],[Sharpe Ratio]]-AVERAGE(Table2[Sharpe Ratio]))/_xlfn.STDEV.P(Table2[Sharpe Ratio])</f>
        <v>0.50554578588410537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1.6514840228519931</v>
      </c>
      <c r="AS235">
        <f>_xlfn.RANK.AVG(Table2[[#This Row],[1Y Return vs Nifty Z-Score]],Table2[1Y Return vs Nifty Z-Score])</f>
        <v>360</v>
      </c>
      <c r="AT235">
        <f>_xlfn.RANK.AVG(Table2[[#This Row],[6M Return vs Nifty Z-Score]],Table2[6M Return vs Nifty Z-Score])</f>
        <v>225</v>
      </c>
      <c r="AU235">
        <f>_xlfn.RANK.AVG(Table2[[#This Row],[Sharpe Ratio Z-Score]],Table2[Sharpe Ratio Z-Score])</f>
        <v>218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815</v>
      </c>
      <c r="B236" t="s">
        <v>816</v>
      </c>
      <c r="C236" t="s">
        <v>3170</v>
      </c>
      <c r="D236" t="s">
        <v>706</v>
      </c>
      <c r="E236">
        <v>20268.689524649999</v>
      </c>
      <c r="F236">
        <v>1183.5</v>
      </c>
      <c r="G236">
        <v>1.18548952771106</v>
      </c>
      <c r="H236">
        <f>(Table2[[#This Row],[1Y Return vs Nifty]]-AVERAGE(Table2[1Y Return vs Nifty]))/_xlfn.STDEV.P(Table2[1Y Return vs Nifty])</f>
        <v>-0.400474312722645</v>
      </c>
      <c r="I236">
        <v>-14.014034953227601</v>
      </c>
      <c r="J236">
        <f>(Table2[[#This Row],[1M Return vs Nifty]]-AVERAGE(Table2[1M Return vs Nifty]))/_xlfn.STDEV.P(Table2[1M Return vs Nifty])</f>
        <v>-1.1582370868094314</v>
      </c>
      <c r="K236">
        <v>41.359839282273299</v>
      </c>
      <c r="L236">
        <f>(Table2[[#This Row],[6M Return vs Nifty]]-AVERAGE(Table2[6M Return vs Nifty]))/_xlfn.STDEV.P(Table2[6M Return vs Nifty])</f>
        <v>0.97742534017705485</v>
      </c>
      <c r="M236">
        <v>-6.6269194226212704</v>
      </c>
      <c r="N236">
        <f>(Table2[[#This Row],[1W Return vs Nifty]]-AVERAGE(Table2[1W Return vs Nifty]))/_xlfn.STDEV.P(Table2[1W Return vs Nifty])</f>
        <v>-1.4702875419453141</v>
      </c>
      <c r="O236">
        <v>1242.79</v>
      </c>
      <c r="P236">
        <v>1260.40539114783</v>
      </c>
      <c r="Q236">
        <v>1105.82534166911</v>
      </c>
      <c r="R236">
        <v>28.331570130696701</v>
      </c>
      <c r="S236" s="1">
        <f>(Table2[[#This Row],[Close Price]]-Table2[[#This Row],[20D EMA]])/Table2[[#This Row],[20D EMA]]</f>
        <v>-4.7707174985315272E-2</v>
      </c>
      <c r="T236" s="1">
        <f>(Table2[[#This Row],[Close Price]]-Table2[[#This Row],[50D EMA]])/Table2[[#This Row],[50D EMA]]</f>
        <v>-6.1016393366735373E-2</v>
      </c>
      <c r="U236" s="1">
        <f>(Table2[[#This Row],[Close Price]]-Table2[[#This Row],[200D EMA]])/Table2[[#This Row],[200D EMA]]</f>
        <v>7.024134409295546E-2</v>
      </c>
      <c r="V236">
        <v>0.63508004004422602</v>
      </c>
      <c r="W236">
        <v>1174.6500000000001</v>
      </c>
      <c r="X236">
        <v>1211</v>
      </c>
      <c r="Y236">
        <v>1174.6500000000001</v>
      </c>
      <c r="Z236">
        <v>1219</v>
      </c>
      <c r="AA236">
        <v>1174.6500000000001</v>
      </c>
      <c r="AB236">
        <v>1211</v>
      </c>
      <c r="AC236" s="1">
        <f>(Table2[[#This Row],[Close Price]]/Table2[[#This Row],[Day Low]])-1</f>
        <v>7.5341591112245698E-3</v>
      </c>
      <c r="AD236" s="1">
        <f>(Table2[[#This Row],[Day High]]/Table2[[#This Row],[Close Price]])-1</f>
        <v>2.3236163920574482E-2</v>
      </c>
      <c r="AE236" s="1">
        <f>(Table2[[#This Row],[Close Price]]/Table2[[#This Row],[Current Week Low]])-1</f>
        <v>7.5341591112245698E-3</v>
      </c>
      <c r="AF236" s="1">
        <f>(Table2[[#This Row],[Current Week High]]/Table2[[#This Row],[Close Price]])-1</f>
        <v>2.9995775242923628E-2</v>
      </c>
      <c r="AG236" s="1">
        <f>(Table2[[#This Row],[Close Price]]/Table2[[#This Row],[Current Month Low]])-1</f>
        <v>7.5341591112245698E-3</v>
      </c>
      <c r="AH236" s="1">
        <f>(Table2[[#This Row],[Current Month High]]/Table2[[#This Row],[Close Price]])-1</f>
        <v>2.3236163920574482E-2</v>
      </c>
      <c r="AI236">
        <v>26.320236586396199</v>
      </c>
      <c r="AJ236">
        <v>81.727447216890596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-0.21</v>
      </c>
      <c r="AM236" t="s">
        <v>3214</v>
      </c>
      <c r="AN236">
        <v>-7.48</v>
      </c>
      <c r="AO236" t="s">
        <v>3214</v>
      </c>
      <c r="AP236">
        <v>8.4043956915475004E-2</v>
      </c>
      <c r="AQ236">
        <f>(Table2[[#This Row],[Sharpe Ratio]]-AVERAGE(Table2[Sharpe Ratio]))/_xlfn.STDEV.P(Table2[Sharpe Ratio])</f>
        <v>0.26677164469752657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429</v>
      </c>
      <c r="AT236">
        <f>_xlfn.RANK.AVG(Table2[[#This Row],[6M Return vs Nifty Z-Score]],Table2[6M Return vs Nifty Z-Score])</f>
        <v>99</v>
      </c>
      <c r="AU236">
        <f>_xlfn.RANK.AVG(Table2[[#This Row],[Sharpe Ratio Z-Score]],Table2[Sharpe Ratio Z-Score])</f>
        <v>277</v>
      </c>
      <c r="AV236">
        <f>(Table2[[#This Row],[Rank 1Y]]+Table2[[#This Row],[Rank 6M]]+Table2[[#This Row],[Rank Sharpe]])/3</f>
        <v>268.33333333333331</v>
      </c>
    </row>
    <row r="237" spans="1:48" x14ac:dyDescent="0.3">
      <c r="A237" t="s">
        <v>827</v>
      </c>
      <c r="B237" t="s">
        <v>828</v>
      </c>
      <c r="C237" t="s">
        <v>3171</v>
      </c>
      <c r="D237" t="s">
        <v>37</v>
      </c>
      <c r="E237">
        <v>20089.984913239899</v>
      </c>
      <c r="F237">
        <v>547.1</v>
      </c>
      <c r="G237">
        <v>17.046199202389399</v>
      </c>
      <c r="H237">
        <f>(Table2[[#This Row],[1Y Return vs Nifty]]-AVERAGE(Table2[1Y Return vs Nifty]))/_xlfn.STDEV.P(Table2[1Y Return vs Nifty])</f>
        <v>-0.13521540981855126</v>
      </c>
      <c r="I237">
        <v>-1.3936833359987499</v>
      </c>
      <c r="J237">
        <f>(Table2[[#This Row],[1M Return vs Nifty]]-AVERAGE(Table2[1M Return vs Nifty]))/_xlfn.STDEV.P(Table2[1M Return vs Nifty])</f>
        <v>-2.212708695840793E-2</v>
      </c>
      <c r="K237">
        <v>7.09675614165283</v>
      </c>
      <c r="L237">
        <f>(Table2[[#This Row],[6M Return vs Nifty]]-AVERAGE(Table2[6M Return vs Nifty]))/_xlfn.STDEV.P(Table2[6M Return vs Nifty])</f>
        <v>-0.10587250607572872</v>
      </c>
      <c r="M237">
        <v>2.0748092722441802</v>
      </c>
      <c r="N237">
        <f>(Table2[[#This Row],[1W Return vs Nifty]]-AVERAGE(Table2[1W Return vs Nifty]))/_xlfn.STDEV.P(Table2[1W Return vs Nifty])</f>
        <v>0.34910505668517039</v>
      </c>
      <c r="O237">
        <v>545.99</v>
      </c>
      <c r="P237">
        <v>534.92355230459805</v>
      </c>
      <c r="Q237">
        <v>471.17287288329402</v>
      </c>
      <c r="R237">
        <v>51.446981925309103</v>
      </c>
      <c r="S237" s="1">
        <f>(Table2[[#This Row],[Close Price]]-Table2[[#This Row],[20D EMA]])/Table2[[#This Row],[20D EMA]]</f>
        <v>2.0330042674774514E-3</v>
      </c>
      <c r="T237" s="1">
        <f>(Table2[[#This Row],[Close Price]]-Table2[[#This Row],[50D EMA]])/Table2[[#This Row],[50D EMA]]</f>
        <v>2.2762967984756858E-2</v>
      </c>
      <c r="U237" s="1">
        <f>(Table2[[#This Row],[Close Price]]-Table2[[#This Row],[200D EMA]])/Table2[[#This Row],[200D EMA]]</f>
        <v>0.1611449459135407</v>
      </c>
      <c r="V237">
        <v>0.46397843779640102</v>
      </c>
      <c r="W237">
        <v>540.15</v>
      </c>
      <c r="X237">
        <v>573.20000000000005</v>
      </c>
      <c r="Y237">
        <v>532.04999999999995</v>
      </c>
      <c r="Z237">
        <v>573.20000000000005</v>
      </c>
      <c r="AA237">
        <v>540.15</v>
      </c>
      <c r="AB237">
        <v>573.20000000000005</v>
      </c>
      <c r="AC237" s="1">
        <f>(Table2[[#This Row],[Close Price]]/Table2[[#This Row],[Day Low]])-1</f>
        <v>1.2866796260298186E-2</v>
      </c>
      <c r="AD237" s="1">
        <f>(Table2[[#This Row],[Day High]]/Table2[[#This Row],[Close Price]])-1</f>
        <v>4.7706086638640066E-2</v>
      </c>
      <c r="AE237" s="1">
        <f>(Table2[[#This Row],[Close Price]]/Table2[[#This Row],[Current Week Low]])-1</f>
        <v>2.8286815148952371E-2</v>
      </c>
      <c r="AF237" s="1">
        <f>(Table2[[#This Row],[Current Week High]]/Table2[[#This Row],[Close Price]])-1</f>
        <v>4.7706086638640066E-2</v>
      </c>
      <c r="AG237" s="1">
        <f>(Table2[[#This Row],[Close Price]]/Table2[[#This Row],[Current Month Low]])-1</f>
        <v>1.2866796260298186E-2</v>
      </c>
      <c r="AH237" s="1">
        <f>(Table2[[#This Row],[Current Month High]]/Table2[[#This Row],[Close Price]])-1</f>
        <v>4.7706086638640066E-2</v>
      </c>
      <c r="AI237">
        <v>8.9106196307804808</v>
      </c>
      <c r="AJ237">
        <v>64.294294294294303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0.02</v>
      </c>
      <c r="AM237" t="s">
        <v>3215</v>
      </c>
      <c r="AN237">
        <v>-1.76</v>
      </c>
      <c r="AO237" t="s">
        <v>3214</v>
      </c>
      <c r="AP237">
        <v>0.141299416374568</v>
      </c>
      <c r="AQ237">
        <f>(Table2[[#This Row],[Sharpe Ratio]]-AVERAGE(Table2[Sharpe Ratio]))/_xlfn.STDEV.P(Table2[Sharpe Ratio])</f>
        <v>0.93532775244598054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1.0212178062784629</v>
      </c>
      <c r="AS237">
        <f>_xlfn.RANK.AVG(Table2[[#This Row],[1Y Return vs Nifty Z-Score]],Table2[1Y Return vs Nifty Z-Score])</f>
        <v>333</v>
      </c>
      <c r="AT237">
        <f>_xlfn.RANK.AVG(Table2[[#This Row],[6M Return vs Nifty Z-Score]],Table2[6M Return vs Nifty Z-Score])</f>
        <v>351</v>
      </c>
      <c r="AU237">
        <f>_xlfn.RANK.AVG(Table2[[#This Row],[Sharpe Ratio Z-Score]],Table2[Sharpe Ratio Z-Score])</f>
        <v>121</v>
      </c>
      <c r="AV237">
        <f>(Table2[[#This Row],[Rank 1Y]]+Table2[[#This Row],[Rank 6M]]+Table2[[#This Row],[Rank Sharpe]])/3</f>
        <v>268.33333333333331</v>
      </c>
    </row>
    <row r="238" spans="1:48" x14ac:dyDescent="0.3">
      <c r="A238" t="s">
        <v>1106</v>
      </c>
      <c r="B238" t="s">
        <v>1107</v>
      </c>
      <c r="C238" t="s">
        <v>3180</v>
      </c>
      <c r="D238" t="s">
        <v>431</v>
      </c>
      <c r="E238">
        <v>12122.419235249999</v>
      </c>
      <c r="F238">
        <v>260.25</v>
      </c>
      <c r="G238">
        <v>48.9308111918278</v>
      </c>
      <c r="H238">
        <f>(Table2[[#This Row],[1Y Return vs Nifty]]-AVERAGE(Table2[1Y Return vs Nifty]))/_xlfn.STDEV.P(Table2[1Y Return vs Nifty])</f>
        <v>0.39803167491586294</v>
      </c>
      <c r="I238">
        <v>-5.7448029751781098</v>
      </c>
      <c r="J238">
        <f>(Table2[[#This Row],[1M Return vs Nifty]]-AVERAGE(Table2[1M Return vs Nifty]))/_xlfn.STDEV.P(Table2[1M Return vs Nifty])</f>
        <v>-0.41382382271903156</v>
      </c>
      <c r="K238">
        <v>4.9460129005498903</v>
      </c>
      <c r="L238">
        <f>(Table2[[#This Row],[6M Return vs Nifty]]-AVERAGE(Table2[6M Return vs Nifty]))/_xlfn.STDEV.P(Table2[6M Return vs Nifty])</f>
        <v>-0.17387267732031081</v>
      </c>
      <c r="M238">
        <v>-2.7714745147998698</v>
      </c>
      <c r="N238">
        <f>(Table2[[#This Row],[1W Return vs Nifty]]-AVERAGE(Table2[1W Return vs Nifty]))/_xlfn.STDEV.P(Table2[1W Return vs Nifty])</f>
        <v>-0.66417554102107601</v>
      </c>
      <c r="O238">
        <v>260.86</v>
      </c>
      <c r="P238">
        <v>263.40011750595198</v>
      </c>
      <c r="Q238">
        <v>233.12315994880399</v>
      </c>
      <c r="R238">
        <v>48.989873126893201</v>
      </c>
      <c r="S238" s="1">
        <f>(Table2[[#This Row],[Close Price]]-Table2[[#This Row],[20D EMA]])/Table2[[#This Row],[20D EMA]]</f>
        <v>-2.3384190753661491E-3</v>
      </c>
      <c r="T238" s="1">
        <f>(Table2[[#This Row],[Close Price]]-Table2[[#This Row],[50D EMA]])/Table2[[#This Row],[50D EMA]]</f>
        <v>-1.1959438499038634E-2</v>
      </c>
      <c r="U238" s="1">
        <f>(Table2[[#This Row],[Close Price]]-Table2[[#This Row],[200D EMA]])/Table2[[#This Row],[200D EMA]]</f>
        <v>0.11636269882903663</v>
      </c>
      <c r="V238">
        <v>0.46454023250641202</v>
      </c>
      <c r="W238">
        <v>257.2</v>
      </c>
      <c r="X238">
        <v>262.8</v>
      </c>
      <c r="Y238">
        <v>257.2</v>
      </c>
      <c r="Z238">
        <v>266.85000000000002</v>
      </c>
      <c r="AA238">
        <v>257.2</v>
      </c>
      <c r="AB238">
        <v>262.8</v>
      </c>
      <c r="AC238" s="1">
        <f>(Table2[[#This Row],[Close Price]]/Table2[[#This Row],[Day Low]])-1</f>
        <v>1.1858475894245712E-2</v>
      </c>
      <c r="AD238" s="1">
        <f>(Table2[[#This Row],[Day High]]/Table2[[#This Row],[Close Price]])-1</f>
        <v>9.7982708933717078E-3</v>
      </c>
      <c r="AE238" s="1">
        <f>(Table2[[#This Row],[Close Price]]/Table2[[#This Row],[Current Week Low]])-1</f>
        <v>1.1858475894245712E-2</v>
      </c>
      <c r="AF238" s="1">
        <f>(Table2[[#This Row],[Current Week High]]/Table2[[#This Row],[Close Price]])-1</f>
        <v>2.5360230547550433E-2</v>
      </c>
      <c r="AG238" s="1">
        <f>(Table2[[#This Row],[Close Price]]/Table2[[#This Row],[Current Month Low]])-1</f>
        <v>1.1858475894245712E-2</v>
      </c>
      <c r="AH238" s="1">
        <f>(Table2[[#This Row],[Current Month High]]/Table2[[#This Row],[Close Price]])-1</f>
        <v>9.7982708933717078E-3</v>
      </c>
      <c r="AI238">
        <v>47.627281460134398</v>
      </c>
      <c r="AJ238">
        <v>102.529182879377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-0.27</v>
      </c>
      <c r="AM238" t="s">
        <v>3214</v>
      </c>
      <c r="AN238">
        <v>5.73</v>
      </c>
      <c r="AO238" t="s">
        <v>3215</v>
      </c>
      <c r="AP238">
        <v>9.6243850436030995E-2</v>
      </c>
      <c r="AQ238">
        <f>(Table2[[#This Row],[Sharpe Ratio]]-AVERAGE(Table2[Sharpe Ratio]))/_xlfn.STDEV.P(Table2[Sharpe Ratio])</f>
        <v>0.40922641502167173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199</v>
      </c>
      <c r="AT238">
        <f>_xlfn.RANK.AVG(Table2[[#This Row],[6M Return vs Nifty Z-Score]],Table2[6M Return vs Nifty Z-Score])</f>
        <v>376</v>
      </c>
      <c r="AU238">
        <f>_xlfn.RANK.AVG(Table2[[#This Row],[Sharpe Ratio Z-Score]],Table2[Sharpe Ratio Z-Score])</f>
        <v>239</v>
      </c>
      <c r="AV238">
        <f>(Table2[[#This Row],[Rank 1Y]]+Table2[[#This Row],[Rank 6M]]+Table2[[#This Row],[Rank Sharpe]])/3</f>
        <v>271.33333333333331</v>
      </c>
    </row>
    <row r="239" spans="1:48" x14ac:dyDescent="0.3">
      <c r="A239" t="s">
        <v>229</v>
      </c>
      <c r="B239" t="s">
        <v>230</v>
      </c>
      <c r="C239" t="s">
        <v>3171</v>
      </c>
      <c r="D239" t="s">
        <v>231</v>
      </c>
      <c r="E239">
        <v>117375.439522566</v>
      </c>
      <c r="F239">
        <v>1610.95</v>
      </c>
      <c r="G239">
        <v>29.936472494295799</v>
      </c>
      <c r="H239">
        <f>(Table2[[#This Row],[1Y Return vs Nifty]]-AVERAGE(Table2[1Y Return vs Nifty]))/_xlfn.STDEV.P(Table2[1Y Return vs Nifty])</f>
        <v>8.0365092042843297E-2</v>
      </c>
      <c r="I239">
        <v>5.7531150607590096</v>
      </c>
      <c r="J239">
        <f>(Table2[[#This Row],[1M Return vs Nifty]]-AVERAGE(Table2[1M Return vs Nifty]))/_xlfn.STDEV.P(Table2[1M Return vs Nifty])</f>
        <v>0.62124239843621742</v>
      </c>
      <c r="K239">
        <v>24.8833930060146</v>
      </c>
      <c r="L239">
        <f>(Table2[[#This Row],[6M Return vs Nifty]]-AVERAGE(Table2[6M Return vs Nifty]))/_xlfn.STDEV.P(Table2[6M Return vs Nifty])</f>
        <v>0.45648860218075793</v>
      </c>
      <c r="M239">
        <v>-0.71243766931833596</v>
      </c>
      <c r="N239">
        <f>(Table2[[#This Row],[1W Return vs Nifty]]-AVERAGE(Table2[1W Return vs Nifty]))/_xlfn.STDEV.P(Table2[1W Return vs Nifty])</f>
        <v>-0.23366379693658781</v>
      </c>
      <c r="O239">
        <v>1560.99</v>
      </c>
      <c r="P239">
        <v>1482.1371300809701</v>
      </c>
      <c r="Q239">
        <v>1278.00956530908</v>
      </c>
      <c r="R239">
        <v>61.197322557584698</v>
      </c>
      <c r="S239" s="1">
        <f>(Table2[[#This Row],[Close Price]]-Table2[[#This Row],[20D EMA]])/Table2[[#This Row],[20D EMA]]</f>
        <v>3.2005329950864539E-2</v>
      </c>
      <c r="T239" s="1">
        <f>(Table2[[#This Row],[Close Price]]-Table2[[#This Row],[50D EMA]])/Table2[[#This Row],[50D EMA]]</f>
        <v>8.6910223962875024E-2</v>
      </c>
      <c r="U239" s="1">
        <f>(Table2[[#This Row],[Close Price]]-Table2[[#This Row],[200D EMA]])/Table2[[#This Row],[200D EMA]]</f>
        <v>0.2605148222113659</v>
      </c>
      <c r="V239">
        <v>1.0414881414814601</v>
      </c>
      <c r="W239">
        <v>1585.55</v>
      </c>
      <c r="X239">
        <v>1614.2</v>
      </c>
      <c r="Y239">
        <v>1575.1</v>
      </c>
      <c r="Z239">
        <v>1614.2</v>
      </c>
      <c r="AA239">
        <v>1585.55</v>
      </c>
      <c r="AB239">
        <v>1614.2</v>
      </c>
      <c r="AC239" s="1">
        <f>(Table2[[#This Row],[Close Price]]/Table2[[#This Row],[Day Low]])-1</f>
        <v>1.601967771435775E-2</v>
      </c>
      <c r="AD239" s="1">
        <f>(Table2[[#This Row],[Day High]]/Table2[[#This Row],[Close Price]])-1</f>
        <v>2.0174431236226198E-3</v>
      </c>
      <c r="AE239" s="1">
        <f>(Table2[[#This Row],[Close Price]]/Table2[[#This Row],[Current Week Low]])-1</f>
        <v>2.2760459653355491E-2</v>
      </c>
      <c r="AF239" s="1">
        <f>(Table2[[#This Row],[Current Week High]]/Table2[[#This Row],[Close Price]])-1</f>
        <v>2.0174431236226198E-3</v>
      </c>
      <c r="AG239" s="1">
        <f>(Table2[[#This Row],[Close Price]]/Table2[[#This Row],[Current Month Low]])-1</f>
        <v>1.601967771435775E-2</v>
      </c>
      <c r="AH239" s="1">
        <f>(Table2[[#This Row],[Current Month High]]/Table2[[#This Row],[Close Price]])-1</f>
        <v>2.0174431236226198E-3</v>
      </c>
      <c r="AI239">
        <v>2.26884757441261</v>
      </c>
      <c r="AJ239">
        <v>64.156519080858004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0.11</v>
      </c>
      <c r="AM239" t="s">
        <v>3215</v>
      </c>
      <c r="AN239">
        <v>5.75</v>
      </c>
      <c r="AO239" t="s">
        <v>3215</v>
      </c>
      <c r="AP239">
        <v>5.9509507474725998E-2</v>
      </c>
      <c r="AQ239">
        <f>(Table2[[#This Row],[Sharpe Ratio]]-AVERAGE(Table2[Sharpe Ratio]))/_xlfn.STDEV.P(Table2[Sharpe Ratio])</f>
        <v>-1.9710311413182965E-2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0.90472198431004802</v>
      </c>
      <c r="AS239">
        <f>_xlfn.RANK.AVG(Table2[[#This Row],[1Y Return vs Nifty Z-Score]],Table2[1Y Return vs Nifty Z-Score])</f>
        <v>275</v>
      </c>
      <c r="AT239">
        <f>_xlfn.RANK.AVG(Table2[[#This Row],[6M Return vs Nifty Z-Score]],Table2[6M Return vs Nifty Z-Score])</f>
        <v>186</v>
      </c>
      <c r="AU239">
        <f>_xlfn.RANK.AVG(Table2[[#This Row],[Sharpe Ratio Z-Score]],Table2[Sharpe Ratio Z-Score])</f>
        <v>355</v>
      </c>
      <c r="AV239">
        <f>(Table2[[#This Row],[Rank 1Y]]+Table2[[#This Row],[Rank 6M]]+Table2[[#This Row],[Rank Sharpe]])/3</f>
        <v>272</v>
      </c>
    </row>
    <row r="240" spans="1:48" x14ac:dyDescent="0.3">
      <c r="A240" t="s">
        <v>1064</v>
      </c>
      <c r="B240" t="s">
        <v>1065</v>
      </c>
      <c r="C240" t="s">
        <v>3174</v>
      </c>
      <c r="D240" t="s">
        <v>218</v>
      </c>
      <c r="E240">
        <v>13136.615640800001</v>
      </c>
      <c r="F240">
        <v>332</v>
      </c>
      <c r="G240">
        <v>59.061417534213497</v>
      </c>
      <c r="H240">
        <f>(Table2[[#This Row],[1Y Return vs Nifty]]-AVERAGE(Table2[1Y Return vs Nifty]))/_xlfn.STDEV.P(Table2[1Y Return vs Nifty])</f>
        <v>0.56745874213118797</v>
      </c>
      <c r="I240">
        <v>56.4767852456268</v>
      </c>
      <c r="J240">
        <f>(Table2[[#This Row],[1M Return vs Nifty]]-AVERAGE(Table2[1M Return vs Nifty]))/_xlfn.STDEV.P(Table2[1M Return vs Nifty])</f>
        <v>5.1874914756411892</v>
      </c>
      <c r="K240">
        <v>-0.28508572625594297</v>
      </c>
      <c r="L240">
        <f>(Table2[[#This Row],[6M Return vs Nifty]]-AVERAGE(Table2[6M Return vs Nifty]))/_xlfn.STDEV.P(Table2[6M Return vs Nifty])</f>
        <v>-0.33926461979954309</v>
      </c>
      <c r="M240">
        <v>-1.2771409005813199</v>
      </c>
      <c r="N240">
        <f>(Table2[[#This Row],[1W Return vs Nifty]]-AVERAGE(Table2[1W Return vs Nifty]))/_xlfn.STDEV.P(Table2[1W Return vs Nifty])</f>
        <v>-0.35173423045732377</v>
      </c>
      <c r="O240">
        <v>284.08</v>
      </c>
      <c r="P240">
        <v>246.56030546984999</v>
      </c>
      <c r="Q240">
        <v>211.81757864033401</v>
      </c>
      <c r="R240">
        <v>76.406545493368696</v>
      </c>
      <c r="S240" s="1">
        <f>(Table2[[#This Row],[Close Price]]-Table2[[#This Row],[20D EMA]])/Table2[[#This Row],[20D EMA]]</f>
        <v>0.16868487749929603</v>
      </c>
      <c r="T240" s="1">
        <f>(Table2[[#This Row],[Close Price]]-Table2[[#This Row],[50D EMA]])/Table2[[#This Row],[50D EMA]]</f>
        <v>0.34652656017494182</v>
      </c>
      <c r="U240" s="1">
        <f>(Table2[[#This Row],[Close Price]]-Table2[[#This Row],[200D EMA]])/Table2[[#This Row],[200D EMA]]</f>
        <v>0.56738643757105545</v>
      </c>
      <c r="V240">
        <v>2.5521632050720502</v>
      </c>
      <c r="W240">
        <v>328.3</v>
      </c>
      <c r="X240">
        <v>342</v>
      </c>
      <c r="Y240">
        <v>324.35000000000002</v>
      </c>
      <c r="Z240">
        <v>345.4</v>
      </c>
      <c r="AA240">
        <v>328.3</v>
      </c>
      <c r="AB240">
        <v>342</v>
      </c>
      <c r="AC240" s="1">
        <f>(Table2[[#This Row],[Close Price]]/Table2[[#This Row],[Day Low]])-1</f>
        <v>1.1270179713676498E-2</v>
      </c>
      <c r="AD240" s="1">
        <f>(Table2[[#This Row],[Day High]]/Table2[[#This Row],[Close Price]])-1</f>
        <v>3.0120481927710774E-2</v>
      </c>
      <c r="AE240" s="1">
        <f>(Table2[[#This Row],[Close Price]]/Table2[[#This Row],[Current Week Low]])-1</f>
        <v>2.3585632804069556E-2</v>
      </c>
      <c r="AF240" s="1">
        <f>(Table2[[#This Row],[Current Week High]]/Table2[[#This Row],[Close Price]])-1</f>
        <v>4.0361445783132499E-2</v>
      </c>
      <c r="AG240" s="1">
        <f>(Table2[[#This Row],[Close Price]]/Table2[[#This Row],[Current Month Low]])-1</f>
        <v>1.1270179713676498E-2</v>
      </c>
      <c r="AH240" s="1">
        <f>(Table2[[#This Row],[Current Month High]]/Table2[[#This Row],[Close Price]])-1</f>
        <v>3.0120481927710774E-2</v>
      </c>
      <c r="AI240">
        <v>5.7228915662650603</v>
      </c>
      <c r="AJ240">
        <v>129.83731394946301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0.71</v>
      </c>
      <c r="AM240" t="s">
        <v>3215</v>
      </c>
      <c r="AN240">
        <v>56.18</v>
      </c>
      <c r="AO240" t="s">
        <v>3215</v>
      </c>
      <c r="AP240">
        <v>0.103688151344928</v>
      </c>
      <c r="AQ240">
        <f>(Table2[[#This Row],[Sharpe Ratio]]-AVERAGE(Table2[Sharpe Ratio]))/_xlfn.STDEV.P(Table2[Sharpe Ratio])</f>
        <v>0.49615145042578546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5.5601028179412957</v>
      </c>
      <c r="AS240">
        <f>_xlfn.RANK.AVG(Table2[[#This Row],[1Y Return vs Nifty Z-Score]],Table2[1Y Return vs Nifty Z-Score])</f>
        <v>163</v>
      </c>
      <c r="AT240">
        <f>_xlfn.RANK.AVG(Table2[[#This Row],[6M Return vs Nifty Z-Score]],Table2[6M Return vs Nifty Z-Score])</f>
        <v>435</v>
      </c>
      <c r="AU240">
        <f>_xlfn.RANK.AVG(Table2[[#This Row],[Sharpe Ratio Z-Score]],Table2[Sharpe Ratio Z-Score])</f>
        <v>219</v>
      </c>
      <c r="AV240">
        <f>(Table2[[#This Row],[Rank 1Y]]+Table2[[#This Row],[Rank 6M]]+Table2[[#This Row],[Rank Sharpe]])/3</f>
        <v>272.33333333333331</v>
      </c>
    </row>
    <row r="241" spans="1:48" x14ac:dyDescent="0.3">
      <c r="A241" t="s">
        <v>595</v>
      </c>
      <c r="B241" t="s">
        <v>596</v>
      </c>
      <c r="C241" t="s">
        <v>3169</v>
      </c>
      <c r="D241" t="s">
        <v>228</v>
      </c>
      <c r="E241">
        <v>34560.408319511502</v>
      </c>
      <c r="F241">
        <v>6818.95</v>
      </c>
      <c r="G241">
        <v>84.443067111705204</v>
      </c>
      <c r="H241">
        <f>(Table2[[#This Row],[1Y Return vs Nifty]]-AVERAGE(Table2[1Y Return vs Nifty]))/_xlfn.STDEV.P(Table2[1Y Return vs Nifty])</f>
        <v>0.9919484818034543</v>
      </c>
      <c r="I241">
        <v>-9.8253270728194604</v>
      </c>
      <c r="J241">
        <f>(Table2[[#This Row],[1M Return vs Nifty]]-AVERAGE(Table2[1M Return vs Nifty]))/_xlfn.STDEV.P(Table2[1M Return vs Nifty])</f>
        <v>-0.78116099148971907</v>
      </c>
      <c r="K241">
        <v>-15.7903583234386</v>
      </c>
      <c r="L241">
        <f>(Table2[[#This Row],[6M Return vs Nifty]]-AVERAGE(Table2[6M Return vs Nifty]))/_xlfn.STDEV.P(Table2[6M Return vs Nifty])</f>
        <v>-0.82949570440899723</v>
      </c>
      <c r="M241">
        <v>-1.9217802346036099</v>
      </c>
      <c r="N241">
        <f>(Table2[[#This Row],[1W Return vs Nifty]]-AVERAGE(Table2[1W Return vs Nifty]))/_xlfn.STDEV.P(Table2[1W Return vs Nifty])</f>
        <v>-0.48651802735946043</v>
      </c>
      <c r="O241">
        <v>6857.44</v>
      </c>
      <c r="P241">
        <v>6728.1951793360104</v>
      </c>
      <c r="Q241">
        <v>6011.2126906322401</v>
      </c>
      <c r="R241">
        <v>43.7128843881055</v>
      </c>
      <c r="S241" s="1">
        <f>(Table2[[#This Row],[Close Price]]-Table2[[#This Row],[20D EMA]])/Table2[[#This Row],[20D EMA]]</f>
        <v>-5.6128817751230466E-3</v>
      </c>
      <c r="T241" s="1">
        <f>(Table2[[#This Row],[Close Price]]-Table2[[#This Row],[50D EMA]])/Table2[[#This Row],[50D EMA]]</f>
        <v>1.3488731858243421E-2</v>
      </c>
      <c r="U241" s="1">
        <f>(Table2[[#This Row],[Close Price]]-Table2[[#This Row],[200D EMA]])/Table2[[#This Row],[200D EMA]]</f>
        <v>0.13437177337386885</v>
      </c>
      <c r="V241">
        <v>0.591209117071682</v>
      </c>
      <c r="W241">
        <v>6769.05</v>
      </c>
      <c r="X241">
        <v>6848.95</v>
      </c>
      <c r="Y241">
        <v>6769.05</v>
      </c>
      <c r="Z241">
        <v>6869</v>
      </c>
      <c r="AA241">
        <v>6769.05</v>
      </c>
      <c r="AB241">
        <v>6848.95</v>
      </c>
      <c r="AC241" s="1">
        <f>(Table2[[#This Row],[Close Price]]/Table2[[#This Row],[Day Low]])-1</f>
        <v>7.3717877693324496E-3</v>
      </c>
      <c r="AD241" s="1">
        <f>(Table2[[#This Row],[Day High]]/Table2[[#This Row],[Close Price]])-1</f>
        <v>4.3995043225129038E-3</v>
      </c>
      <c r="AE241" s="1">
        <f>(Table2[[#This Row],[Close Price]]/Table2[[#This Row],[Current Week Low]])-1</f>
        <v>7.3717877693324496E-3</v>
      </c>
      <c r="AF241" s="1">
        <f>(Table2[[#This Row],[Current Week High]]/Table2[[#This Row],[Close Price]])-1</f>
        <v>7.3398397113926261E-3</v>
      </c>
      <c r="AG241" s="1">
        <f>(Table2[[#This Row],[Close Price]]/Table2[[#This Row],[Current Month Low]])-1</f>
        <v>7.3717877693324496E-3</v>
      </c>
      <c r="AH241" s="1">
        <f>(Table2[[#This Row],[Current Month High]]/Table2[[#This Row],[Close Price]])-1</f>
        <v>4.3995043225129038E-3</v>
      </c>
      <c r="AI241">
        <v>43.084345830369799</v>
      </c>
      <c r="AJ241">
        <v>136.358752166377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0.01</v>
      </c>
      <c r="AM241" t="s">
        <v>3215</v>
      </c>
      <c r="AN241">
        <v>-2.95</v>
      </c>
      <c r="AO241" t="s">
        <v>3214</v>
      </c>
      <c r="AP241">
        <v>0.13829129457023201</v>
      </c>
      <c r="AQ241">
        <f>(Table2[[#This Row],[Sharpe Ratio]]-AVERAGE(Table2[Sharpe Ratio]))/_xlfn.STDEV.P(Table2[Sharpe Ratio])</f>
        <v>0.9002027490988852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-0.20502349235583711</v>
      </c>
      <c r="AS241">
        <f>_xlfn.RANK.AVG(Table2[[#This Row],[1Y Return vs Nifty Z-Score]],Table2[1Y Return vs Nifty Z-Score])</f>
        <v>100</v>
      </c>
      <c r="AT241">
        <f>_xlfn.RANK.AVG(Table2[[#This Row],[6M Return vs Nifty Z-Score]],Table2[6M Return vs Nifty Z-Score])</f>
        <v>593</v>
      </c>
      <c r="AU241">
        <f>_xlfn.RANK.AVG(Table2[[#This Row],[Sharpe Ratio Z-Score]],Table2[Sharpe Ratio Z-Score])</f>
        <v>126</v>
      </c>
      <c r="AV241">
        <f>(Table2[[#This Row],[Rank 1Y]]+Table2[[#This Row],[Rank 6M]]+Table2[[#This Row],[Rank Sharpe]])/3</f>
        <v>273</v>
      </c>
    </row>
    <row r="242" spans="1:48" x14ac:dyDescent="0.3">
      <c r="A242" t="s">
        <v>1011</v>
      </c>
      <c r="B242" t="s">
        <v>1012</v>
      </c>
      <c r="C242" t="s">
        <v>3180</v>
      </c>
      <c r="D242" t="s">
        <v>790</v>
      </c>
      <c r="E242">
        <v>14456.87202072</v>
      </c>
      <c r="F242">
        <v>3079.2</v>
      </c>
      <c r="G242">
        <v>34.117065819787598</v>
      </c>
      <c r="H242">
        <f>(Table2[[#This Row],[1Y Return vs Nifty]]-AVERAGE(Table2[1Y Return vs Nifty]))/_xlfn.STDEV.P(Table2[1Y Return vs Nifty])</f>
        <v>0.15028249307683081</v>
      </c>
      <c r="I242">
        <v>2.97683979152084</v>
      </c>
      <c r="J242">
        <f>(Table2[[#This Row],[1M Return vs Nifty]]-AVERAGE(Table2[1M Return vs Nifty]))/_xlfn.STDEV.P(Table2[1M Return vs Nifty])</f>
        <v>0.37131639071590644</v>
      </c>
      <c r="K242">
        <v>14.5014073939799</v>
      </c>
      <c r="L242">
        <f>(Table2[[#This Row],[6M Return vs Nifty]]-AVERAGE(Table2[6M Return vs Nifty]))/_xlfn.STDEV.P(Table2[6M Return vs Nifty])</f>
        <v>0.1282407732511133</v>
      </c>
      <c r="M242">
        <v>14.176807397439701</v>
      </c>
      <c r="N242">
        <f>(Table2[[#This Row],[1W Return vs Nifty]]-AVERAGE(Table2[1W Return vs Nifty]))/_xlfn.STDEV.P(Table2[1W Return vs Nifty])</f>
        <v>2.8794397280721165</v>
      </c>
      <c r="O242">
        <v>2841.17</v>
      </c>
      <c r="P242">
        <v>2718.70417582863</v>
      </c>
      <c r="Q242">
        <v>2457.8870768872698</v>
      </c>
      <c r="R242">
        <v>85.182813769769496</v>
      </c>
      <c r="S242" s="1">
        <f>(Table2[[#This Row],[Close Price]]-Table2[[#This Row],[20D EMA]])/Table2[[#This Row],[20D EMA]]</f>
        <v>8.3778865748969519E-2</v>
      </c>
      <c r="T242" s="1">
        <f>(Table2[[#This Row],[Close Price]]-Table2[[#This Row],[50D EMA]])/Table2[[#This Row],[50D EMA]]</f>
        <v>0.13259840014094024</v>
      </c>
      <c r="U242" s="1">
        <f>(Table2[[#This Row],[Close Price]]-Table2[[#This Row],[200D EMA]])/Table2[[#This Row],[200D EMA]]</f>
        <v>0.25278334751634579</v>
      </c>
      <c r="V242">
        <v>2.64909170963268</v>
      </c>
      <c r="W242">
        <v>2995</v>
      </c>
      <c r="X242">
        <v>3099</v>
      </c>
      <c r="Y242">
        <v>2910</v>
      </c>
      <c r="Z242">
        <v>3099</v>
      </c>
      <c r="AA242">
        <v>2995</v>
      </c>
      <c r="AB242">
        <v>3099</v>
      </c>
      <c r="AC242" s="1">
        <f>(Table2[[#This Row],[Close Price]]/Table2[[#This Row],[Day Low]])-1</f>
        <v>2.8113522537562607E-2</v>
      </c>
      <c r="AD242" s="1">
        <f>(Table2[[#This Row],[Day High]]/Table2[[#This Row],[Close Price]])-1</f>
        <v>6.4302416212003166E-3</v>
      </c>
      <c r="AE242" s="1">
        <f>(Table2[[#This Row],[Close Price]]/Table2[[#This Row],[Current Week Low]])-1</f>
        <v>5.8144329896907099E-2</v>
      </c>
      <c r="AF242" s="1">
        <f>(Table2[[#This Row],[Current Week High]]/Table2[[#This Row],[Close Price]])-1</f>
        <v>6.4302416212003166E-3</v>
      </c>
      <c r="AG242" s="1">
        <f>(Table2[[#This Row],[Close Price]]/Table2[[#This Row],[Current Month Low]])-1</f>
        <v>2.8113522537562607E-2</v>
      </c>
      <c r="AH242" s="1">
        <f>(Table2[[#This Row],[Current Month High]]/Table2[[#This Row],[Close Price]])-1</f>
        <v>6.4302416212003166E-3</v>
      </c>
      <c r="AI242">
        <v>1.2600675500129901</v>
      </c>
      <c r="AJ242">
        <v>71.233143333796704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0.11</v>
      </c>
      <c r="AM242" t="s">
        <v>3215</v>
      </c>
      <c r="AN242">
        <v>9.43</v>
      </c>
      <c r="AO242" t="s">
        <v>3215</v>
      </c>
      <c r="AP242">
        <v>7.5209954252367997E-2</v>
      </c>
      <c r="AQ242">
        <f>(Table2[[#This Row],[Sharpe Ratio]]-AVERAGE(Table2[Sharpe Ratio]))/_xlfn.STDEV.P(Table2[Sharpe Ratio])</f>
        <v>0.16361944764798678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3.6928988327639538</v>
      </c>
      <c r="AS242">
        <f>_xlfn.RANK.AVG(Table2[[#This Row],[1Y Return vs Nifty Z-Score]],Table2[1Y Return vs Nifty Z-Score])</f>
        <v>253</v>
      </c>
      <c r="AT242">
        <f>_xlfn.RANK.AVG(Table2[[#This Row],[6M Return vs Nifty Z-Score]],Table2[6M Return vs Nifty Z-Score])</f>
        <v>271</v>
      </c>
      <c r="AU242">
        <f>_xlfn.RANK.AVG(Table2[[#This Row],[Sharpe Ratio Z-Score]],Table2[Sharpe Ratio Z-Score])</f>
        <v>299</v>
      </c>
      <c r="AV242">
        <f>(Table2[[#This Row],[Rank 1Y]]+Table2[[#This Row],[Rank 6M]]+Table2[[#This Row],[Rank Sharpe]])/3</f>
        <v>274.33333333333331</v>
      </c>
    </row>
    <row r="243" spans="1:48" x14ac:dyDescent="0.3">
      <c r="A243" t="s">
        <v>312</v>
      </c>
      <c r="B243" t="s">
        <v>313</v>
      </c>
      <c r="C243" t="s">
        <v>3182</v>
      </c>
      <c r="D243" t="s">
        <v>130</v>
      </c>
      <c r="E243">
        <v>90594.882033349801</v>
      </c>
      <c r="F243">
        <v>3252.45</v>
      </c>
      <c r="G243">
        <v>77.706509814359805</v>
      </c>
      <c r="H243">
        <f>(Table2[[#This Row],[1Y Return vs Nifty]]-AVERAGE(Table2[1Y Return vs Nifty]))/_xlfn.STDEV.P(Table2[1Y Return vs Nifty])</f>
        <v>0.87928443115903399</v>
      </c>
      <c r="I243">
        <v>8.7101597102178001</v>
      </c>
      <c r="J243">
        <f>(Table2[[#This Row],[1M Return vs Nifty]]-AVERAGE(Table2[1M Return vs Nifty]))/_xlfn.STDEV.P(Table2[1M Return vs Nifty])</f>
        <v>0.88744163742333015</v>
      </c>
      <c r="K243">
        <v>15.368341212371099</v>
      </c>
      <c r="L243">
        <f>(Table2[[#This Row],[6M Return vs Nifty]]-AVERAGE(Table2[6M Return vs Nifty]))/_xlfn.STDEV.P(Table2[6M Return vs Nifty])</f>
        <v>0.15565066904048216</v>
      </c>
      <c r="M243">
        <v>2.55403791460559</v>
      </c>
      <c r="N243">
        <f>(Table2[[#This Row],[1W Return vs Nifty]]-AVERAGE(Table2[1W Return vs Nifty]))/_xlfn.STDEV.P(Table2[1W Return vs Nifty])</f>
        <v>0.44930411776122542</v>
      </c>
      <c r="O243">
        <v>3070.05</v>
      </c>
      <c r="P243">
        <v>3011.2998177943</v>
      </c>
      <c r="Q243">
        <v>2670.4269324237098</v>
      </c>
      <c r="R243">
        <v>66.461226914925604</v>
      </c>
      <c r="S243" s="1">
        <f>(Table2[[#This Row],[Close Price]]-Table2[[#This Row],[20D EMA]])/Table2[[#This Row],[20D EMA]]</f>
        <v>5.9412713147994213E-2</v>
      </c>
      <c r="T243" s="1">
        <f>(Table2[[#This Row],[Close Price]]-Table2[[#This Row],[50D EMA]])/Table2[[#This Row],[50D EMA]]</f>
        <v>8.0081757645220519E-2</v>
      </c>
      <c r="U243" s="1">
        <f>(Table2[[#This Row],[Close Price]]-Table2[[#This Row],[200D EMA]])/Table2[[#This Row],[200D EMA]]</f>
        <v>0.21795131726298136</v>
      </c>
      <c r="V243">
        <v>1.3533200297625101</v>
      </c>
      <c r="W243">
        <v>3165.4</v>
      </c>
      <c r="X243">
        <v>3279.95</v>
      </c>
      <c r="Y243">
        <v>3111</v>
      </c>
      <c r="Z243">
        <v>3279.95</v>
      </c>
      <c r="AA243">
        <v>3165.4</v>
      </c>
      <c r="AB243">
        <v>3279.95</v>
      </c>
      <c r="AC243" s="1">
        <f>(Table2[[#This Row],[Close Price]]/Table2[[#This Row],[Day Low]])-1</f>
        <v>2.7500473873759868E-2</v>
      </c>
      <c r="AD243" s="1">
        <f>(Table2[[#This Row],[Day High]]/Table2[[#This Row],[Close Price]])-1</f>
        <v>8.4551645682484633E-3</v>
      </c>
      <c r="AE243" s="1">
        <f>(Table2[[#This Row],[Close Price]]/Table2[[#This Row],[Current Week Low]])-1</f>
        <v>4.5467695274831188E-2</v>
      </c>
      <c r="AF243" s="1">
        <f>(Table2[[#This Row],[Current Week High]]/Table2[[#This Row],[Close Price]])-1</f>
        <v>8.4551645682484633E-3</v>
      </c>
      <c r="AG243" s="1">
        <f>(Table2[[#This Row],[Close Price]]/Table2[[#This Row],[Current Month Low]])-1</f>
        <v>2.7500473873759868E-2</v>
      </c>
      <c r="AH243" s="1">
        <f>(Table2[[#This Row],[Current Month High]]/Table2[[#This Row],[Close Price]])-1</f>
        <v>8.4551645682484633E-3</v>
      </c>
      <c r="AI243">
        <v>4.6195944595612604</v>
      </c>
      <c r="AJ243">
        <v>112.18318817888201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-0.01</v>
      </c>
      <c r="AM243" t="s">
        <v>3214</v>
      </c>
      <c r="AN243">
        <v>10.220000000000001</v>
      </c>
      <c r="AO243" t="s">
        <v>3215</v>
      </c>
      <c r="AP243">
        <v>2.1635910637107E-2</v>
      </c>
      <c r="AQ243">
        <f>(Table2[[#This Row],[Sharpe Ratio]]-AVERAGE(Table2[Sharpe Ratio]))/_xlfn.STDEV.P(Table2[Sharpe Ratio])</f>
        <v>-0.46194978913990359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1.9097310662441682</v>
      </c>
      <c r="AS243">
        <f>_xlfn.RANK.AVG(Table2[[#This Row],[1Y Return vs Nifty Z-Score]],Table2[1Y Return vs Nifty Z-Score])</f>
        <v>110</v>
      </c>
      <c r="AT243">
        <f>_xlfn.RANK.AVG(Table2[[#This Row],[6M Return vs Nifty Z-Score]],Table2[6M Return vs Nifty Z-Score])</f>
        <v>262</v>
      </c>
      <c r="AU243">
        <f>_xlfn.RANK.AVG(Table2[[#This Row],[Sharpe Ratio Z-Score]],Table2[Sharpe Ratio Z-Score])</f>
        <v>452</v>
      </c>
      <c r="AV243">
        <f>(Table2[[#This Row],[Rank 1Y]]+Table2[[#This Row],[Rank 6M]]+Table2[[#This Row],[Rank Sharpe]])/3</f>
        <v>274.66666666666669</v>
      </c>
    </row>
    <row r="244" spans="1:48" x14ac:dyDescent="0.3">
      <c r="A244" t="s">
        <v>1036</v>
      </c>
      <c r="B244" t="s">
        <v>1037</v>
      </c>
      <c r="C244" t="s">
        <v>3167</v>
      </c>
      <c r="D244" t="s">
        <v>18</v>
      </c>
      <c r="E244">
        <v>13934.384255000001</v>
      </c>
      <c r="F244">
        <v>935.75</v>
      </c>
      <c r="G244">
        <v>54.840229790159498</v>
      </c>
      <c r="H244">
        <f>(Table2[[#This Row],[1Y Return vs Nifty]]-AVERAGE(Table2[1Y Return vs Nifty]))/_xlfn.STDEV.P(Table2[1Y Return vs Nifty])</f>
        <v>0.49686242879423898</v>
      </c>
      <c r="I244">
        <v>-7.4827177889256697</v>
      </c>
      <c r="J244">
        <f>(Table2[[#This Row],[1M Return vs Nifty]]-AVERAGE(Table2[1M Return vs Nifty]))/_xlfn.STDEV.P(Table2[1M Return vs Nifty])</f>
        <v>-0.57027448738136688</v>
      </c>
      <c r="K244">
        <v>-14.670211845299299</v>
      </c>
      <c r="L244">
        <f>(Table2[[#This Row],[6M Return vs Nifty]]-AVERAGE(Table2[6M Return vs Nifty]))/_xlfn.STDEV.P(Table2[6M Return vs Nifty])</f>
        <v>-0.79407996957054827</v>
      </c>
      <c r="M244">
        <v>2.1878169894516</v>
      </c>
      <c r="N244">
        <f>(Table2[[#This Row],[1W Return vs Nifty]]-AVERAGE(Table2[1W Return vs Nifty]))/_xlfn.STDEV.P(Table2[1W Return vs Nifty])</f>
        <v>0.37273316685558122</v>
      </c>
      <c r="O244">
        <v>921.09</v>
      </c>
      <c r="P244">
        <v>940.90652049627897</v>
      </c>
      <c r="Q244">
        <v>872.104508341003</v>
      </c>
      <c r="R244">
        <v>67.219599663405305</v>
      </c>
      <c r="S244" s="1">
        <f>(Table2[[#This Row],[Close Price]]-Table2[[#This Row],[20D EMA]])/Table2[[#This Row],[20D EMA]]</f>
        <v>1.5915925696728842E-2</v>
      </c>
      <c r="T244" s="1">
        <f>(Table2[[#This Row],[Close Price]]-Table2[[#This Row],[50D EMA]])/Table2[[#This Row],[50D EMA]]</f>
        <v>-5.4803749192419001E-3</v>
      </c>
      <c r="U244" s="1">
        <f>(Table2[[#This Row],[Close Price]]-Table2[[#This Row],[200D EMA]])/Table2[[#This Row],[200D EMA]]</f>
        <v>7.2979202664677514E-2</v>
      </c>
      <c r="V244">
        <v>0.434972378360655</v>
      </c>
      <c r="W244">
        <v>932.2</v>
      </c>
      <c r="X244">
        <v>944</v>
      </c>
      <c r="Y244">
        <v>923.05</v>
      </c>
      <c r="Z244">
        <v>944</v>
      </c>
      <c r="AA244">
        <v>932.2</v>
      </c>
      <c r="AB244">
        <v>944</v>
      </c>
      <c r="AC244" s="1">
        <f>(Table2[[#This Row],[Close Price]]/Table2[[#This Row],[Day Low]])-1</f>
        <v>3.8081956661659699E-3</v>
      </c>
      <c r="AD244" s="1">
        <f>(Table2[[#This Row],[Day High]]/Table2[[#This Row],[Close Price]])-1</f>
        <v>8.816457387122556E-3</v>
      </c>
      <c r="AE244" s="1">
        <f>(Table2[[#This Row],[Close Price]]/Table2[[#This Row],[Current Week Low]])-1</f>
        <v>1.3758734629760072E-2</v>
      </c>
      <c r="AF244" s="1">
        <f>(Table2[[#This Row],[Current Week High]]/Table2[[#This Row],[Close Price]])-1</f>
        <v>8.816457387122556E-3</v>
      </c>
      <c r="AG244" s="1">
        <f>(Table2[[#This Row],[Close Price]]/Table2[[#This Row],[Current Month Low]])-1</f>
        <v>3.8081956661659699E-3</v>
      </c>
      <c r="AH244" s="1">
        <f>(Table2[[#This Row],[Current Month High]]/Table2[[#This Row],[Close Price]])-1</f>
        <v>8.816457387122556E-3</v>
      </c>
      <c r="AI244">
        <v>36.254341437349701</v>
      </c>
      <c r="AJ244">
        <v>96.917087542087501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-0.12</v>
      </c>
      <c r="AM244" t="s">
        <v>3214</v>
      </c>
      <c r="AN244">
        <v>6.17</v>
      </c>
      <c r="AO244" t="s">
        <v>3215</v>
      </c>
      <c r="AP244">
        <v>0.17486302404979001</v>
      </c>
      <c r="AQ244">
        <f>(Table2[[#This Row],[Sharpe Ratio]]-AVERAGE(Table2[Sharpe Ratio]))/_xlfn.STDEV.P(Table2[Sharpe Ratio])</f>
        <v>1.3272406830438837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176</v>
      </c>
      <c r="AT244">
        <f>_xlfn.RANK.AVG(Table2[[#This Row],[6M Return vs Nifty Z-Score]],Table2[6M Return vs Nifty Z-Score])</f>
        <v>581</v>
      </c>
      <c r="AU244">
        <f>_xlfn.RANK.AVG(Table2[[#This Row],[Sharpe Ratio Z-Score]],Table2[Sharpe Ratio Z-Score])</f>
        <v>68</v>
      </c>
      <c r="AV244">
        <f>(Table2[[#This Row],[Rank 1Y]]+Table2[[#This Row],[Rank 6M]]+Table2[[#This Row],[Rank Sharpe]])/3</f>
        <v>275</v>
      </c>
    </row>
    <row r="245" spans="1:48" x14ac:dyDescent="0.3">
      <c r="A245" t="s">
        <v>373</v>
      </c>
      <c r="B245" t="s">
        <v>374</v>
      </c>
      <c r="C245" t="s">
        <v>3169</v>
      </c>
      <c r="D245" t="s">
        <v>43</v>
      </c>
      <c r="E245">
        <v>69246.168000000005</v>
      </c>
      <c r="F245">
        <v>394.7</v>
      </c>
      <c r="G245">
        <v>45.476769281049897</v>
      </c>
      <c r="H245">
        <f>(Table2[[#This Row],[1Y Return vs Nifty]]-AVERAGE(Table2[1Y Return vs Nifty]))/_xlfn.STDEV.P(Table2[1Y Return vs Nifty])</f>
        <v>0.34026532103697904</v>
      </c>
      <c r="I245">
        <v>-6.3871609784597299</v>
      </c>
      <c r="J245">
        <f>(Table2[[#This Row],[1M Return vs Nifty]]-AVERAGE(Table2[1M Return vs Nifty]))/_xlfn.STDEV.P(Table2[1M Return vs Nifty])</f>
        <v>-0.47165021085359848</v>
      </c>
      <c r="K245">
        <v>1.6010012037966901</v>
      </c>
      <c r="L245">
        <f>(Table2[[#This Row],[6M Return vs Nifty]]-AVERAGE(Table2[6M Return vs Nifty]))/_xlfn.STDEV.P(Table2[6M Return vs Nifty])</f>
        <v>-0.27963210217741347</v>
      </c>
      <c r="M245">
        <v>-0.15121135444588299</v>
      </c>
      <c r="N245">
        <f>(Table2[[#This Row],[1W Return vs Nifty]]-AVERAGE(Table2[1W Return vs Nifty]))/_xlfn.STDEV.P(Table2[1W Return vs Nifty])</f>
        <v>-0.11632033114477235</v>
      </c>
      <c r="O245">
        <v>397.03</v>
      </c>
      <c r="P245">
        <v>395.75116129052901</v>
      </c>
      <c r="Q245">
        <v>356.64437457703599</v>
      </c>
      <c r="R245">
        <v>46.269404863110999</v>
      </c>
      <c r="S245" s="1">
        <f>(Table2[[#This Row],[Close Price]]-Table2[[#This Row],[20D EMA]])/Table2[[#This Row],[20D EMA]]</f>
        <v>-5.8685741631614345E-3</v>
      </c>
      <c r="T245" s="1">
        <f>(Table2[[#This Row],[Close Price]]-Table2[[#This Row],[50D EMA]])/Table2[[#This Row],[50D EMA]]</f>
        <v>-2.6561167555421133E-3</v>
      </c>
      <c r="U245" s="1">
        <f>(Table2[[#This Row],[Close Price]]-Table2[[#This Row],[200D EMA]])/Table2[[#This Row],[200D EMA]]</f>
        <v>0.10670468437388432</v>
      </c>
      <c r="V245">
        <v>0.47172996560849001</v>
      </c>
      <c r="W245">
        <v>392</v>
      </c>
      <c r="X245">
        <v>399.4</v>
      </c>
      <c r="Y245">
        <v>391.05</v>
      </c>
      <c r="Z245">
        <v>399.4</v>
      </c>
      <c r="AA245">
        <v>392</v>
      </c>
      <c r="AB245">
        <v>399.4</v>
      </c>
      <c r="AC245" s="1">
        <f>(Table2[[#This Row],[Close Price]]/Table2[[#This Row],[Day Low]])-1</f>
        <v>6.8877551020407601E-3</v>
      </c>
      <c r="AD245" s="1">
        <f>(Table2[[#This Row],[Day High]]/Table2[[#This Row],[Close Price]])-1</f>
        <v>1.1907778059285556E-2</v>
      </c>
      <c r="AE245" s="1">
        <f>(Table2[[#This Row],[Close Price]]/Table2[[#This Row],[Current Week Low]])-1</f>
        <v>9.3338447768827049E-3</v>
      </c>
      <c r="AF245" s="1">
        <f>(Table2[[#This Row],[Current Week High]]/Table2[[#This Row],[Close Price]])-1</f>
        <v>1.1907778059285556E-2</v>
      </c>
      <c r="AG245" s="1">
        <f>(Table2[[#This Row],[Close Price]]/Table2[[#This Row],[Current Month Low]])-1</f>
        <v>6.8877551020407601E-3</v>
      </c>
      <c r="AH245" s="1">
        <f>(Table2[[#This Row],[Current Month High]]/Table2[[#This Row],[Close Price]])-1</f>
        <v>1.1907778059285556E-2</v>
      </c>
      <c r="AI245">
        <v>18.520395236888699</v>
      </c>
      <c r="AJ245">
        <v>86.047607824652303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-0.05</v>
      </c>
      <c r="AM245" t="s">
        <v>3214</v>
      </c>
      <c r="AN245">
        <v>0.32</v>
      </c>
      <c r="AO245" t="s">
        <v>3215</v>
      </c>
      <c r="AP245">
        <v>0.109826012149715</v>
      </c>
      <c r="AQ245">
        <f>(Table2[[#This Row],[Sharpe Ratio]]-AVERAGE(Table2[Sharpe Ratio]))/_xlfn.STDEV.P(Table2[Sharpe Ratio])</f>
        <v>0.56782154736181656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4.0484224223011303E-2</v>
      </c>
      <c r="AS245">
        <f>_xlfn.RANK.AVG(Table2[[#This Row],[1Y Return vs Nifty Z-Score]],Table2[1Y Return vs Nifty Z-Score])</f>
        <v>211</v>
      </c>
      <c r="AT245">
        <f>_xlfn.RANK.AVG(Table2[[#This Row],[6M Return vs Nifty Z-Score]],Table2[6M Return vs Nifty Z-Score])</f>
        <v>413</v>
      </c>
      <c r="AU245">
        <f>_xlfn.RANK.AVG(Table2[[#This Row],[Sharpe Ratio Z-Score]],Table2[Sharpe Ratio Z-Score])</f>
        <v>203</v>
      </c>
      <c r="AV245">
        <f>(Table2[[#This Row],[Rank 1Y]]+Table2[[#This Row],[Rank 6M]]+Table2[[#This Row],[Rank Sharpe]])/3</f>
        <v>275.66666666666669</v>
      </c>
    </row>
    <row r="246" spans="1:48" x14ac:dyDescent="0.3">
      <c r="A246" t="s">
        <v>522</v>
      </c>
      <c r="B246" t="s">
        <v>523</v>
      </c>
      <c r="C246" t="s">
        <v>3176</v>
      </c>
      <c r="D246" t="s">
        <v>124</v>
      </c>
      <c r="E246">
        <v>42899.882688004996</v>
      </c>
      <c r="F246">
        <v>980.75</v>
      </c>
      <c r="G246">
        <v>46.990460919998903</v>
      </c>
      <c r="H246">
        <f>(Table2[[#This Row],[1Y Return vs Nifty]]-AVERAGE(Table2[1Y Return vs Nifty]))/_xlfn.STDEV.P(Table2[1Y Return vs Nifty])</f>
        <v>0.3655807193841123</v>
      </c>
      <c r="I246">
        <v>25.979590829300701</v>
      </c>
      <c r="J246">
        <f>(Table2[[#This Row],[1M Return vs Nifty]]-AVERAGE(Table2[1M Return vs Nifty]))/_xlfn.STDEV.P(Table2[1M Return vs Nifty])</f>
        <v>2.4420713324743026</v>
      </c>
      <c r="K246">
        <v>45.576800110240598</v>
      </c>
      <c r="L246">
        <f>(Table2[[#This Row],[6M Return vs Nifty]]-AVERAGE(Table2[6M Return vs Nifty]))/_xlfn.STDEV.P(Table2[6M Return vs Nifty])</f>
        <v>1.110753230253984</v>
      </c>
      <c r="M246">
        <v>10.873776088161501</v>
      </c>
      <c r="N246">
        <f>(Table2[[#This Row],[1W Return vs Nifty]]-AVERAGE(Table2[1W Return vs Nifty]))/_xlfn.STDEV.P(Table2[1W Return vs Nifty])</f>
        <v>2.1888285945979717</v>
      </c>
      <c r="O246">
        <v>854.1</v>
      </c>
      <c r="P246">
        <v>799.93822539408495</v>
      </c>
      <c r="Q246">
        <v>689.730169487539</v>
      </c>
      <c r="R246">
        <v>76.027211725536006</v>
      </c>
      <c r="S246" s="1">
        <f>(Table2[[#This Row],[Close Price]]-Table2[[#This Row],[20D EMA]])/Table2[[#This Row],[20D EMA]]</f>
        <v>0.14828474417515511</v>
      </c>
      <c r="T246" s="1">
        <f>(Table2[[#This Row],[Close Price]]-Table2[[#This Row],[50D EMA]])/Table2[[#This Row],[50D EMA]]</f>
        <v>0.22603217206783582</v>
      </c>
      <c r="U246" s="1">
        <f>(Table2[[#This Row],[Close Price]]-Table2[[#This Row],[200D EMA]])/Table2[[#This Row],[200D EMA]]</f>
        <v>0.42193287083365533</v>
      </c>
      <c r="V246">
        <v>1.2810437545245199</v>
      </c>
      <c r="W246">
        <v>940.2</v>
      </c>
      <c r="X246">
        <v>985</v>
      </c>
      <c r="Y246">
        <v>918.85</v>
      </c>
      <c r="Z246">
        <v>985</v>
      </c>
      <c r="AA246">
        <v>940.2</v>
      </c>
      <c r="AB246">
        <v>985</v>
      </c>
      <c r="AC246" s="1">
        <f>(Table2[[#This Row],[Close Price]]/Table2[[#This Row],[Day Low]])-1</f>
        <v>4.3129121463518327E-2</v>
      </c>
      <c r="AD246" s="1">
        <f>(Table2[[#This Row],[Day High]]/Table2[[#This Row],[Close Price]])-1</f>
        <v>4.3334183023195916E-3</v>
      </c>
      <c r="AE246" s="1">
        <f>(Table2[[#This Row],[Close Price]]/Table2[[#This Row],[Current Week Low]])-1</f>
        <v>6.7366817217173525E-2</v>
      </c>
      <c r="AF246" s="1">
        <f>(Table2[[#This Row],[Current Week High]]/Table2[[#This Row],[Close Price]])-1</f>
        <v>4.3334183023195916E-3</v>
      </c>
      <c r="AG246" s="1">
        <f>(Table2[[#This Row],[Close Price]]/Table2[[#This Row],[Current Month Low]])-1</f>
        <v>4.3129121463518327E-2</v>
      </c>
      <c r="AH246" s="1">
        <f>(Table2[[#This Row],[Current Month High]]/Table2[[#This Row],[Close Price]])-1</f>
        <v>4.3334183023195916E-3</v>
      </c>
      <c r="AI246">
        <v>0.43334183023195899</v>
      </c>
      <c r="AJ246">
        <v>99.339430894308904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0.25</v>
      </c>
      <c r="AM246" t="s">
        <v>3215</v>
      </c>
      <c r="AN246">
        <v>26.7</v>
      </c>
      <c r="AO246" t="s">
        <v>3215</v>
      </c>
      <c r="AQ246">
        <f>(Table2[[#This Row],[Sharpe Ratio]]-AVERAGE(Table2[Sharpe Ratio]))/_xlfn.STDEV.P(Table2[Sharpe Ratio])</f>
        <v>-0.7145863121857492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5.392647564524621</v>
      </c>
      <c r="AS246">
        <f>_xlfn.RANK.AVG(Table2[[#This Row],[1Y Return vs Nifty Z-Score]],Table2[1Y Return vs Nifty Z-Score])</f>
        <v>205</v>
      </c>
      <c r="AT246">
        <f>_xlfn.RANK.AVG(Table2[[#This Row],[6M Return vs Nifty Z-Score]],Table2[6M Return vs Nifty Z-Score])</f>
        <v>86</v>
      </c>
      <c r="AU246">
        <f>_xlfn.RANK.AVG(Table2[[#This Row],[Sharpe Ratio Z-Score]],Table2[Sharpe Ratio Z-Score])</f>
        <v>536.5</v>
      </c>
      <c r="AV246">
        <f>(Table2[[#This Row],[Rank 1Y]]+Table2[[#This Row],[Rank 6M]]+Table2[[#This Row],[Rank Sharpe]])/3</f>
        <v>275.83333333333331</v>
      </c>
    </row>
    <row r="247" spans="1:48" x14ac:dyDescent="0.3">
      <c r="A247" t="s">
        <v>1266</v>
      </c>
      <c r="B247" t="s">
        <v>1267</v>
      </c>
      <c r="C247" t="s">
        <v>3179</v>
      </c>
      <c r="D247" t="s">
        <v>838</v>
      </c>
      <c r="E247">
        <v>9539.8294167660006</v>
      </c>
      <c r="F247">
        <v>204.99</v>
      </c>
      <c r="G247">
        <v>41.2630096130627</v>
      </c>
      <c r="H247">
        <f>(Table2[[#This Row],[1Y Return vs Nifty]]-AVERAGE(Table2[1Y Return vs Nifty]))/_xlfn.STDEV.P(Table2[1Y Return vs Nifty])</f>
        <v>0.26979323690216428</v>
      </c>
      <c r="I247">
        <v>-13.0930613775158</v>
      </c>
      <c r="J247">
        <f>(Table2[[#This Row],[1M Return vs Nifty]]-AVERAGE(Table2[1M Return vs Nifty]))/_xlfn.STDEV.P(Table2[1M Return vs Nifty])</f>
        <v>-1.0753291520149428</v>
      </c>
      <c r="K247">
        <v>5.6646113828614597</v>
      </c>
      <c r="L247">
        <f>(Table2[[#This Row],[6M Return vs Nifty]]-AVERAGE(Table2[6M Return vs Nifty]))/_xlfn.STDEV.P(Table2[6M Return vs Nifty])</f>
        <v>-0.15115270827917843</v>
      </c>
      <c r="M247">
        <v>-0.746823283327545</v>
      </c>
      <c r="N247">
        <f>(Table2[[#This Row],[1W Return vs Nifty]]-AVERAGE(Table2[1W Return vs Nifty]))/_xlfn.STDEV.P(Table2[1W Return vs Nifty])</f>
        <v>-0.24085328006361684</v>
      </c>
      <c r="O247">
        <v>209.32</v>
      </c>
      <c r="P247">
        <v>215.63804261887299</v>
      </c>
      <c r="Q247">
        <v>194.86607011268501</v>
      </c>
      <c r="R247">
        <v>44.392600498461903</v>
      </c>
      <c r="S247" s="1">
        <f>(Table2[[#This Row],[Close Price]]-Table2[[#This Row],[20D EMA]])/Table2[[#This Row],[20D EMA]]</f>
        <v>-2.0686030957385745E-2</v>
      </c>
      <c r="T247" s="1">
        <f>(Table2[[#This Row],[Close Price]]-Table2[[#This Row],[50D EMA]])/Table2[[#This Row],[50D EMA]]</f>
        <v>-4.9379239811097431E-2</v>
      </c>
      <c r="U247" s="1">
        <f>(Table2[[#This Row],[Close Price]]-Table2[[#This Row],[200D EMA]])/Table2[[#This Row],[200D EMA]]</f>
        <v>5.1953271708413094E-2</v>
      </c>
      <c r="V247">
        <v>0.74590611931916095</v>
      </c>
      <c r="W247">
        <v>203.52</v>
      </c>
      <c r="X247">
        <v>206.5</v>
      </c>
      <c r="Y247">
        <v>198.03</v>
      </c>
      <c r="Z247">
        <v>206.5</v>
      </c>
      <c r="AA247">
        <v>203.52</v>
      </c>
      <c r="AB247">
        <v>206.5</v>
      </c>
      <c r="AC247" s="1">
        <f>(Table2[[#This Row],[Close Price]]/Table2[[#This Row],[Day Low]])-1</f>
        <v>7.222877358490587E-3</v>
      </c>
      <c r="AD247" s="1">
        <f>(Table2[[#This Row],[Day High]]/Table2[[#This Row],[Close Price]])-1</f>
        <v>7.3662129859992653E-3</v>
      </c>
      <c r="AE247" s="1">
        <f>(Table2[[#This Row],[Close Price]]/Table2[[#This Row],[Current Week Low]])-1</f>
        <v>3.5146189971216435E-2</v>
      </c>
      <c r="AF247" s="1">
        <f>(Table2[[#This Row],[Current Week High]]/Table2[[#This Row],[Close Price]])-1</f>
        <v>7.3662129859992653E-3</v>
      </c>
      <c r="AG247" s="1">
        <f>(Table2[[#This Row],[Close Price]]/Table2[[#This Row],[Current Month Low]])-1</f>
        <v>7.222877358490587E-3</v>
      </c>
      <c r="AH247" s="1">
        <f>(Table2[[#This Row],[Current Month High]]/Table2[[#This Row],[Close Price]])-1</f>
        <v>7.3662129859992653E-3</v>
      </c>
      <c r="AI247">
        <v>28.786770086345602</v>
      </c>
      <c r="AJ247">
        <v>80.528401585204705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-0.24</v>
      </c>
      <c r="AM247" t="s">
        <v>3214</v>
      </c>
      <c r="AN247">
        <v>-4.74</v>
      </c>
      <c r="AO247" t="s">
        <v>3214</v>
      </c>
      <c r="AP247">
        <v>0.10035607485742901</v>
      </c>
      <c r="AQ247">
        <f>(Table2[[#This Row],[Sharpe Ratio]]-AVERAGE(Table2[Sharpe Ratio]))/_xlfn.STDEV.P(Table2[Sharpe Ratio])</f>
        <v>0.4572437181632566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230</v>
      </c>
      <c r="AT247">
        <f>_xlfn.RANK.AVG(Table2[[#This Row],[6M Return vs Nifty Z-Score]],Table2[6M Return vs Nifty Z-Score])</f>
        <v>371</v>
      </c>
      <c r="AU247">
        <f>_xlfn.RANK.AVG(Table2[[#This Row],[Sharpe Ratio Z-Score]],Table2[Sharpe Ratio Z-Score])</f>
        <v>227</v>
      </c>
      <c r="AV247">
        <f>(Table2[[#This Row],[Rank 1Y]]+Table2[[#This Row],[Rank 6M]]+Table2[[#This Row],[Rank Sharpe]])/3</f>
        <v>276</v>
      </c>
    </row>
    <row r="248" spans="1:48" x14ac:dyDescent="0.3">
      <c r="A248" t="s">
        <v>1635</v>
      </c>
      <c r="B248" t="s">
        <v>1636</v>
      </c>
      <c r="C248" t="s">
        <v>3175</v>
      </c>
      <c r="D248" t="s">
        <v>187</v>
      </c>
      <c r="E248">
        <v>5759.5101879900003</v>
      </c>
      <c r="F248">
        <v>472.55</v>
      </c>
      <c r="G248">
        <v>10.610709462054301</v>
      </c>
      <c r="H248">
        <f>(Table2[[#This Row],[1Y Return vs Nifty]]-AVERAGE(Table2[1Y Return vs Nifty]))/_xlfn.STDEV.P(Table2[1Y Return vs Nifty])</f>
        <v>-0.24284432322695831</v>
      </c>
      <c r="I248">
        <v>-10.2872258844145</v>
      </c>
      <c r="J248">
        <f>(Table2[[#This Row],[1M Return vs Nifty]]-AVERAGE(Table2[1M Return vs Nifty]))/_xlfn.STDEV.P(Table2[1M Return vs Nifty])</f>
        <v>-0.82274207216706197</v>
      </c>
      <c r="K248">
        <v>3.6312721463129898</v>
      </c>
      <c r="L248">
        <f>(Table2[[#This Row],[6M Return vs Nifty]]-AVERAGE(Table2[6M Return vs Nifty]))/_xlfn.STDEV.P(Table2[6M Return vs Nifty])</f>
        <v>-0.21544091044166336</v>
      </c>
      <c r="M248">
        <v>-1.89313418967223</v>
      </c>
      <c r="N248">
        <f>(Table2[[#This Row],[1W Return vs Nifty]]-AVERAGE(Table2[1W Return vs Nifty]))/_xlfn.STDEV.P(Table2[1W Return vs Nifty])</f>
        <v>-0.48052859652844149</v>
      </c>
      <c r="O248">
        <v>485.13</v>
      </c>
      <c r="P248">
        <v>488.89817692146698</v>
      </c>
      <c r="Q248">
        <v>437.72719606178998</v>
      </c>
      <c r="R248">
        <v>33.114067977819097</v>
      </c>
      <c r="S248" s="1">
        <f>(Table2[[#This Row],[Close Price]]-Table2[[#This Row],[20D EMA]])/Table2[[#This Row],[20D EMA]]</f>
        <v>-2.5931193700657523E-2</v>
      </c>
      <c r="T248" s="1">
        <f>(Table2[[#This Row],[Close Price]]-Table2[[#This Row],[50D EMA]])/Table2[[#This Row],[50D EMA]]</f>
        <v>-3.3438817514946519E-2</v>
      </c>
      <c r="U248" s="1">
        <f>(Table2[[#This Row],[Close Price]]-Table2[[#This Row],[200D EMA]])/Table2[[#This Row],[200D EMA]]</f>
        <v>7.9553667790142085E-2</v>
      </c>
      <c r="V248">
        <v>0.62977990539637496</v>
      </c>
      <c r="W248">
        <v>468.85</v>
      </c>
      <c r="X248">
        <v>481.9</v>
      </c>
      <c r="Y248">
        <v>466.85</v>
      </c>
      <c r="Z248">
        <v>481.9</v>
      </c>
      <c r="AA248">
        <v>468.85</v>
      </c>
      <c r="AB248">
        <v>481.9</v>
      </c>
      <c r="AC248" s="1">
        <f>(Table2[[#This Row],[Close Price]]/Table2[[#This Row],[Day Low]])-1</f>
        <v>7.8916497813799058E-3</v>
      </c>
      <c r="AD248" s="1">
        <f>(Table2[[#This Row],[Day High]]/Table2[[#This Row],[Close Price]])-1</f>
        <v>1.9786266003597452E-2</v>
      </c>
      <c r="AE248" s="1">
        <f>(Table2[[#This Row],[Close Price]]/Table2[[#This Row],[Current Week Low]])-1</f>
        <v>1.2209489129270557E-2</v>
      </c>
      <c r="AF248" s="1">
        <f>(Table2[[#This Row],[Current Week High]]/Table2[[#This Row],[Close Price]])-1</f>
        <v>1.9786266003597452E-2</v>
      </c>
      <c r="AG248" s="1">
        <f>(Table2[[#This Row],[Close Price]]/Table2[[#This Row],[Current Month Low]])-1</f>
        <v>7.8916497813799058E-3</v>
      </c>
      <c r="AH248" s="1">
        <f>(Table2[[#This Row],[Current Month High]]/Table2[[#This Row],[Close Price]])-1</f>
        <v>1.9786266003597452E-2</v>
      </c>
      <c r="AI248">
        <v>14.8026663845095</v>
      </c>
      <c r="AJ248">
        <v>51.994210357028003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-0.12</v>
      </c>
      <c r="AM248" t="s">
        <v>3214</v>
      </c>
      <c r="AN248">
        <v>-2.36</v>
      </c>
      <c r="AO248" t="s">
        <v>3214</v>
      </c>
      <c r="AP248">
        <v>0.17451226623969501</v>
      </c>
      <c r="AQ248">
        <f>(Table2[[#This Row],[Sharpe Ratio]]-AVERAGE(Table2[Sharpe Ratio]))/_xlfn.STDEV.P(Table2[Sharpe Ratio])</f>
        <v>1.3231449814549892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369</v>
      </c>
      <c r="AT248">
        <f>_xlfn.RANK.AVG(Table2[[#This Row],[6M Return vs Nifty Z-Score]],Table2[6M Return vs Nifty Z-Score])</f>
        <v>390</v>
      </c>
      <c r="AU248">
        <f>_xlfn.RANK.AVG(Table2[[#This Row],[Sharpe Ratio Z-Score]],Table2[Sharpe Ratio Z-Score])</f>
        <v>69</v>
      </c>
      <c r="AV248">
        <f>(Table2[[#This Row],[Rank 1Y]]+Table2[[#This Row],[Rank 6M]]+Table2[[#This Row],[Rank Sharpe]])/3</f>
        <v>276</v>
      </c>
    </row>
    <row r="249" spans="1:48" x14ac:dyDescent="0.3">
      <c r="A249" t="s">
        <v>886</v>
      </c>
      <c r="B249" t="s">
        <v>887</v>
      </c>
      <c r="C249" t="s">
        <v>3173</v>
      </c>
      <c r="D249" t="s">
        <v>54</v>
      </c>
      <c r="E249">
        <v>18023.809505599998</v>
      </c>
      <c r="F249">
        <v>1324.25</v>
      </c>
      <c r="G249">
        <v>14.442218907976301</v>
      </c>
      <c r="H249">
        <f>(Table2[[#This Row],[1Y Return vs Nifty]]-AVERAGE(Table2[1Y Return vs Nifty]))/_xlfn.STDEV.P(Table2[1Y Return vs Nifty])</f>
        <v>-0.1787650977106793</v>
      </c>
      <c r="I249">
        <v>-7.5661257656527097</v>
      </c>
      <c r="J249">
        <f>(Table2[[#This Row],[1M Return vs Nifty]]-AVERAGE(Table2[1M Return vs Nifty]))/_xlfn.STDEV.P(Table2[1M Return vs Nifty])</f>
        <v>-0.57778304493197963</v>
      </c>
      <c r="K249">
        <v>41.841309402821999</v>
      </c>
      <c r="L249">
        <f>(Table2[[#This Row],[6M Return vs Nifty]]-AVERAGE(Table2[6M Return vs Nifty]))/_xlfn.STDEV.P(Table2[6M Return vs Nifty])</f>
        <v>0.99264800833230682</v>
      </c>
      <c r="M249">
        <v>1.31024814978838</v>
      </c>
      <c r="N249">
        <f>(Table2[[#This Row],[1W Return vs Nifty]]-AVERAGE(Table2[1W Return vs Nifty]))/_xlfn.STDEV.P(Table2[1W Return vs Nifty])</f>
        <v>0.18924752766136907</v>
      </c>
      <c r="O249">
        <v>1338.72</v>
      </c>
      <c r="P249">
        <v>1273.9726357291599</v>
      </c>
      <c r="Q249">
        <v>1051.18541632698</v>
      </c>
      <c r="R249">
        <v>45.636659029123003</v>
      </c>
      <c r="S249" s="1">
        <f>(Table2[[#This Row],[Close Price]]-Table2[[#This Row],[20D EMA]])/Table2[[#This Row],[20D EMA]]</f>
        <v>-1.0808832317437572E-2</v>
      </c>
      <c r="T249" s="1">
        <f>(Table2[[#This Row],[Close Price]]-Table2[[#This Row],[50D EMA]])/Table2[[#This Row],[50D EMA]]</f>
        <v>3.9465026846564673E-2</v>
      </c>
      <c r="U249" s="1">
        <f>(Table2[[#This Row],[Close Price]]-Table2[[#This Row],[200D EMA]])/Table2[[#This Row],[200D EMA]]</f>
        <v>0.25976823824968381</v>
      </c>
      <c r="V249">
        <v>1.5038297555944899</v>
      </c>
      <c r="W249">
        <v>1311.75</v>
      </c>
      <c r="X249">
        <v>1368.4</v>
      </c>
      <c r="Y249">
        <v>1268</v>
      </c>
      <c r="Z249">
        <v>1368.4</v>
      </c>
      <c r="AA249">
        <v>1311.75</v>
      </c>
      <c r="AB249">
        <v>1368.4</v>
      </c>
      <c r="AC249" s="1">
        <f>(Table2[[#This Row],[Close Price]]/Table2[[#This Row],[Day Low]])-1</f>
        <v>9.5292548122736243E-3</v>
      </c>
      <c r="AD249" s="1">
        <f>(Table2[[#This Row],[Day High]]/Table2[[#This Row],[Close Price]])-1</f>
        <v>3.3339626203511497E-2</v>
      </c>
      <c r="AE249" s="1">
        <f>(Table2[[#This Row],[Close Price]]/Table2[[#This Row],[Current Week Low]])-1</f>
        <v>4.4361198738170238E-2</v>
      </c>
      <c r="AF249" s="1">
        <f>(Table2[[#This Row],[Current Week High]]/Table2[[#This Row],[Close Price]])-1</f>
        <v>3.3339626203511497E-2</v>
      </c>
      <c r="AG249" s="1">
        <f>(Table2[[#This Row],[Close Price]]/Table2[[#This Row],[Current Month Low]])-1</f>
        <v>9.5292548122736243E-3</v>
      </c>
      <c r="AH249" s="1">
        <f>(Table2[[#This Row],[Current Month High]]/Table2[[#This Row],[Close Price]])-1</f>
        <v>3.3339626203511497E-2</v>
      </c>
      <c r="AI249">
        <v>14.9367566547102</v>
      </c>
      <c r="AJ249">
        <v>64.707711442786007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0.12</v>
      </c>
      <c r="AM249" t="s">
        <v>3215</v>
      </c>
      <c r="AN249">
        <v>-4.9000000000000004</v>
      </c>
      <c r="AO249" t="s">
        <v>3214</v>
      </c>
      <c r="AP249">
        <v>4.6696509378959E-2</v>
      </c>
      <c r="AQ249">
        <f>(Table2[[#This Row],[Sharpe Ratio]]-AVERAGE(Table2[Sharpe Ratio]))/_xlfn.STDEV.P(Table2[Sharpe Ratio])</f>
        <v>-0.16932413368308527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0.25602325966793171</v>
      </c>
      <c r="AS249">
        <f>_xlfn.RANK.AVG(Table2[[#This Row],[1Y Return vs Nifty Z-Score]],Table2[1Y Return vs Nifty Z-Score])</f>
        <v>346</v>
      </c>
      <c r="AT249">
        <f>_xlfn.RANK.AVG(Table2[[#This Row],[6M Return vs Nifty Z-Score]],Table2[6M Return vs Nifty Z-Score])</f>
        <v>97</v>
      </c>
      <c r="AU249">
        <f>_xlfn.RANK.AVG(Table2[[#This Row],[Sharpe Ratio Z-Score]],Table2[Sharpe Ratio Z-Score])</f>
        <v>386</v>
      </c>
      <c r="AV249">
        <f>(Table2[[#This Row],[Rank 1Y]]+Table2[[#This Row],[Rank 6M]]+Table2[[#This Row],[Rank Sharpe]])/3</f>
        <v>276.33333333333331</v>
      </c>
    </row>
    <row r="250" spans="1:48" x14ac:dyDescent="0.3">
      <c r="A250" t="s">
        <v>414</v>
      </c>
      <c r="B250" t="s">
        <v>415</v>
      </c>
      <c r="C250" t="s">
        <v>3169</v>
      </c>
      <c r="D250" t="s">
        <v>51</v>
      </c>
      <c r="E250">
        <v>57959.218412704497</v>
      </c>
      <c r="F250">
        <v>5250.85</v>
      </c>
      <c r="G250">
        <v>35.423512741735301</v>
      </c>
      <c r="H250">
        <f>(Table2[[#This Row],[1Y Return vs Nifty]]-AVERAGE(Table2[1Y Return vs Nifty]))/_xlfn.STDEV.P(Table2[1Y Return vs Nifty])</f>
        <v>0.17213187335844207</v>
      </c>
      <c r="I250">
        <v>2.7100300073700399</v>
      </c>
      <c r="J250">
        <f>(Table2[[#This Row],[1M Return vs Nifty]]-AVERAGE(Table2[1M Return vs Nifty]))/_xlfn.STDEV.P(Table2[1M Return vs Nifty])</f>
        <v>0.34729762538943154</v>
      </c>
      <c r="K250">
        <v>9.99949250994867</v>
      </c>
      <c r="L250">
        <f>(Table2[[#This Row],[6M Return vs Nifty]]-AVERAGE(Table2[6M Return vs Nifty]))/_xlfn.STDEV.P(Table2[6M Return vs Nifty])</f>
        <v>-1.4096525405544172E-2</v>
      </c>
      <c r="M250">
        <v>3.6727905328406298</v>
      </c>
      <c r="N250">
        <f>(Table2[[#This Row],[1W Return vs Nifty]]-AVERAGE(Table2[1W Return vs Nifty]))/_xlfn.STDEV.P(Table2[1W Return vs Nifty])</f>
        <v>0.68321743598687257</v>
      </c>
      <c r="O250">
        <v>4973.38</v>
      </c>
      <c r="P250">
        <v>4730.4279427145502</v>
      </c>
      <c r="Q250">
        <v>4231.9844406123902</v>
      </c>
      <c r="R250">
        <v>66.781031996191999</v>
      </c>
      <c r="S250" s="1">
        <f>(Table2[[#This Row],[Close Price]]-Table2[[#This Row],[20D EMA]])/Table2[[#This Row],[20D EMA]]</f>
        <v>5.5791031451447558E-2</v>
      </c>
      <c r="T250" s="1">
        <f>(Table2[[#This Row],[Close Price]]-Table2[[#This Row],[50D EMA]])/Table2[[#This Row],[50D EMA]]</f>
        <v>0.11001585133264002</v>
      </c>
      <c r="U250" s="1">
        <f>(Table2[[#This Row],[Close Price]]-Table2[[#This Row],[200D EMA]])/Table2[[#This Row],[200D EMA]]</f>
        <v>0.24075361657997377</v>
      </c>
      <c r="V250">
        <v>0.98492140521425497</v>
      </c>
      <c r="W250">
        <v>5162</v>
      </c>
      <c r="X250">
        <v>5290.55</v>
      </c>
      <c r="Y250">
        <v>5162</v>
      </c>
      <c r="Z250">
        <v>5389.95</v>
      </c>
      <c r="AA250">
        <v>5162</v>
      </c>
      <c r="AB250">
        <v>5290.55</v>
      </c>
      <c r="AC250" s="1">
        <f>(Table2[[#This Row],[Close Price]]/Table2[[#This Row],[Day Low]])-1</f>
        <v>1.7212320805889192E-2</v>
      </c>
      <c r="AD250" s="1">
        <f>(Table2[[#This Row],[Day High]]/Table2[[#This Row],[Close Price]])-1</f>
        <v>7.5606806517038994E-3</v>
      </c>
      <c r="AE250" s="1">
        <f>(Table2[[#This Row],[Close Price]]/Table2[[#This Row],[Current Week Low]])-1</f>
        <v>1.7212320805889192E-2</v>
      </c>
      <c r="AF250" s="1">
        <f>(Table2[[#This Row],[Current Week High]]/Table2[[#This Row],[Close Price]])-1</f>
        <v>2.6490949084433835E-2</v>
      </c>
      <c r="AG250" s="1">
        <f>(Table2[[#This Row],[Close Price]]/Table2[[#This Row],[Current Month Low]])-1</f>
        <v>1.7212320805889192E-2</v>
      </c>
      <c r="AH250" s="1">
        <f>(Table2[[#This Row],[Current Month High]]/Table2[[#This Row],[Close Price]])-1</f>
        <v>7.5606806517038994E-3</v>
      </c>
      <c r="AI250">
        <v>5.4276926592837302</v>
      </c>
      <c r="AJ250">
        <v>78.436469908587299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0.14000000000000001</v>
      </c>
      <c r="AM250" t="s">
        <v>3215</v>
      </c>
      <c r="AN250">
        <v>8.4499999999999993</v>
      </c>
      <c r="AO250" t="s">
        <v>3215</v>
      </c>
      <c r="AP250">
        <v>8.9400921944257E-2</v>
      </c>
      <c r="AQ250">
        <f>(Table2[[#This Row],[Sharpe Ratio]]-AVERAGE(Table2[Sharpe Ratio]))/_xlfn.STDEV.P(Table2[Sharpe Ratio])</f>
        <v>0.32932343840980799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1.5178738477390099</v>
      </c>
      <c r="AS250">
        <f>_xlfn.RANK.AVG(Table2[[#This Row],[1Y Return vs Nifty Z-Score]],Table2[1Y Return vs Nifty Z-Score])</f>
        <v>249</v>
      </c>
      <c r="AT250">
        <f>_xlfn.RANK.AVG(Table2[[#This Row],[6M Return vs Nifty Z-Score]],Table2[6M Return vs Nifty Z-Score])</f>
        <v>322</v>
      </c>
      <c r="AU250">
        <f>_xlfn.RANK.AVG(Table2[[#This Row],[Sharpe Ratio Z-Score]],Table2[Sharpe Ratio Z-Score])</f>
        <v>259</v>
      </c>
      <c r="AV250">
        <f>(Table2[[#This Row],[Rank 1Y]]+Table2[[#This Row],[Rank 6M]]+Table2[[#This Row],[Rank Sharpe]])/3</f>
        <v>276.66666666666669</v>
      </c>
    </row>
    <row r="251" spans="1:48" x14ac:dyDescent="0.3">
      <c r="A251" t="s">
        <v>1116</v>
      </c>
      <c r="B251" t="s">
        <v>1117</v>
      </c>
      <c r="C251" t="s">
        <v>3178</v>
      </c>
      <c r="D251" t="s">
        <v>463</v>
      </c>
      <c r="E251">
        <v>11836.72665925</v>
      </c>
      <c r="F251">
        <v>2421.5</v>
      </c>
      <c r="G251">
        <v>-14.443013874045301</v>
      </c>
      <c r="H251">
        <f>(Table2[[#This Row],[1Y Return vs Nifty]]-AVERAGE(Table2[1Y Return vs Nifty]))/_xlfn.STDEV.P(Table2[1Y Return vs Nifty])</f>
        <v>-0.66184973358425037</v>
      </c>
      <c r="I251">
        <v>-5.7104687470739899</v>
      </c>
      <c r="J251">
        <f>(Table2[[#This Row],[1M Return vs Nifty]]-AVERAGE(Table2[1M Return vs Nifty]))/_xlfn.STDEV.P(Table2[1M Return vs Nifty])</f>
        <v>-0.41073298491440136</v>
      </c>
      <c r="K251">
        <v>16.254092287800301</v>
      </c>
      <c r="L251">
        <f>(Table2[[#This Row],[6M Return vs Nifty]]-AVERAGE(Table2[6M Return vs Nifty]))/_xlfn.STDEV.P(Table2[6M Return vs Nifty])</f>
        <v>0.18365551111469033</v>
      </c>
      <c r="M251">
        <v>0.549061660121133</v>
      </c>
      <c r="N251">
        <f>(Table2[[#This Row],[1W Return vs Nifty]]-AVERAGE(Table2[1W Return vs Nifty]))/_xlfn.STDEV.P(Table2[1W Return vs Nifty])</f>
        <v>3.0095580497665548E-2</v>
      </c>
      <c r="O251">
        <v>2427.38</v>
      </c>
      <c r="P251">
        <v>2359.6210239003299</v>
      </c>
      <c r="Q251">
        <v>2107.0065362360101</v>
      </c>
      <c r="R251">
        <v>49.081839136802998</v>
      </c>
      <c r="S251" s="1">
        <f>(Table2[[#This Row],[Close Price]]-Table2[[#This Row],[20D EMA]])/Table2[[#This Row],[20D EMA]]</f>
        <v>-2.4223648542873837E-3</v>
      </c>
      <c r="T251" s="1">
        <f>(Table2[[#This Row],[Close Price]]-Table2[[#This Row],[50D EMA]])/Table2[[#This Row],[50D EMA]]</f>
        <v>2.6224116276683883E-2</v>
      </c>
      <c r="U251" s="1">
        <f>(Table2[[#This Row],[Close Price]]-Table2[[#This Row],[200D EMA]])/Table2[[#This Row],[200D EMA]]</f>
        <v>0.14926079172293694</v>
      </c>
      <c r="V251">
        <v>0.74305411402191002</v>
      </c>
      <c r="W251">
        <v>2345.0500000000002</v>
      </c>
      <c r="X251">
        <v>2430</v>
      </c>
      <c r="Y251">
        <v>2311</v>
      </c>
      <c r="Z251">
        <v>2430</v>
      </c>
      <c r="AA251">
        <v>2345.0500000000002</v>
      </c>
      <c r="AB251">
        <v>2430</v>
      </c>
      <c r="AC251" s="1">
        <f>(Table2[[#This Row],[Close Price]]/Table2[[#This Row],[Day Low]])-1</f>
        <v>3.2600584209291794E-2</v>
      </c>
      <c r="AD251" s="1">
        <f>(Table2[[#This Row],[Day High]]/Table2[[#This Row],[Close Price]])-1</f>
        <v>3.5102209374355819E-3</v>
      </c>
      <c r="AE251" s="1">
        <f>(Table2[[#This Row],[Close Price]]/Table2[[#This Row],[Current Week Low]])-1</f>
        <v>4.7814798788403223E-2</v>
      </c>
      <c r="AF251" s="1">
        <f>(Table2[[#This Row],[Current Week High]]/Table2[[#This Row],[Close Price]])-1</f>
        <v>3.5102209374355819E-3</v>
      </c>
      <c r="AG251" s="1">
        <f>(Table2[[#This Row],[Close Price]]/Table2[[#This Row],[Current Month Low]])-1</f>
        <v>3.2600584209291794E-2</v>
      </c>
      <c r="AH251" s="1">
        <f>(Table2[[#This Row],[Current Month High]]/Table2[[#This Row],[Close Price]])-1</f>
        <v>3.5102209374355819E-3</v>
      </c>
      <c r="AI251">
        <v>7.9392938261408199</v>
      </c>
      <c r="AJ251">
        <v>46.882203081402402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0.04</v>
      </c>
      <c r="AM251" t="s">
        <v>3215</v>
      </c>
      <c r="AN251">
        <v>-5.19</v>
      </c>
      <c r="AO251" t="s">
        <v>3214</v>
      </c>
      <c r="AP251">
        <v>0.19841588592856599</v>
      </c>
      <c r="AQ251">
        <f>(Table2[[#This Row],[Sharpe Ratio]]-AVERAGE(Table2[Sharpe Ratio]))/_xlfn.STDEV.P(Table2[Sharpe Ratio])</f>
        <v>1.6022609136519648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0.743429286765669</v>
      </c>
      <c r="AS251">
        <f>_xlfn.RANK.AVG(Table2[[#This Row],[1Y Return vs Nifty Z-Score]],Table2[1Y Return vs Nifty Z-Score])</f>
        <v>544</v>
      </c>
      <c r="AT251">
        <f>_xlfn.RANK.AVG(Table2[[#This Row],[6M Return vs Nifty Z-Score]],Table2[6M Return vs Nifty Z-Score])</f>
        <v>251</v>
      </c>
      <c r="AU251">
        <f>_xlfn.RANK.AVG(Table2[[#This Row],[Sharpe Ratio Z-Score]],Table2[Sharpe Ratio Z-Score])</f>
        <v>37</v>
      </c>
      <c r="AV251">
        <f>(Table2[[#This Row],[Rank 1Y]]+Table2[[#This Row],[Rank 6M]]+Table2[[#This Row],[Rank Sharpe]])/3</f>
        <v>277.33333333333331</v>
      </c>
    </row>
    <row r="252" spans="1:48" x14ac:dyDescent="0.3">
      <c r="A252" t="s">
        <v>98</v>
      </c>
      <c r="B252" t="s">
        <v>99</v>
      </c>
      <c r="C252" t="s">
        <v>3167</v>
      </c>
      <c r="D252" t="s">
        <v>100</v>
      </c>
      <c r="E252">
        <v>313917.262281715</v>
      </c>
      <c r="F252">
        <v>508.5</v>
      </c>
      <c r="G252">
        <v>42.843346065705099</v>
      </c>
      <c r="H252">
        <f>(Table2[[#This Row],[1Y Return vs Nifty]]-AVERAGE(Table2[1Y Return vs Nifty]))/_xlfn.STDEV.P(Table2[1Y Return vs Nifty])</f>
        <v>0.29622322157785136</v>
      </c>
      <c r="I252">
        <v>-5.5040506539211798</v>
      </c>
      <c r="J252">
        <f>(Table2[[#This Row],[1M Return vs Nifty]]-AVERAGE(Table2[1M Return vs Nifty]))/_xlfn.STDEV.P(Table2[1M Return vs Nifty])</f>
        <v>-0.39215080377604561</v>
      </c>
      <c r="K252">
        <v>-0.11309794930033699</v>
      </c>
      <c r="L252">
        <f>(Table2[[#This Row],[6M Return vs Nifty]]-AVERAGE(Table2[6M Return vs Nifty]))/_xlfn.STDEV.P(Table2[6M Return vs Nifty])</f>
        <v>-0.33382687248435977</v>
      </c>
      <c r="M252">
        <v>0.98771614646403505</v>
      </c>
      <c r="N252">
        <f>(Table2[[#This Row],[1W Return vs Nifty]]-AVERAGE(Table2[1W Return vs Nifty]))/_xlfn.STDEV.P(Table2[1W Return vs Nifty])</f>
        <v>0.12181123307589997</v>
      </c>
      <c r="O252">
        <v>503.14</v>
      </c>
      <c r="P252">
        <v>502.96053961825498</v>
      </c>
      <c r="Q252">
        <v>452.39509956847797</v>
      </c>
      <c r="R252">
        <v>57.701721957652602</v>
      </c>
      <c r="S252" s="1">
        <f>(Table2[[#This Row],[Close Price]]-Table2[[#This Row],[20D EMA]])/Table2[[#This Row],[20D EMA]]</f>
        <v>1.0653098541161534E-2</v>
      </c>
      <c r="T252" s="1">
        <f>(Table2[[#This Row],[Close Price]]-Table2[[#This Row],[50D EMA]])/Table2[[#This Row],[50D EMA]]</f>
        <v>1.1013707727348639E-2</v>
      </c>
      <c r="U252" s="1">
        <f>(Table2[[#This Row],[Close Price]]-Table2[[#This Row],[200D EMA]])/Table2[[#This Row],[200D EMA]]</f>
        <v>0.12401748048340555</v>
      </c>
      <c r="V252">
        <v>0.77966833249256695</v>
      </c>
      <c r="W252">
        <v>506.15</v>
      </c>
      <c r="X252">
        <v>516</v>
      </c>
      <c r="Y252">
        <v>502.5</v>
      </c>
      <c r="Z252">
        <v>516</v>
      </c>
      <c r="AA252">
        <v>506.15</v>
      </c>
      <c r="AB252">
        <v>516</v>
      </c>
      <c r="AC252" s="1">
        <f>(Table2[[#This Row],[Close Price]]/Table2[[#This Row],[Day Low]])-1</f>
        <v>4.6428924231947111E-3</v>
      </c>
      <c r="AD252" s="1">
        <f>(Table2[[#This Row],[Day High]]/Table2[[#This Row],[Close Price]])-1</f>
        <v>1.4749262536873253E-2</v>
      </c>
      <c r="AE252" s="1">
        <f>(Table2[[#This Row],[Close Price]]/Table2[[#This Row],[Current Week Low]])-1</f>
        <v>1.1940298507462588E-2</v>
      </c>
      <c r="AF252" s="1">
        <f>(Table2[[#This Row],[Current Week High]]/Table2[[#This Row],[Close Price]])-1</f>
        <v>1.4749262536873253E-2</v>
      </c>
      <c r="AG252" s="1">
        <f>(Table2[[#This Row],[Close Price]]/Table2[[#This Row],[Current Month Low]])-1</f>
        <v>4.6428924231947111E-3</v>
      </c>
      <c r="AH252" s="1">
        <f>(Table2[[#This Row],[Current Month High]]/Table2[[#This Row],[Close Price]])-1</f>
        <v>1.4749262536873253E-2</v>
      </c>
      <c r="AI252">
        <v>6.8928220255653798</v>
      </c>
      <c r="AJ252">
        <v>79.6502384737678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-0.03</v>
      </c>
      <c r="AM252" t="s">
        <v>3214</v>
      </c>
      <c r="AN252">
        <v>3.72</v>
      </c>
      <c r="AO252" t="s">
        <v>3215</v>
      </c>
      <c r="AP252">
        <v>0.120218092536653</v>
      </c>
      <c r="AQ252">
        <f>(Table2[[#This Row],[Sharpe Ratio]]-AVERAGE(Table2[Sharpe Ratio]))/_xlfn.STDEV.P(Table2[Sharpe Ratio])</f>
        <v>0.68916698551805378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0.38122376391139967</v>
      </c>
      <c r="AS252">
        <f>_xlfn.RANK.AVG(Table2[[#This Row],[1Y Return vs Nifty Z-Score]],Table2[1Y Return vs Nifty Z-Score])</f>
        <v>223</v>
      </c>
      <c r="AT252">
        <f>_xlfn.RANK.AVG(Table2[[#This Row],[6M Return vs Nifty Z-Score]],Table2[6M Return vs Nifty Z-Score])</f>
        <v>434</v>
      </c>
      <c r="AU252">
        <f>_xlfn.RANK.AVG(Table2[[#This Row],[Sharpe Ratio Z-Score]],Table2[Sharpe Ratio Z-Score])</f>
        <v>176</v>
      </c>
      <c r="AV252">
        <f>(Table2[[#This Row],[Rank 1Y]]+Table2[[#This Row],[Rank 6M]]+Table2[[#This Row],[Rank Sharpe]])/3</f>
        <v>277.66666666666669</v>
      </c>
    </row>
    <row r="253" spans="1:48" x14ac:dyDescent="0.3">
      <c r="A253" t="s">
        <v>359</v>
      </c>
      <c r="B253" t="s">
        <v>360</v>
      </c>
      <c r="C253" t="s">
        <v>3180</v>
      </c>
      <c r="D253" t="s">
        <v>92</v>
      </c>
      <c r="E253">
        <v>71437.903704175405</v>
      </c>
      <c r="F253">
        <v>345.45</v>
      </c>
      <c r="G253">
        <v>88.252057694168201</v>
      </c>
      <c r="H253">
        <f>(Table2[[#This Row],[1Y Return vs Nifty]]-AVERAGE(Table2[1Y Return vs Nifty]))/_xlfn.STDEV.P(Table2[1Y Return vs Nifty])</f>
        <v>1.0556510956082588</v>
      </c>
      <c r="I253">
        <v>3.7920140442007102</v>
      </c>
      <c r="J253">
        <f>(Table2[[#This Row],[1M Return vs Nifty]]-AVERAGE(Table2[1M Return vs Nifty]))/_xlfn.STDEV.P(Table2[1M Return vs Nifty])</f>
        <v>0.44470005292911841</v>
      </c>
      <c r="K253">
        <v>22.2364808713976</v>
      </c>
      <c r="L253">
        <f>(Table2[[#This Row],[6M Return vs Nifty]]-AVERAGE(Table2[6M Return vs Nifty]))/_xlfn.STDEV.P(Table2[6M Return vs Nifty])</f>
        <v>0.37280103084099353</v>
      </c>
      <c r="M253">
        <v>-0.74680883872261306</v>
      </c>
      <c r="N253">
        <f>(Table2[[#This Row],[1W Return vs Nifty]]-AVERAGE(Table2[1W Return vs Nifty]))/_xlfn.STDEV.P(Table2[1W Return vs Nifty])</f>
        <v>-0.24085025992724796</v>
      </c>
      <c r="O253">
        <v>335.44</v>
      </c>
      <c r="P253">
        <v>326.584776989109</v>
      </c>
      <c r="Q253">
        <v>274.53032555415302</v>
      </c>
      <c r="R253">
        <v>58.582964257026298</v>
      </c>
      <c r="S253" s="1">
        <f>(Table2[[#This Row],[Close Price]]-Table2[[#This Row],[20D EMA]])/Table2[[#This Row],[20D EMA]]</f>
        <v>2.9841402337228689E-2</v>
      </c>
      <c r="T253" s="1">
        <f>(Table2[[#This Row],[Close Price]]-Table2[[#This Row],[50D EMA]])/Table2[[#This Row],[50D EMA]]</f>
        <v>5.7765163412745679E-2</v>
      </c>
      <c r="U253" s="1">
        <f>(Table2[[#This Row],[Close Price]]-Table2[[#This Row],[200D EMA]])/Table2[[#This Row],[200D EMA]]</f>
        <v>0.25833093048169486</v>
      </c>
      <c r="V253">
        <v>1.3014435568355001</v>
      </c>
      <c r="W253">
        <v>340</v>
      </c>
      <c r="X253">
        <v>351</v>
      </c>
      <c r="Y253">
        <v>340</v>
      </c>
      <c r="Z253">
        <v>352.9</v>
      </c>
      <c r="AA253">
        <v>340</v>
      </c>
      <c r="AB253">
        <v>351</v>
      </c>
      <c r="AC253" s="1">
        <f>(Table2[[#This Row],[Close Price]]/Table2[[#This Row],[Day Low]])-1</f>
        <v>1.6029411764705959E-2</v>
      </c>
      <c r="AD253" s="1">
        <f>(Table2[[#This Row],[Day High]]/Table2[[#This Row],[Close Price]])-1</f>
        <v>1.6066000868432573E-2</v>
      </c>
      <c r="AE253" s="1">
        <f>(Table2[[#This Row],[Close Price]]/Table2[[#This Row],[Current Week Low]])-1</f>
        <v>1.6029411764705959E-2</v>
      </c>
      <c r="AF253" s="1">
        <f>(Table2[[#This Row],[Current Week High]]/Table2[[#This Row],[Close Price]])-1</f>
        <v>2.1566073237805794E-2</v>
      </c>
      <c r="AG253" s="1">
        <f>(Table2[[#This Row],[Close Price]]/Table2[[#This Row],[Current Month Low]])-1</f>
        <v>1.6029411764705959E-2</v>
      </c>
      <c r="AH253" s="1">
        <f>(Table2[[#This Row],[Current Month High]]/Table2[[#This Row],[Close Price]])-1</f>
        <v>1.6066000868432573E-2</v>
      </c>
      <c r="AI253">
        <v>4.4869011434360999</v>
      </c>
      <c r="AJ253">
        <v>142.93248945147599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-0.01</v>
      </c>
      <c r="AM253" t="s">
        <v>3214</v>
      </c>
      <c r="AN253">
        <v>4.08</v>
      </c>
      <c r="AO253" t="s">
        <v>3215</v>
      </c>
      <c r="AQ253">
        <f>(Table2[[#This Row],[Sharpe Ratio]]-AVERAGE(Table2[Sharpe Ratio]))/_xlfn.STDEV.P(Table2[Sharpe Ratio])</f>
        <v>-0.7145863121857492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0.9177156072653736</v>
      </c>
      <c r="AS253">
        <f>_xlfn.RANK.AVG(Table2[[#This Row],[1Y Return vs Nifty Z-Score]],Table2[1Y Return vs Nifty Z-Score])</f>
        <v>96</v>
      </c>
      <c r="AT253">
        <f>_xlfn.RANK.AVG(Table2[[#This Row],[6M Return vs Nifty Z-Score]],Table2[6M Return vs Nifty Z-Score])</f>
        <v>203</v>
      </c>
      <c r="AU253">
        <f>_xlfn.RANK.AVG(Table2[[#This Row],[Sharpe Ratio Z-Score]],Table2[Sharpe Ratio Z-Score])</f>
        <v>536.5</v>
      </c>
      <c r="AV253">
        <f>(Table2[[#This Row],[Rank 1Y]]+Table2[[#This Row],[Rank 6M]]+Table2[[#This Row],[Rank Sharpe]])/3</f>
        <v>278.5</v>
      </c>
    </row>
    <row r="254" spans="1:48" x14ac:dyDescent="0.3">
      <c r="A254" t="s">
        <v>211</v>
      </c>
      <c r="B254" t="s">
        <v>212</v>
      </c>
      <c r="C254" t="s">
        <v>3174</v>
      </c>
      <c r="D254" t="s">
        <v>57</v>
      </c>
      <c r="E254">
        <v>126419.30755896099</v>
      </c>
      <c r="F254">
        <v>723.45</v>
      </c>
      <c r="G254">
        <v>32.094438252442501</v>
      </c>
      <c r="H254">
        <f>(Table2[[#This Row],[1Y Return vs Nifty]]-AVERAGE(Table2[1Y Return vs Nifty]))/_xlfn.STDEV.P(Table2[1Y Return vs Nifty])</f>
        <v>0.11645550925944895</v>
      </c>
      <c r="I254">
        <v>-1.13310529365343</v>
      </c>
      <c r="J254">
        <f>(Table2[[#This Row],[1M Return vs Nifty]]-AVERAGE(Table2[1M Return vs Nifty]))/_xlfn.STDEV.P(Table2[1M Return vs Nifty])</f>
        <v>1.3306841583627764E-3</v>
      </c>
      <c r="K254">
        <v>18.5817716620037</v>
      </c>
      <c r="L254">
        <f>(Table2[[#This Row],[6M Return vs Nifty]]-AVERAGE(Table2[6M Return vs Nifty]))/_xlfn.STDEV.P(Table2[6M Return vs Nifty])</f>
        <v>0.2572498821318196</v>
      </c>
      <c r="M254">
        <v>-7.8650631586162696</v>
      </c>
      <c r="N254">
        <f>(Table2[[#This Row],[1W Return vs Nifty]]-AVERAGE(Table2[1W Return vs Nifty]))/_xlfn.STDEV.P(Table2[1W Return vs Nifty])</f>
        <v>-1.7291636375237951</v>
      </c>
      <c r="O254">
        <v>747.68</v>
      </c>
      <c r="P254">
        <v>726.02936602269801</v>
      </c>
      <c r="Q254">
        <v>614.33365036105204</v>
      </c>
      <c r="R254">
        <v>33.049266635119402</v>
      </c>
      <c r="S254" s="1">
        <f>(Table2[[#This Row],[Close Price]]-Table2[[#This Row],[20D EMA]])/Table2[[#This Row],[20D EMA]]</f>
        <v>-3.2406912047934819E-2</v>
      </c>
      <c r="T254" s="1">
        <f>(Table2[[#This Row],[Close Price]]-Table2[[#This Row],[50D EMA]])/Table2[[#This Row],[50D EMA]]</f>
        <v>-3.5527020578081259E-3</v>
      </c>
      <c r="U254" s="1">
        <f>(Table2[[#This Row],[Close Price]]-Table2[[#This Row],[200D EMA]])/Table2[[#This Row],[200D EMA]]</f>
        <v>0.17761740639605023</v>
      </c>
      <c r="V254">
        <v>1.2466814436153499</v>
      </c>
      <c r="W254">
        <v>712.1</v>
      </c>
      <c r="X254">
        <v>736.5</v>
      </c>
      <c r="Y254">
        <v>712.1</v>
      </c>
      <c r="Z254">
        <v>736.6</v>
      </c>
      <c r="AA254">
        <v>712.1</v>
      </c>
      <c r="AB254">
        <v>736.5</v>
      </c>
      <c r="AC254" s="1">
        <f>(Table2[[#This Row],[Close Price]]/Table2[[#This Row],[Day Low]])-1</f>
        <v>1.5938772644291666E-2</v>
      </c>
      <c r="AD254" s="1">
        <f>(Table2[[#This Row],[Day High]]/Table2[[#This Row],[Close Price]])-1</f>
        <v>1.8038565208376545E-2</v>
      </c>
      <c r="AE254" s="1">
        <f>(Table2[[#This Row],[Close Price]]/Table2[[#This Row],[Current Week Low]])-1</f>
        <v>1.5938772644291666E-2</v>
      </c>
      <c r="AF254" s="1">
        <f>(Table2[[#This Row],[Current Week High]]/Table2[[#This Row],[Close Price]])-1</f>
        <v>1.8176791761697286E-2</v>
      </c>
      <c r="AG254" s="1">
        <f>(Table2[[#This Row],[Close Price]]/Table2[[#This Row],[Current Month Low]])-1</f>
        <v>1.5938772644291666E-2</v>
      </c>
      <c r="AH254" s="1">
        <f>(Table2[[#This Row],[Current Month High]]/Table2[[#This Row],[Close Price]])-1</f>
        <v>1.8038565208376545E-2</v>
      </c>
      <c r="AI254">
        <v>11.2585527679867</v>
      </c>
      <c r="AJ254">
        <v>108.187050359712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-0.01</v>
      </c>
      <c r="AM254" t="s">
        <v>3214</v>
      </c>
      <c r="AN254">
        <v>-5.83</v>
      </c>
      <c r="AO254" t="s">
        <v>3214</v>
      </c>
      <c r="AP254">
        <v>6.2128336128389E-2</v>
      </c>
      <c r="AQ254">
        <f>(Table2[[#This Row],[Sharpe Ratio]]-AVERAGE(Table2[Sharpe Ratio]))/_xlfn.STDEV.P(Table2[Sharpe Ratio])</f>
        <v>1.0869023869314764E-2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-1.343258538104849</v>
      </c>
      <c r="AS254">
        <f>_xlfn.RANK.AVG(Table2[[#This Row],[1Y Return vs Nifty Z-Score]],Table2[1Y Return vs Nifty Z-Score])</f>
        <v>268</v>
      </c>
      <c r="AT254">
        <f>_xlfn.RANK.AVG(Table2[[#This Row],[6M Return vs Nifty Z-Score]],Table2[6M Return vs Nifty Z-Score])</f>
        <v>230</v>
      </c>
      <c r="AU254">
        <f>_xlfn.RANK.AVG(Table2[[#This Row],[Sharpe Ratio Z-Score]],Table2[Sharpe Ratio Z-Score])</f>
        <v>342</v>
      </c>
      <c r="AV254">
        <f>(Table2[[#This Row],[Rank 1Y]]+Table2[[#This Row],[Rank 6M]]+Table2[[#This Row],[Rank Sharpe]])/3</f>
        <v>280</v>
      </c>
    </row>
    <row r="255" spans="1:48" x14ac:dyDescent="0.3">
      <c r="A255" t="s">
        <v>205</v>
      </c>
      <c r="B255" t="s">
        <v>206</v>
      </c>
      <c r="C255" t="s">
        <v>3169</v>
      </c>
      <c r="D255" t="s">
        <v>51</v>
      </c>
      <c r="E255">
        <v>132945.36601642499</v>
      </c>
      <c r="F255">
        <v>1581.85</v>
      </c>
      <c r="G255">
        <v>-5.1956882402001696</v>
      </c>
      <c r="H255">
        <f>(Table2[[#This Row],[1Y Return vs Nifty]]-AVERAGE(Table2[1Y Return vs Nifty]))/_xlfn.STDEV.P(Table2[1Y Return vs Nifty])</f>
        <v>-0.50719489765677739</v>
      </c>
      <c r="I255">
        <v>6.2789313168046803</v>
      </c>
      <c r="J255">
        <f>(Table2[[#This Row],[1M Return vs Nifty]]-AVERAGE(Table2[1M Return vs Nifty]))/_xlfn.STDEV.P(Table2[1M Return vs Nifty])</f>
        <v>0.66857745887638653</v>
      </c>
      <c r="K255">
        <v>17.276764159488302</v>
      </c>
      <c r="L255">
        <f>(Table2[[#This Row],[6M Return vs Nifty]]-AVERAGE(Table2[6M Return vs Nifty]))/_xlfn.STDEV.P(Table2[6M Return vs Nifty])</f>
        <v>0.21598938578312313</v>
      </c>
      <c r="M255">
        <v>-1.4569680408535599</v>
      </c>
      <c r="N255">
        <f>(Table2[[#This Row],[1W Return vs Nifty]]-AVERAGE(Table2[1W Return vs Nifty]))/_xlfn.STDEV.P(Table2[1W Return vs Nifty])</f>
        <v>-0.38933321561498019</v>
      </c>
      <c r="O255">
        <v>1568.62</v>
      </c>
      <c r="P255">
        <v>1495.13522750159</v>
      </c>
      <c r="Q255">
        <v>1321.6715907207199</v>
      </c>
      <c r="R255">
        <v>47.491076932641903</v>
      </c>
      <c r="S255" s="1">
        <f>(Table2[[#This Row],[Close Price]]-Table2[[#This Row],[20D EMA]])/Table2[[#This Row],[20D EMA]]</f>
        <v>8.4341650622840585E-3</v>
      </c>
      <c r="T255" s="1">
        <f>(Table2[[#This Row],[Close Price]]-Table2[[#This Row],[50D EMA]])/Table2[[#This Row],[50D EMA]]</f>
        <v>5.7997946208058121E-2</v>
      </c>
      <c r="U255" s="1">
        <f>(Table2[[#This Row],[Close Price]]-Table2[[#This Row],[200D EMA]])/Table2[[#This Row],[200D EMA]]</f>
        <v>0.19685556616784225</v>
      </c>
      <c r="V255">
        <v>0.86606242885041596</v>
      </c>
      <c r="W255">
        <v>1576.1</v>
      </c>
      <c r="X255">
        <v>1623</v>
      </c>
      <c r="Y255">
        <v>1576.1</v>
      </c>
      <c r="Z255">
        <v>1623.85</v>
      </c>
      <c r="AA255">
        <v>1576.1</v>
      </c>
      <c r="AB255">
        <v>1623</v>
      </c>
      <c r="AC255" s="1">
        <f>(Table2[[#This Row],[Close Price]]/Table2[[#This Row],[Day Low]])-1</f>
        <v>3.6482456696909082E-3</v>
      </c>
      <c r="AD255" s="1">
        <f>(Table2[[#This Row],[Day High]]/Table2[[#This Row],[Close Price]])-1</f>
        <v>2.6013844549104048E-2</v>
      </c>
      <c r="AE255" s="1">
        <f>(Table2[[#This Row],[Close Price]]/Table2[[#This Row],[Current Week Low]])-1</f>
        <v>3.6482456696909082E-3</v>
      </c>
      <c r="AF255" s="1">
        <f>(Table2[[#This Row],[Current Week High]]/Table2[[#This Row],[Close Price]])-1</f>
        <v>2.6551190062268804E-2</v>
      </c>
      <c r="AG255" s="1">
        <f>(Table2[[#This Row],[Close Price]]/Table2[[#This Row],[Current Month Low]])-1</f>
        <v>3.6482456696909082E-3</v>
      </c>
      <c r="AH255" s="1">
        <f>(Table2[[#This Row],[Current Month High]]/Table2[[#This Row],[Close Price]])-1</f>
        <v>2.6013844549104048E-2</v>
      </c>
      <c r="AI255">
        <v>4.4346809115908696</v>
      </c>
      <c r="AJ255">
        <v>56.432950949366997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</v>
      </c>
      <c r="AM255" t="s">
        <v>3215</v>
      </c>
      <c r="AN255">
        <v>0.47</v>
      </c>
      <c r="AO255" t="s">
        <v>3215</v>
      </c>
      <c r="AP255">
        <v>0.134144219397131</v>
      </c>
      <c r="AQ255">
        <f>(Table2[[#This Row],[Sharpe Ratio]]-AVERAGE(Table2[Sharpe Ratio]))/_xlfn.STDEV.P(Table2[Sharpe Ratio])</f>
        <v>0.85177850340316164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0.83981723479091386</v>
      </c>
      <c r="AS255">
        <f>_xlfn.RANK.AVG(Table2[[#This Row],[1Y Return vs Nifty Z-Score]],Table2[1Y Return vs Nifty Z-Score])</f>
        <v>467</v>
      </c>
      <c r="AT255">
        <f>_xlfn.RANK.AVG(Table2[[#This Row],[6M Return vs Nifty Z-Score]],Table2[6M Return vs Nifty Z-Score])</f>
        <v>238</v>
      </c>
      <c r="AU255">
        <f>_xlfn.RANK.AVG(Table2[[#This Row],[Sharpe Ratio Z-Score]],Table2[Sharpe Ratio Z-Score])</f>
        <v>137</v>
      </c>
      <c r="AV255">
        <f>(Table2[[#This Row],[Rank 1Y]]+Table2[[#This Row],[Rank 6M]]+Table2[[#This Row],[Rank Sharpe]])/3</f>
        <v>280.66666666666669</v>
      </c>
    </row>
    <row r="256" spans="1:48" x14ac:dyDescent="0.3">
      <c r="A256" t="s">
        <v>681</v>
      </c>
      <c r="B256" t="s">
        <v>682</v>
      </c>
      <c r="C256" t="s">
        <v>3171</v>
      </c>
      <c r="D256" t="s">
        <v>231</v>
      </c>
      <c r="E256">
        <v>27800.6135685099</v>
      </c>
      <c r="F256">
        <v>2078.35</v>
      </c>
      <c r="G256">
        <v>41.770760960693302</v>
      </c>
      <c r="H256">
        <f>(Table2[[#This Row],[1Y Return vs Nifty]]-AVERAGE(Table2[1Y Return vs Nifty]))/_xlfn.STDEV.P(Table2[1Y Return vs Nifty])</f>
        <v>0.27828501111549564</v>
      </c>
      <c r="I256">
        <v>2.7441481673874701</v>
      </c>
      <c r="J256">
        <f>(Table2[[#This Row],[1M Return vs Nifty]]-AVERAGE(Table2[1M Return vs Nifty]))/_xlfn.STDEV.P(Table2[1M Return vs Nifty])</f>
        <v>0.35036901230066497</v>
      </c>
      <c r="K256">
        <v>6.8755991471889804</v>
      </c>
      <c r="L256">
        <f>(Table2[[#This Row],[6M Return vs Nifty]]-AVERAGE(Table2[6M Return vs Nifty]))/_xlfn.STDEV.P(Table2[6M Return vs Nifty])</f>
        <v>-0.11286483933433133</v>
      </c>
      <c r="M256">
        <v>-2.87818138774221</v>
      </c>
      <c r="N256">
        <f>(Table2[[#This Row],[1W Return vs Nifty]]-AVERAGE(Table2[1W Return vs Nifty]))/_xlfn.STDEV.P(Table2[1W Return vs Nifty])</f>
        <v>-0.68648624521125068</v>
      </c>
      <c r="O256">
        <v>2056.81</v>
      </c>
      <c r="P256">
        <v>1937.9863635707</v>
      </c>
      <c r="Q256">
        <v>1716.2069589913899</v>
      </c>
      <c r="R256">
        <v>49.1309985039506</v>
      </c>
      <c r="S256" s="1">
        <f>(Table2[[#This Row],[Close Price]]-Table2[[#This Row],[20D EMA]])/Table2[[#This Row],[20D EMA]]</f>
        <v>1.0472527846519593E-2</v>
      </c>
      <c r="T256" s="1">
        <f>(Table2[[#This Row],[Close Price]]-Table2[[#This Row],[50D EMA]])/Table2[[#This Row],[50D EMA]]</f>
        <v>7.242756660613589E-2</v>
      </c>
      <c r="U256" s="1">
        <f>(Table2[[#This Row],[Close Price]]-Table2[[#This Row],[200D EMA]])/Table2[[#This Row],[200D EMA]]</f>
        <v>0.21101361878956632</v>
      </c>
      <c r="V256">
        <v>1.19664080501706</v>
      </c>
      <c r="W256">
        <v>2005.55</v>
      </c>
      <c r="X256">
        <v>2084.9</v>
      </c>
      <c r="Y256">
        <v>2005.55</v>
      </c>
      <c r="Z256">
        <v>2120</v>
      </c>
      <c r="AA256">
        <v>2005.55</v>
      </c>
      <c r="AB256">
        <v>2084.9</v>
      </c>
      <c r="AC256" s="1">
        <f>(Table2[[#This Row],[Close Price]]/Table2[[#This Row],[Day Low]])-1</f>
        <v>3.6299269527062306E-2</v>
      </c>
      <c r="AD256" s="1">
        <f>(Table2[[#This Row],[Day High]]/Table2[[#This Row],[Close Price]])-1</f>
        <v>3.1515384800444579E-3</v>
      </c>
      <c r="AE256" s="1">
        <f>(Table2[[#This Row],[Close Price]]/Table2[[#This Row],[Current Week Low]])-1</f>
        <v>3.6299269527062306E-2</v>
      </c>
      <c r="AF256" s="1">
        <f>(Table2[[#This Row],[Current Week High]]/Table2[[#This Row],[Close Price]])-1</f>
        <v>2.0039935525777652E-2</v>
      </c>
      <c r="AG256" s="1">
        <f>(Table2[[#This Row],[Close Price]]/Table2[[#This Row],[Current Month Low]])-1</f>
        <v>3.6299269527062306E-2</v>
      </c>
      <c r="AH256" s="1">
        <f>(Table2[[#This Row],[Current Month High]]/Table2[[#This Row],[Close Price]])-1</f>
        <v>3.1515384800444579E-3</v>
      </c>
      <c r="AI256">
        <v>12.2380734717444</v>
      </c>
      <c r="AJ256">
        <v>82.111719605695498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</v>
      </c>
      <c r="AM256" t="s">
        <v>3215</v>
      </c>
      <c r="AN256">
        <v>2.14</v>
      </c>
      <c r="AO256" t="s">
        <v>3215</v>
      </c>
      <c r="AP256">
        <v>8.7582600887211995E-2</v>
      </c>
      <c r="AQ256">
        <f>(Table2[[#This Row],[Sharpe Ratio]]-AVERAGE(Table2[Sharpe Ratio]))/_xlfn.STDEV.P(Table2[Sharpe Ratio])</f>
        <v>0.30809140813671931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0.13739434700729791</v>
      </c>
      <c r="AS256">
        <f>_xlfn.RANK.AVG(Table2[[#This Row],[1Y Return vs Nifty Z-Score]],Table2[1Y Return vs Nifty Z-Score])</f>
        <v>225</v>
      </c>
      <c r="AT256">
        <f>_xlfn.RANK.AVG(Table2[[#This Row],[6M Return vs Nifty Z-Score]],Table2[6M Return vs Nifty Z-Score])</f>
        <v>355</v>
      </c>
      <c r="AU256">
        <f>_xlfn.RANK.AVG(Table2[[#This Row],[Sharpe Ratio Z-Score]],Table2[Sharpe Ratio Z-Score])</f>
        <v>264</v>
      </c>
      <c r="AV256">
        <f>(Table2[[#This Row],[Rank 1Y]]+Table2[[#This Row],[Rank 6M]]+Table2[[#This Row],[Rank Sharpe]])/3</f>
        <v>281.33333333333331</v>
      </c>
    </row>
    <row r="257" spans="1:48" x14ac:dyDescent="0.3">
      <c r="A257" t="s">
        <v>1270</v>
      </c>
      <c r="B257" t="s">
        <v>1271</v>
      </c>
      <c r="C257" t="s">
        <v>3175</v>
      </c>
      <c r="D257" t="s">
        <v>60</v>
      </c>
      <c r="E257">
        <v>9498.9649197300005</v>
      </c>
      <c r="F257">
        <v>7624.4</v>
      </c>
      <c r="G257">
        <v>66.913113277591506</v>
      </c>
      <c r="H257">
        <f>(Table2[[#This Row],[1Y Return vs Nifty]]-AVERAGE(Table2[1Y Return vs Nifty]))/_xlfn.STDEV.P(Table2[1Y Return vs Nifty])</f>
        <v>0.69877267710285451</v>
      </c>
      <c r="I257">
        <v>-11.1332049074579</v>
      </c>
      <c r="J257">
        <f>(Table2[[#This Row],[1M Return vs Nifty]]-AVERAGE(Table2[1M Return vs Nifty]))/_xlfn.STDEV.P(Table2[1M Return vs Nifty])</f>
        <v>-0.89889884314258006</v>
      </c>
      <c r="K257">
        <v>-13.8841553208946</v>
      </c>
      <c r="L257">
        <f>(Table2[[#This Row],[6M Return vs Nifty]]-AVERAGE(Table2[6M Return vs Nifty]))/_xlfn.STDEV.P(Table2[6M Return vs Nifty])</f>
        <v>-0.7692271757800494</v>
      </c>
      <c r="M257">
        <v>7.2030722635294397</v>
      </c>
      <c r="N257">
        <f>(Table2[[#This Row],[1W Return vs Nifty]]-AVERAGE(Table2[1W Return vs Nifty]))/_xlfn.STDEV.P(Table2[1W Return vs Nifty])</f>
        <v>1.4213430058734149</v>
      </c>
      <c r="O257">
        <v>7432.72</v>
      </c>
      <c r="P257">
        <v>7824.9282171882196</v>
      </c>
      <c r="Q257">
        <v>7108.6392748930302</v>
      </c>
      <c r="R257">
        <v>23.936272497429499</v>
      </c>
      <c r="S257" s="1">
        <f>(Table2[[#This Row],[Close Price]]-Table2[[#This Row],[20D EMA]])/Table2[[#This Row],[20D EMA]]</f>
        <v>2.5788674939994965E-2</v>
      </c>
      <c r="T257" s="1">
        <f>(Table2[[#This Row],[Close Price]]-Table2[[#This Row],[50D EMA]])/Table2[[#This Row],[50D EMA]]</f>
        <v>-2.5626844313758706E-2</v>
      </c>
      <c r="U257" s="1">
        <f>(Table2[[#This Row],[Close Price]]-Table2[[#This Row],[200D EMA]])/Table2[[#This Row],[200D EMA]]</f>
        <v>7.2554071906360804E-2</v>
      </c>
      <c r="V257">
        <v>1.62828920859196</v>
      </c>
      <c r="W257">
        <v>7450</v>
      </c>
      <c r="X257">
        <v>7736.05</v>
      </c>
      <c r="Y257">
        <v>7442</v>
      </c>
      <c r="Z257">
        <v>7736.05</v>
      </c>
      <c r="AA257">
        <v>7450</v>
      </c>
      <c r="AB257">
        <v>7736.05</v>
      </c>
      <c r="AC257" s="1">
        <f>(Table2[[#This Row],[Close Price]]/Table2[[#This Row],[Day Low]])-1</f>
        <v>2.3409395973154279E-2</v>
      </c>
      <c r="AD257" s="1">
        <f>(Table2[[#This Row],[Day High]]/Table2[[#This Row],[Close Price]])-1</f>
        <v>1.4643775247888513E-2</v>
      </c>
      <c r="AE257" s="1">
        <f>(Table2[[#This Row],[Close Price]]/Table2[[#This Row],[Current Week Low]])-1</f>
        <v>2.450954044611664E-2</v>
      </c>
      <c r="AF257" s="1">
        <f>(Table2[[#This Row],[Current Week High]]/Table2[[#This Row],[Close Price]])-1</f>
        <v>1.4643775247888513E-2</v>
      </c>
      <c r="AG257" s="1">
        <f>(Table2[[#This Row],[Close Price]]/Table2[[#This Row],[Current Month Low]])-1</f>
        <v>2.3409395973154279E-2</v>
      </c>
      <c r="AH257" s="1">
        <f>(Table2[[#This Row],[Current Month High]]/Table2[[#This Row],[Close Price]])-1</f>
        <v>1.4643775247888513E-2</v>
      </c>
      <c r="AI257">
        <v>34.802082786842199</v>
      </c>
      <c r="AJ257">
        <v>139.655497579681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-0.15</v>
      </c>
      <c r="AM257" t="s">
        <v>3214</v>
      </c>
      <c r="AN257">
        <v>5.76</v>
      </c>
      <c r="AO257" t="s">
        <v>3215</v>
      </c>
      <c r="AP257">
        <v>0.133895434314561</v>
      </c>
      <c r="AQ257">
        <f>(Table2[[#This Row],[Sharpe Ratio]]-AVERAGE(Table2[Sharpe Ratio]))/_xlfn.STDEV.P(Table2[Sharpe Ratio])</f>
        <v>0.84887350904908232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135</v>
      </c>
      <c r="AT257">
        <f>_xlfn.RANK.AVG(Table2[[#This Row],[6M Return vs Nifty Z-Score]],Table2[6M Return vs Nifty Z-Score])</f>
        <v>572</v>
      </c>
      <c r="AU257">
        <f>_xlfn.RANK.AVG(Table2[[#This Row],[Sharpe Ratio Z-Score]],Table2[Sharpe Ratio Z-Score])</f>
        <v>139</v>
      </c>
      <c r="AV257">
        <f>(Table2[[#This Row],[Rank 1Y]]+Table2[[#This Row],[Rank 6M]]+Table2[[#This Row],[Rank Sharpe]])/3</f>
        <v>282</v>
      </c>
    </row>
    <row r="258" spans="1:48" x14ac:dyDescent="0.3">
      <c r="A258" t="s">
        <v>466</v>
      </c>
      <c r="B258" t="s">
        <v>467</v>
      </c>
      <c r="C258" t="s">
        <v>3183</v>
      </c>
      <c r="D258" t="s">
        <v>468</v>
      </c>
      <c r="E258">
        <v>47451.904499999997</v>
      </c>
      <c r="F258">
        <v>4319.7</v>
      </c>
      <c r="G258">
        <v>15.603414471362299</v>
      </c>
      <c r="H258">
        <f>(Table2[[#This Row],[1Y Return vs Nifty]]-AVERAGE(Table2[1Y Return vs Nifty]))/_xlfn.STDEV.P(Table2[1Y Return vs Nifty])</f>
        <v>-0.15934494139241431</v>
      </c>
      <c r="I258">
        <v>32.557007651463799</v>
      </c>
      <c r="J258">
        <f>(Table2[[#This Row],[1M Return vs Nifty]]-AVERAGE(Table2[1M Return vs Nifty]))/_xlfn.STDEV.P(Table2[1M Return vs Nifty])</f>
        <v>3.0341839178832877</v>
      </c>
      <c r="K258">
        <v>20.2683318486005</v>
      </c>
      <c r="L258">
        <f>(Table2[[#This Row],[6M Return vs Nifty]]-AVERAGE(Table2[6M Return vs Nifty]))/_xlfn.STDEV.P(Table2[6M Return vs Nifty])</f>
        <v>0.3105739513703511</v>
      </c>
      <c r="M258">
        <v>1.0113306961610999</v>
      </c>
      <c r="N258">
        <f>(Table2[[#This Row],[1W Return vs Nifty]]-AVERAGE(Table2[1W Return vs Nifty]))/_xlfn.STDEV.P(Table2[1W Return vs Nifty])</f>
        <v>0.12674865855139003</v>
      </c>
      <c r="O258">
        <v>4104.91</v>
      </c>
      <c r="P258">
        <v>3773.99702794633</v>
      </c>
      <c r="Q258">
        <v>3422.6143595659601</v>
      </c>
      <c r="R258">
        <v>62.506070753322597</v>
      </c>
      <c r="S258" s="1">
        <f>(Table2[[#This Row],[Close Price]]-Table2[[#This Row],[20D EMA]])/Table2[[#This Row],[20D EMA]]</f>
        <v>5.2325142329551676E-2</v>
      </c>
      <c r="T258" s="1">
        <f>(Table2[[#This Row],[Close Price]]-Table2[[#This Row],[50D EMA]])/Table2[[#This Row],[50D EMA]]</f>
        <v>0.14459549597224278</v>
      </c>
      <c r="U258" s="1">
        <f>(Table2[[#This Row],[Close Price]]-Table2[[#This Row],[200D EMA]])/Table2[[#This Row],[200D EMA]]</f>
        <v>0.26210538091349678</v>
      </c>
      <c r="V258">
        <v>0.63159751307429302</v>
      </c>
      <c r="W258">
        <v>4231.55</v>
      </c>
      <c r="X258">
        <v>4388</v>
      </c>
      <c r="Y258">
        <v>4192</v>
      </c>
      <c r="Z258">
        <v>4388</v>
      </c>
      <c r="AA258">
        <v>4231.55</v>
      </c>
      <c r="AB258">
        <v>4388</v>
      </c>
      <c r="AC258" s="1">
        <f>(Table2[[#This Row],[Close Price]]/Table2[[#This Row],[Day Low]])-1</f>
        <v>2.083161016648738E-2</v>
      </c>
      <c r="AD258" s="1">
        <f>(Table2[[#This Row],[Day High]]/Table2[[#This Row],[Close Price]])-1</f>
        <v>1.5811283190962477E-2</v>
      </c>
      <c r="AE258" s="1">
        <f>(Table2[[#This Row],[Close Price]]/Table2[[#This Row],[Current Week Low]])-1</f>
        <v>3.0462786259541907E-2</v>
      </c>
      <c r="AF258" s="1">
        <f>(Table2[[#This Row],[Current Week High]]/Table2[[#This Row],[Close Price]])-1</f>
        <v>1.5811283190962477E-2</v>
      </c>
      <c r="AG258" s="1">
        <f>(Table2[[#This Row],[Close Price]]/Table2[[#This Row],[Current Month Low]])-1</f>
        <v>2.083161016648738E-2</v>
      </c>
      <c r="AH258" s="1">
        <f>(Table2[[#This Row],[Current Month High]]/Table2[[#This Row],[Close Price]])-1</f>
        <v>1.5811283190962477E-2</v>
      </c>
      <c r="AI258">
        <v>4.4169734009306296</v>
      </c>
      <c r="AJ258">
        <v>74.462843295638095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0.27</v>
      </c>
      <c r="AM258" t="s">
        <v>3215</v>
      </c>
      <c r="AN258">
        <v>-1.59</v>
      </c>
      <c r="AO258" t="s">
        <v>3214</v>
      </c>
      <c r="AP258">
        <v>7.6843516964974004E-2</v>
      </c>
      <c r="AQ258">
        <f>(Table2[[#This Row],[Sharpe Ratio]]-AVERAGE(Table2[Sharpe Ratio]))/_xlfn.STDEV.P(Table2[Sharpe Ratio])</f>
        <v>0.18269410601629776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3.4948556924289123</v>
      </c>
      <c r="AS258">
        <f>_xlfn.RANK.AVG(Table2[[#This Row],[1Y Return vs Nifty Z-Score]],Table2[1Y Return vs Nifty Z-Score])</f>
        <v>340</v>
      </c>
      <c r="AT258">
        <f>_xlfn.RANK.AVG(Table2[[#This Row],[6M Return vs Nifty Z-Score]],Table2[6M Return vs Nifty Z-Score])</f>
        <v>214</v>
      </c>
      <c r="AU258">
        <f>_xlfn.RANK.AVG(Table2[[#This Row],[Sharpe Ratio Z-Score]],Table2[Sharpe Ratio Z-Score])</f>
        <v>293</v>
      </c>
      <c r="AV258">
        <f>(Table2[[#This Row],[Rank 1Y]]+Table2[[#This Row],[Rank 6M]]+Table2[[#This Row],[Rank Sharpe]])/3</f>
        <v>282.33333333333331</v>
      </c>
    </row>
    <row r="259" spans="1:48" x14ac:dyDescent="0.3">
      <c r="A259" t="s">
        <v>1415</v>
      </c>
      <c r="B259" t="s">
        <v>1416</v>
      </c>
      <c r="C259" t="s">
        <v>3181</v>
      </c>
      <c r="D259" t="s">
        <v>124</v>
      </c>
      <c r="E259">
        <v>7900.8517403199903</v>
      </c>
      <c r="F259">
        <v>728.2</v>
      </c>
      <c r="G259">
        <v>19.4761626292057</v>
      </c>
      <c r="H259">
        <f>(Table2[[#This Row],[1Y Return vs Nifty]]-AVERAGE(Table2[1Y Return vs Nifty]))/_xlfn.STDEV.P(Table2[1Y Return vs Nifty])</f>
        <v>-9.4576028232529252E-2</v>
      </c>
      <c r="I259">
        <v>5.0229263765780603</v>
      </c>
      <c r="J259">
        <f>(Table2[[#This Row],[1M Return vs Nifty]]-AVERAGE(Table2[1M Return vs Nifty]))/_xlfn.STDEV.P(Table2[1M Return vs Nifty])</f>
        <v>0.55550931182842977</v>
      </c>
      <c r="K259">
        <v>25.353378573874799</v>
      </c>
      <c r="L259">
        <f>(Table2[[#This Row],[6M Return vs Nifty]]-AVERAGE(Table2[6M Return vs Nifty]))/_xlfn.STDEV.P(Table2[6M Return vs Nifty])</f>
        <v>0.47134816258118328</v>
      </c>
      <c r="M259">
        <v>3.3772521609949799</v>
      </c>
      <c r="N259">
        <f>(Table2[[#This Row],[1W Return vs Nifty]]-AVERAGE(Table2[1W Return vs Nifty]))/_xlfn.STDEV.P(Table2[1W Return vs Nifty])</f>
        <v>0.62142507895044197</v>
      </c>
      <c r="O259">
        <v>686.39</v>
      </c>
      <c r="P259">
        <v>661.37890682981902</v>
      </c>
      <c r="Q259">
        <v>607.22677538289099</v>
      </c>
      <c r="R259">
        <v>70.651985461523097</v>
      </c>
      <c r="S259" s="1">
        <f>(Table2[[#This Row],[Close Price]]-Table2[[#This Row],[20D EMA]])/Table2[[#This Row],[20D EMA]]</f>
        <v>6.0912892087588773E-2</v>
      </c>
      <c r="T259" s="1">
        <f>(Table2[[#This Row],[Close Price]]-Table2[[#This Row],[50D EMA]])/Table2[[#This Row],[50D EMA]]</f>
        <v>0.10103299709159749</v>
      </c>
      <c r="U259" s="1">
        <f>(Table2[[#This Row],[Close Price]]-Table2[[#This Row],[200D EMA]])/Table2[[#This Row],[200D EMA]]</f>
        <v>0.19922248082823515</v>
      </c>
      <c r="V259">
        <v>1.27197649707307</v>
      </c>
      <c r="W259">
        <v>712.2</v>
      </c>
      <c r="X259">
        <v>736.95</v>
      </c>
      <c r="Y259">
        <v>712.2</v>
      </c>
      <c r="Z259">
        <v>736.95</v>
      </c>
      <c r="AA259">
        <v>712.2</v>
      </c>
      <c r="AB259">
        <v>736.95</v>
      </c>
      <c r="AC259" s="1">
        <f>(Table2[[#This Row],[Close Price]]/Table2[[#This Row],[Day Low]])-1</f>
        <v>2.2465599550687942E-2</v>
      </c>
      <c r="AD259" s="1">
        <f>(Table2[[#This Row],[Day High]]/Table2[[#This Row],[Close Price]])-1</f>
        <v>1.2015929689645599E-2</v>
      </c>
      <c r="AE259" s="1">
        <f>(Table2[[#This Row],[Close Price]]/Table2[[#This Row],[Current Week Low]])-1</f>
        <v>2.2465599550687942E-2</v>
      </c>
      <c r="AF259" s="1">
        <f>(Table2[[#This Row],[Current Week High]]/Table2[[#This Row],[Close Price]])-1</f>
        <v>1.2015929689645599E-2</v>
      </c>
      <c r="AG259" s="1">
        <f>(Table2[[#This Row],[Close Price]]/Table2[[#This Row],[Current Month Low]])-1</f>
        <v>2.2465599550687942E-2</v>
      </c>
      <c r="AH259" s="1">
        <f>(Table2[[#This Row],[Current Month High]]/Table2[[#This Row],[Close Price]])-1</f>
        <v>1.2015929689645599E-2</v>
      </c>
      <c r="AI259">
        <v>15.579511123317699</v>
      </c>
      <c r="AJ259">
        <v>61.535048802129502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</v>
      </c>
      <c r="AM259">
        <v>0</v>
      </c>
      <c r="AN259">
        <v>12.92</v>
      </c>
      <c r="AO259" t="s">
        <v>3215</v>
      </c>
      <c r="AP259">
        <v>6.3462110729786997E-2</v>
      </c>
      <c r="AQ259">
        <f>(Table2[[#This Row],[Sharpe Ratio]]-AVERAGE(Table2[Sharpe Ratio]))/_xlfn.STDEV.P(Table2[Sharpe Ratio])</f>
        <v>2.6443139675013272E-2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1.580149664802539</v>
      </c>
      <c r="AS259">
        <f>_xlfn.RANK.AVG(Table2[[#This Row],[1Y Return vs Nifty Z-Score]],Table2[1Y Return vs Nifty Z-Score])</f>
        <v>326</v>
      </c>
      <c r="AT259">
        <f>_xlfn.RANK.AVG(Table2[[#This Row],[6M Return vs Nifty Z-Score]],Table2[6M Return vs Nifty Z-Score])</f>
        <v>182</v>
      </c>
      <c r="AU259">
        <f>_xlfn.RANK.AVG(Table2[[#This Row],[Sharpe Ratio Z-Score]],Table2[Sharpe Ratio Z-Score])</f>
        <v>340</v>
      </c>
      <c r="AV259">
        <f>(Table2[[#This Row],[Rank 1Y]]+Table2[[#This Row],[Rank 6M]]+Table2[[#This Row],[Rank Sharpe]])/3</f>
        <v>282.66666666666669</v>
      </c>
    </row>
    <row r="260" spans="1:48" x14ac:dyDescent="0.3">
      <c r="A260" t="s">
        <v>331</v>
      </c>
      <c r="B260" t="s">
        <v>332</v>
      </c>
      <c r="C260" t="s">
        <v>3173</v>
      </c>
      <c r="D260" t="s">
        <v>54</v>
      </c>
      <c r="E260">
        <v>83681.319501975406</v>
      </c>
      <c r="F260">
        <v>1438.3</v>
      </c>
      <c r="G260">
        <v>26.929622257037099</v>
      </c>
      <c r="H260">
        <f>(Table2[[#This Row],[1Y Return vs Nifty]]-AVERAGE(Table2[1Y Return vs Nifty]))/_xlfn.STDEV.P(Table2[1Y Return vs Nifty])</f>
        <v>3.0077695609030689E-2</v>
      </c>
      <c r="I260">
        <v>-11.3552849769567</v>
      </c>
      <c r="J260">
        <f>(Table2[[#This Row],[1M Return vs Nifty]]-AVERAGE(Table2[1M Return vs Nifty]))/_xlfn.STDEV.P(Table2[1M Return vs Nifty])</f>
        <v>-0.91889094759240819</v>
      </c>
      <c r="K260">
        <v>15.7355616285813</v>
      </c>
      <c r="L260">
        <f>(Table2[[#This Row],[6M Return vs Nifty]]-AVERAGE(Table2[6M Return vs Nifty]))/_xlfn.STDEV.P(Table2[6M Return vs Nifty])</f>
        <v>0.16726109780277121</v>
      </c>
      <c r="M260">
        <v>-3.8850521448152202</v>
      </c>
      <c r="N260">
        <f>(Table2[[#This Row],[1W Return vs Nifty]]-AVERAGE(Table2[1W Return vs Nifty]))/_xlfn.STDEV.P(Table2[1W Return vs Nifty])</f>
        <v>-0.89700685179796669</v>
      </c>
      <c r="O260">
        <v>1508.01</v>
      </c>
      <c r="P260">
        <v>1473.79866738448</v>
      </c>
      <c r="Q260">
        <v>1247.8308933173801</v>
      </c>
      <c r="R260">
        <v>24.9246889095309</v>
      </c>
      <c r="S260" s="1">
        <f>(Table2[[#This Row],[Close Price]]-Table2[[#This Row],[20D EMA]])/Table2[[#This Row],[20D EMA]]</f>
        <v>-4.6226483909257918E-2</v>
      </c>
      <c r="T260" s="1">
        <f>(Table2[[#This Row],[Close Price]]-Table2[[#This Row],[50D EMA]])/Table2[[#This Row],[50D EMA]]</f>
        <v>-2.4086510708738008E-2</v>
      </c>
      <c r="U260" s="1">
        <f>(Table2[[#This Row],[Close Price]]-Table2[[#This Row],[200D EMA]])/Table2[[#This Row],[200D EMA]]</f>
        <v>0.15264015957823779</v>
      </c>
      <c r="V260">
        <v>0.90959505301532995</v>
      </c>
      <c r="W260">
        <v>1407</v>
      </c>
      <c r="X260">
        <v>1461.7</v>
      </c>
      <c r="Y260">
        <v>1407</v>
      </c>
      <c r="Z260">
        <v>1518.9</v>
      </c>
      <c r="AA260">
        <v>1407</v>
      </c>
      <c r="AB260">
        <v>1461.7</v>
      </c>
      <c r="AC260" s="1">
        <f>(Table2[[#This Row],[Close Price]]/Table2[[#This Row],[Day Low]])-1</f>
        <v>2.2245913290689368E-2</v>
      </c>
      <c r="AD260" s="1">
        <f>(Table2[[#This Row],[Day High]]/Table2[[#This Row],[Close Price]])-1</f>
        <v>1.6269206702357097E-2</v>
      </c>
      <c r="AE260" s="1">
        <f>(Table2[[#This Row],[Close Price]]/Table2[[#This Row],[Current Week Low]])-1</f>
        <v>2.2245913290689368E-2</v>
      </c>
      <c r="AF260" s="1">
        <f>(Table2[[#This Row],[Current Week High]]/Table2[[#This Row],[Close Price]])-1</f>
        <v>5.603837864145178E-2</v>
      </c>
      <c r="AG260" s="1">
        <f>(Table2[[#This Row],[Close Price]]/Table2[[#This Row],[Current Month Low]])-1</f>
        <v>2.2245913290689368E-2</v>
      </c>
      <c r="AH260" s="1">
        <f>(Table2[[#This Row],[Current Month High]]/Table2[[#This Row],[Close Price]])-1</f>
        <v>1.6269206702357097E-2</v>
      </c>
      <c r="AI260">
        <v>10.6862267955224</v>
      </c>
      <c r="AJ260">
        <v>72.323728508955796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-0.04</v>
      </c>
      <c r="AM260" t="s">
        <v>3214</v>
      </c>
      <c r="AN260">
        <v>-8.23</v>
      </c>
      <c r="AO260" t="s">
        <v>3214</v>
      </c>
      <c r="AP260">
        <v>7.4625327588197995E-2</v>
      </c>
      <c r="AQ260">
        <f>(Table2[[#This Row],[Sharpe Ratio]]-AVERAGE(Table2[Sharpe Ratio]))/_xlfn.STDEV.P(Table2[Sharpe Ratio])</f>
        <v>0.15679292436486281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-1.4617660816137101</v>
      </c>
      <c r="AS260">
        <f>_xlfn.RANK.AVG(Table2[[#This Row],[1Y Return vs Nifty Z-Score]],Table2[1Y Return vs Nifty Z-Score])</f>
        <v>292</v>
      </c>
      <c r="AT260">
        <f>_xlfn.RANK.AVG(Table2[[#This Row],[6M Return vs Nifty Z-Score]],Table2[6M Return vs Nifty Z-Score])</f>
        <v>259</v>
      </c>
      <c r="AU260">
        <f>_xlfn.RANK.AVG(Table2[[#This Row],[Sharpe Ratio Z-Score]],Table2[Sharpe Ratio Z-Score])</f>
        <v>301</v>
      </c>
      <c r="AV260">
        <f>(Table2[[#This Row],[Rank 1Y]]+Table2[[#This Row],[Rank 6M]]+Table2[[#This Row],[Rank Sharpe]])/3</f>
        <v>284</v>
      </c>
    </row>
    <row r="261" spans="1:48" x14ac:dyDescent="0.3">
      <c r="A261" t="s">
        <v>702</v>
      </c>
      <c r="B261" t="s">
        <v>703</v>
      </c>
      <c r="C261" t="s">
        <v>3181</v>
      </c>
      <c r="D261" t="s">
        <v>440</v>
      </c>
      <c r="E261">
        <v>25809.276239999999</v>
      </c>
      <c r="F261">
        <v>3682.2</v>
      </c>
      <c r="G261">
        <v>9.5313764935315692</v>
      </c>
      <c r="H261">
        <f>(Table2[[#This Row],[1Y Return vs Nifty]]-AVERAGE(Table2[1Y Return vs Nifty]))/_xlfn.STDEV.P(Table2[1Y Return vs Nifty])</f>
        <v>-0.26089538682820695</v>
      </c>
      <c r="I261">
        <v>-2.16324094108858</v>
      </c>
      <c r="J261">
        <f>(Table2[[#This Row],[1M Return vs Nifty]]-AVERAGE(Table2[1M Return vs Nifty]))/_xlfn.STDEV.P(Table2[1M Return vs Nifty])</f>
        <v>-9.1404244768369031E-2</v>
      </c>
      <c r="K261">
        <v>15.137615202565801</v>
      </c>
      <c r="L261">
        <f>(Table2[[#This Row],[6M Return vs Nifty]]-AVERAGE(Table2[6M Return vs Nifty]))/_xlfn.STDEV.P(Table2[6M Return vs Nifty])</f>
        <v>0.14835579168018248</v>
      </c>
      <c r="M261">
        <v>0.14882563648125499</v>
      </c>
      <c r="N261">
        <f>(Table2[[#This Row],[1W Return vs Nifty]]-AVERAGE(Table2[1W Return vs Nifty]))/_xlfn.STDEV.P(Table2[1W Return vs Nifty])</f>
        <v>-5.3587384652163117E-2</v>
      </c>
      <c r="O261">
        <v>3688.87</v>
      </c>
      <c r="P261">
        <v>3642.8744035302002</v>
      </c>
      <c r="Q261">
        <v>3338.0441354036702</v>
      </c>
      <c r="R261">
        <v>48.140236951385099</v>
      </c>
      <c r="S261" s="1">
        <f>(Table2[[#This Row],[Close Price]]-Table2[[#This Row],[20D EMA]])/Table2[[#This Row],[20D EMA]]</f>
        <v>-1.8081417886778534E-3</v>
      </c>
      <c r="T261" s="1">
        <f>(Table2[[#This Row],[Close Price]]-Table2[[#This Row],[50D EMA]])/Table2[[#This Row],[50D EMA]]</f>
        <v>1.0795210625897606E-2</v>
      </c>
      <c r="U261" s="1">
        <f>(Table2[[#This Row],[Close Price]]-Table2[[#This Row],[200D EMA]])/Table2[[#This Row],[200D EMA]]</f>
        <v>0.10310105278302761</v>
      </c>
      <c r="V261">
        <v>0.92687012334488506</v>
      </c>
      <c r="W261">
        <v>3635</v>
      </c>
      <c r="X261">
        <v>3700.7</v>
      </c>
      <c r="Y261">
        <v>3569.6</v>
      </c>
      <c r="Z261">
        <v>3700.7</v>
      </c>
      <c r="AA261">
        <v>3635</v>
      </c>
      <c r="AB261">
        <v>3700.7</v>
      </c>
      <c r="AC261" s="1">
        <f>(Table2[[#This Row],[Close Price]]/Table2[[#This Row],[Day Low]])-1</f>
        <v>1.2984869325997295E-2</v>
      </c>
      <c r="AD261" s="1">
        <f>(Table2[[#This Row],[Day High]]/Table2[[#This Row],[Close Price]])-1</f>
        <v>5.024170332953215E-3</v>
      </c>
      <c r="AE261" s="1">
        <f>(Table2[[#This Row],[Close Price]]/Table2[[#This Row],[Current Week Low]])-1</f>
        <v>3.1544150605109733E-2</v>
      </c>
      <c r="AF261" s="1">
        <f>(Table2[[#This Row],[Current Week High]]/Table2[[#This Row],[Close Price]])-1</f>
        <v>5.024170332953215E-3</v>
      </c>
      <c r="AG261" s="1">
        <f>(Table2[[#This Row],[Close Price]]/Table2[[#This Row],[Current Month Low]])-1</f>
        <v>1.2984869325997295E-2</v>
      </c>
      <c r="AH261" s="1">
        <f>(Table2[[#This Row],[Current Month High]]/Table2[[#This Row],[Close Price]])-1</f>
        <v>5.024170332953215E-3</v>
      </c>
      <c r="AI261">
        <v>8.0468198359676197</v>
      </c>
      <c r="AJ261">
        <v>45.815265815265803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-0.05</v>
      </c>
      <c r="AM261" t="s">
        <v>3214</v>
      </c>
      <c r="AN261">
        <v>-2.9</v>
      </c>
      <c r="AO261" t="s">
        <v>3214</v>
      </c>
      <c r="AP261">
        <v>0.106496818887195</v>
      </c>
      <c r="AQ261">
        <f>(Table2[[#This Row],[Sharpe Ratio]]-AVERAGE(Table2[Sharpe Ratio]))/_xlfn.STDEV.P(Table2[Sharpe Ratio])</f>
        <v>0.52894748171707284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0.27141625714851619</v>
      </c>
      <c r="AS261">
        <f>_xlfn.RANK.AVG(Table2[[#This Row],[1Y Return vs Nifty Z-Score]],Table2[1Y Return vs Nifty Z-Score])</f>
        <v>376</v>
      </c>
      <c r="AT261">
        <f>_xlfn.RANK.AVG(Table2[[#This Row],[6M Return vs Nifty Z-Score]],Table2[6M Return vs Nifty Z-Score])</f>
        <v>263</v>
      </c>
      <c r="AU261">
        <f>_xlfn.RANK.AVG(Table2[[#This Row],[Sharpe Ratio Z-Score]],Table2[Sharpe Ratio Z-Score])</f>
        <v>214</v>
      </c>
      <c r="AV261">
        <f>(Table2[[#This Row],[Rank 1Y]]+Table2[[#This Row],[Rank 6M]]+Table2[[#This Row],[Rank Sharpe]])/3</f>
        <v>284.33333333333331</v>
      </c>
    </row>
    <row r="262" spans="1:48" x14ac:dyDescent="0.3">
      <c r="A262" t="s">
        <v>1019</v>
      </c>
      <c r="B262" t="s">
        <v>1020</v>
      </c>
      <c r="C262" t="s">
        <v>3181</v>
      </c>
      <c r="D262" t="s">
        <v>46</v>
      </c>
      <c r="E262">
        <v>14330.0683404799</v>
      </c>
      <c r="F262">
        <v>779.6</v>
      </c>
      <c r="G262">
        <v>-1.23162215915698</v>
      </c>
      <c r="H262">
        <f>(Table2[[#This Row],[1Y Return vs Nifty]]-AVERAGE(Table2[1Y Return vs Nifty]))/_xlfn.STDEV.P(Table2[1Y Return vs Nifty])</f>
        <v>-0.44089875824912061</v>
      </c>
      <c r="I262">
        <v>-0.59350979668815895</v>
      </c>
      <c r="J262">
        <f>(Table2[[#This Row],[1M Return vs Nifty]]-AVERAGE(Table2[1M Return vs Nifty]))/_xlfn.STDEV.P(Table2[1M Return vs Nifty])</f>
        <v>4.9906180196042677E-2</v>
      </c>
      <c r="K262">
        <v>29.777950432044399</v>
      </c>
      <c r="L262">
        <f>(Table2[[#This Row],[6M Return vs Nifty]]-AVERAGE(Table2[6M Return vs Nifty]))/_xlfn.STDEV.P(Table2[6M Return vs Nifty])</f>
        <v>0.61124010239506787</v>
      </c>
      <c r="M262">
        <v>2.2158370503039202</v>
      </c>
      <c r="N262">
        <f>(Table2[[#This Row],[1W Return vs Nifty]]-AVERAGE(Table2[1W Return vs Nifty]))/_xlfn.STDEV.P(Table2[1W Return vs Nifty])</f>
        <v>0.3785917144057902</v>
      </c>
      <c r="O262">
        <v>757.26</v>
      </c>
      <c r="P262">
        <v>731.95507455427605</v>
      </c>
      <c r="Q262">
        <v>628.13282311574005</v>
      </c>
      <c r="R262">
        <v>59.851795840353503</v>
      </c>
      <c r="S262" s="1">
        <f>(Table2[[#This Row],[Close Price]]-Table2[[#This Row],[20D EMA]])/Table2[[#This Row],[20D EMA]]</f>
        <v>2.9501096056836533E-2</v>
      </c>
      <c r="T262" s="1">
        <f>(Table2[[#This Row],[Close Price]]-Table2[[#This Row],[50D EMA]])/Table2[[#This Row],[50D EMA]]</f>
        <v>6.509269093425897E-2</v>
      </c>
      <c r="U262" s="1">
        <f>(Table2[[#This Row],[Close Price]]-Table2[[#This Row],[200D EMA]])/Table2[[#This Row],[200D EMA]]</f>
        <v>0.24113877083024296</v>
      </c>
      <c r="V262">
        <v>1.4550260364230201</v>
      </c>
      <c r="W262">
        <v>773.55</v>
      </c>
      <c r="X262">
        <v>812</v>
      </c>
      <c r="Y262">
        <v>773.55</v>
      </c>
      <c r="Z262">
        <v>826.7</v>
      </c>
      <c r="AA262">
        <v>773.55</v>
      </c>
      <c r="AB262">
        <v>812</v>
      </c>
      <c r="AC262" s="1">
        <f>(Table2[[#This Row],[Close Price]]/Table2[[#This Row],[Day Low]])-1</f>
        <v>7.8210846099153741E-3</v>
      </c>
      <c r="AD262" s="1">
        <f>(Table2[[#This Row],[Day High]]/Table2[[#This Row],[Close Price]])-1</f>
        <v>4.1559774243201675E-2</v>
      </c>
      <c r="AE262" s="1">
        <f>(Table2[[#This Row],[Close Price]]/Table2[[#This Row],[Current Week Low]])-1</f>
        <v>7.8210846099153741E-3</v>
      </c>
      <c r="AF262" s="1">
        <f>(Table2[[#This Row],[Current Week High]]/Table2[[#This Row],[Close Price]])-1</f>
        <v>6.0415597742432103E-2</v>
      </c>
      <c r="AG262" s="1">
        <f>(Table2[[#This Row],[Close Price]]/Table2[[#This Row],[Current Month Low]])-1</f>
        <v>7.8210846099153741E-3</v>
      </c>
      <c r="AH262" s="1">
        <f>(Table2[[#This Row],[Current Month High]]/Table2[[#This Row],[Close Price]])-1</f>
        <v>4.1559774243201675E-2</v>
      </c>
      <c r="AI262">
        <v>6.0415597742432103</v>
      </c>
      <c r="AJ262">
        <v>74.017857142857096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0.05</v>
      </c>
      <c r="AM262" t="s">
        <v>3215</v>
      </c>
      <c r="AN262">
        <v>7.13</v>
      </c>
      <c r="AO262" t="s">
        <v>3215</v>
      </c>
      <c r="AP262">
        <v>9.1273326954996001E-2</v>
      </c>
      <c r="AQ262">
        <f>(Table2[[#This Row],[Sharpe Ratio]]-AVERAGE(Table2[Sharpe Ratio]))/_xlfn.STDEV.P(Table2[Sharpe Ratio])</f>
        <v>0.35118699199813858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0.95002623074591874</v>
      </c>
      <c r="AS262">
        <f>_xlfn.RANK.AVG(Table2[[#This Row],[1Y Return vs Nifty Z-Score]],Table2[1Y Return vs Nifty Z-Score])</f>
        <v>445</v>
      </c>
      <c r="AT262">
        <f>_xlfn.RANK.AVG(Table2[[#This Row],[6M Return vs Nifty Z-Score]],Table2[6M Return vs Nifty Z-Score])</f>
        <v>154</v>
      </c>
      <c r="AU262">
        <f>_xlfn.RANK.AVG(Table2[[#This Row],[Sharpe Ratio Z-Score]],Table2[Sharpe Ratio Z-Score])</f>
        <v>254</v>
      </c>
      <c r="AV262">
        <f>(Table2[[#This Row],[Rank 1Y]]+Table2[[#This Row],[Rank 6M]]+Table2[[#This Row],[Rank Sharpe]])/3</f>
        <v>284.33333333333331</v>
      </c>
    </row>
    <row r="263" spans="1:48" x14ac:dyDescent="0.3">
      <c r="A263" t="s">
        <v>301</v>
      </c>
      <c r="B263" t="s">
        <v>302</v>
      </c>
      <c r="C263" t="s">
        <v>3173</v>
      </c>
      <c r="D263" t="s">
        <v>277</v>
      </c>
      <c r="E263">
        <v>94479.535842813406</v>
      </c>
      <c r="F263">
        <v>970.2</v>
      </c>
      <c r="G263">
        <v>32.469638952368399</v>
      </c>
      <c r="H263">
        <f>(Table2[[#This Row],[1Y Return vs Nifty]]-AVERAGE(Table2[1Y Return vs Nifty]))/_xlfn.STDEV.P(Table2[1Y Return vs Nifty])</f>
        <v>0.12273046971661462</v>
      </c>
      <c r="I263">
        <v>9.4546742919423803</v>
      </c>
      <c r="J263">
        <f>(Table2[[#This Row],[1M Return vs Nifty]]-AVERAGE(Table2[1M Return vs Nifty]))/_xlfn.STDEV.P(Table2[1M Return vs Nifty])</f>
        <v>0.95446437078184232</v>
      </c>
      <c r="K263">
        <v>3.24699453459524</v>
      </c>
      <c r="L263">
        <f>(Table2[[#This Row],[6M Return vs Nifty]]-AVERAGE(Table2[6M Return vs Nifty]))/_xlfn.STDEV.P(Table2[6M Return vs Nifty])</f>
        <v>-0.22759063752338862</v>
      </c>
      <c r="M263">
        <v>-4.60809916130325</v>
      </c>
      <c r="N263">
        <f>(Table2[[#This Row],[1W Return vs Nifty]]-AVERAGE(Table2[1W Return vs Nifty]))/_xlfn.STDEV.P(Table2[1W Return vs Nifty])</f>
        <v>-1.0481844437902801</v>
      </c>
      <c r="O263">
        <v>962.22</v>
      </c>
      <c r="P263">
        <v>925.53087734574899</v>
      </c>
      <c r="Q263">
        <v>826.42965540851003</v>
      </c>
      <c r="R263">
        <v>47.653045133286597</v>
      </c>
      <c r="S263" s="1">
        <f>(Table2[[#This Row],[Close Price]]-Table2[[#This Row],[20D EMA]])/Table2[[#This Row],[20D EMA]]</f>
        <v>8.2933216935836065E-3</v>
      </c>
      <c r="T263" s="1">
        <f>(Table2[[#This Row],[Close Price]]-Table2[[#This Row],[50D EMA]])/Table2[[#This Row],[50D EMA]]</f>
        <v>4.8263244098731548E-2</v>
      </c>
      <c r="U263" s="1">
        <f>(Table2[[#This Row],[Close Price]]-Table2[[#This Row],[200D EMA]])/Table2[[#This Row],[200D EMA]]</f>
        <v>0.17396561661430618</v>
      </c>
      <c r="V263">
        <v>2.0831499818534698</v>
      </c>
      <c r="W263">
        <v>965.35</v>
      </c>
      <c r="X263">
        <v>988.7</v>
      </c>
      <c r="Y263">
        <v>953</v>
      </c>
      <c r="Z263">
        <v>996.5</v>
      </c>
      <c r="AA263">
        <v>965.35</v>
      </c>
      <c r="AB263">
        <v>988.7</v>
      </c>
      <c r="AC263" s="1">
        <f>(Table2[[#This Row],[Close Price]]/Table2[[#This Row],[Day Low]])-1</f>
        <v>5.0240845289273306E-3</v>
      </c>
      <c r="AD263" s="1">
        <f>(Table2[[#This Row],[Day High]]/Table2[[#This Row],[Close Price]])-1</f>
        <v>1.9068233353947583E-2</v>
      </c>
      <c r="AE263" s="1">
        <f>(Table2[[#This Row],[Close Price]]/Table2[[#This Row],[Current Week Low]])-1</f>
        <v>1.8048268625393549E-2</v>
      </c>
      <c r="AF263" s="1">
        <f>(Table2[[#This Row],[Current Week High]]/Table2[[#This Row],[Close Price]])-1</f>
        <v>2.7107812822098509E-2</v>
      </c>
      <c r="AG263" s="1">
        <f>(Table2[[#This Row],[Close Price]]/Table2[[#This Row],[Current Month Low]])-1</f>
        <v>5.0240845289273306E-3</v>
      </c>
      <c r="AH263" s="1">
        <f>(Table2[[#This Row],[Current Month High]]/Table2[[#This Row],[Close Price]])-1</f>
        <v>1.9068233353947583E-2</v>
      </c>
      <c r="AI263">
        <v>15.233972376829501</v>
      </c>
      <c r="AJ263">
        <v>80.116959064327503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-0.05</v>
      </c>
      <c r="AM263" t="s">
        <v>3214</v>
      </c>
      <c r="AN263">
        <v>6.85</v>
      </c>
      <c r="AO263" t="s">
        <v>3215</v>
      </c>
      <c r="AP263">
        <v>0.112437451794705</v>
      </c>
      <c r="AQ263">
        <f>(Table2[[#This Row],[Sharpe Ratio]]-AVERAGE(Table2[Sharpe Ratio]))/_xlfn.STDEV.P(Table2[Sharpe Ratio])</f>
        <v>0.59831460324100127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0.39973436242578941</v>
      </c>
      <c r="AS263">
        <f>_xlfn.RANK.AVG(Table2[[#This Row],[1Y Return vs Nifty Z-Score]],Table2[1Y Return vs Nifty Z-Score])</f>
        <v>265</v>
      </c>
      <c r="AT263">
        <f>_xlfn.RANK.AVG(Table2[[#This Row],[6M Return vs Nifty Z-Score]],Table2[6M Return vs Nifty Z-Score])</f>
        <v>394</v>
      </c>
      <c r="AU263">
        <f>_xlfn.RANK.AVG(Table2[[#This Row],[Sharpe Ratio Z-Score]],Table2[Sharpe Ratio Z-Score])</f>
        <v>195</v>
      </c>
      <c r="AV263">
        <f>(Table2[[#This Row],[Rank 1Y]]+Table2[[#This Row],[Rank 6M]]+Table2[[#This Row],[Rank Sharpe]])/3</f>
        <v>284.66666666666669</v>
      </c>
    </row>
    <row r="264" spans="1:48" x14ac:dyDescent="0.3">
      <c r="A264" t="s">
        <v>1208</v>
      </c>
      <c r="B264" t="s">
        <v>1209</v>
      </c>
      <c r="C264" t="s">
        <v>3183</v>
      </c>
      <c r="D264" t="s">
        <v>384</v>
      </c>
      <c r="E264">
        <v>10264.708788600001</v>
      </c>
      <c r="F264">
        <v>186.06</v>
      </c>
      <c r="G264">
        <v>17.131471830057698</v>
      </c>
      <c r="H264">
        <f>(Table2[[#This Row],[1Y Return vs Nifty]]-AVERAGE(Table2[1Y Return vs Nifty]))/_xlfn.STDEV.P(Table2[1Y Return vs Nifty])</f>
        <v>-0.13378928676813351</v>
      </c>
      <c r="I264">
        <v>-10.114112658695101</v>
      </c>
      <c r="J264">
        <f>(Table2[[#This Row],[1M Return vs Nifty]]-AVERAGE(Table2[1M Return vs Nifty]))/_xlfn.STDEV.P(Table2[1M Return vs Nifty])</f>
        <v>-0.8071580636694079</v>
      </c>
      <c r="K264">
        <v>17.958286724359699</v>
      </c>
      <c r="L264">
        <f>(Table2[[#This Row],[6M Return vs Nifty]]-AVERAGE(Table2[6M Return vs Nifty]))/_xlfn.STDEV.P(Table2[6M Return vs Nifty])</f>
        <v>0.23753712343614763</v>
      </c>
      <c r="M264">
        <v>0.327965936052171</v>
      </c>
      <c r="N264">
        <f>(Table2[[#This Row],[1W Return vs Nifty]]-AVERAGE(Table2[1W Return vs Nifty]))/_xlfn.STDEV.P(Table2[1W Return vs Nifty])</f>
        <v>-1.6132006923817166E-2</v>
      </c>
      <c r="O264">
        <v>188.35</v>
      </c>
      <c r="P264">
        <v>192.09118874543</v>
      </c>
      <c r="Q264">
        <v>171.95964866637701</v>
      </c>
      <c r="R264">
        <v>48.358250920208597</v>
      </c>
      <c r="S264" s="1">
        <f>(Table2[[#This Row],[Close Price]]-Table2[[#This Row],[20D EMA]])/Table2[[#This Row],[20D EMA]]</f>
        <v>-1.21582160870719E-2</v>
      </c>
      <c r="T264" s="1">
        <f>(Table2[[#This Row],[Close Price]]-Table2[[#This Row],[50D EMA]])/Table2[[#This Row],[50D EMA]]</f>
        <v>-3.139752939643093E-2</v>
      </c>
      <c r="U264" s="1">
        <f>(Table2[[#This Row],[Close Price]]-Table2[[#This Row],[200D EMA]])/Table2[[#This Row],[200D EMA]]</f>
        <v>8.1998023623434016E-2</v>
      </c>
      <c r="V264">
        <v>0.26833721689058498</v>
      </c>
      <c r="W264">
        <v>181.36</v>
      </c>
      <c r="X264">
        <v>189.3</v>
      </c>
      <c r="Y264">
        <v>180.21</v>
      </c>
      <c r="Z264">
        <v>189.3</v>
      </c>
      <c r="AA264">
        <v>181.36</v>
      </c>
      <c r="AB264">
        <v>189.3</v>
      </c>
      <c r="AC264" s="1">
        <f>(Table2[[#This Row],[Close Price]]/Table2[[#This Row],[Day Low]])-1</f>
        <v>2.5915306572562802E-2</v>
      </c>
      <c r="AD264" s="1">
        <f>(Table2[[#This Row],[Day High]]/Table2[[#This Row],[Close Price]])-1</f>
        <v>1.7413737504031079E-2</v>
      </c>
      <c r="AE264" s="1">
        <f>(Table2[[#This Row],[Close Price]]/Table2[[#This Row],[Current Week Low]])-1</f>
        <v>3.2462127517895789E-2</v>
      </c>
      <c r="AF264" s="1">
        <f>(Table2[[#This Row],[Current Week High]]/Table2[[#This Row],[Close Price]])-1</f>
        <v>1.7413737504031079E-2</v>
      </c>
      <c r="AG264" s="1">
        <f>(Table2[[#This Row],[Close Price]]/Table2[[#This Row],[Current Month Low]])-1</f>
        <v>2.5915306572562802E-2</v>
      </c>
      <c r="AH264" s="1">
        <f>(Table2[[#This Row],[Current Month High]]/Table2[[#This Row],[Close Price]])-1</f>
        <v>1.7413737504031079E-2</v>
      </c>
      <c r="AI264">
        <v>31.6779533483822</v>
      </c>
      <c r="AJ264">
        <v>58.214285714285701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-0.22</v>
      </c>
      <c r="AM264" t="s">
        <v>3214</v>
      </c>
      <c r="AN264">
        <v>-1.91</v>
      </c>
      <c r="AO264" t="s">
        <v>3214</v>
      </c>
      <c r="AP264">
        <v>7.9610940272984002E-2</v>
      </c>
      <c r="AQ264">
        <f>(Table2[[#This Row],[Sharpe Ratio]]-AVERAGE(Table2[Sharpe Ratio]))/_xlfn.STDEV.P(Table2[Sharpe Ratio])</f>
        <v>0.21500853983229748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332</v>
      </c>
      <c r="AT264">
        <f>_xlfn.RANK.AVG(Table2[[#This Row],[6M Return vs Nifty Z-Score]],Table2[6M Return vs Nifty Z-Score])</f>
        <v>234</v>
      </c>
      <c r="AU264">
        <f>_xlfn.RANK.AVG(Table2[[#This Row],[Sharpe Ratio Z-Score]],Table2[Sharpe Ratio Z-Score])</f>
        <v>288</v>
      </c>
      <c r="AV264">
        <f>(Table2[[#This Row],[Rank 1Y]]+Table2[[#This Row],[Rank 6M]]+Table2[[#This Row],[Rank Sharpe]])/3</f>
        <v>284.66666666666669</v>
      </c>
    </row>
    <row r="265" spans="1:48" x14ac:dyDescent="0.3">
      <c r="A265" t="s">
        <v>931</v>
      </c>
      <c r="B265" t="s">
        <v>932</v>
      </c>
      <c r="C265" t="s">
        <v>3181</v>
      </c>
      <c r="D265" t="s">
        <v>933</v>
      </c>
      <c r="E265">
        <v>16563.4190049299</v>
      </c>
      <c r="F265">
        <v>1391.7</v>
      </c>
      <c r="G265">
        <v>75.108214599417806</v>
      </c>
      <c r="H265">
        <f>(Table2[[#This Row],[1Y Return vs Nifty]]-AVERAGE(Table2[1Y Return vs Nifty]))/_xlfn.STDEV.P(Table2[1Y Return vs Nifty])</f>
        <v>0.83582982211106605</v>
      </c>
      <c r="I265">
        <v>5.2773626698975296</v>
      </c>
      <c r="J265">
        <f>(Table2[[#This Row],[1M Return vs Nifty]]-AVERAGE(Table2[1M Return vs Nifty]))/_xlfn.STDEV.P(Table2[1M Return vs Nifty])</f>
        <v>0.57841419007054251</v>
      </c>
      <c r="K265">
        <v>-27.453213729165402</v>
      </c>
      <c r="L265">
        <f>(Table2[[#This Row],[6M Return vs Nifty]]-AVERAGE(Table2[6M Return vs Nifty]))/_xlfn.STDEV.P(Table2[6M Return vs Nifty])</f>
        <v>-1.1982408663761315</v>
      </c>
      <c r="M265">
        <v>-3.1953391658545001</v>
      </c>
      <c r="N265">
        <f>(Table2[[#This Row],[1W Return vs Nifty]]-AVERAGE(Table2[1W Return vs Nifty]))/_xlfn.STDEV.P(Table2[1W Return vs Nifty])</f>
        <v>-0.7527988750724961</v>
      </c>
      <c r="O265">
        <v>1361.63</v>
      </c>
      <c r="P265">
        <v>1350.1583459910901</v>
      </c>
      <c r="Q265">
        <v>1244.17000716456</v>
      </c>
      <c r="R265">
        <v>55.739531638956898</v>
      </c>
      <c r="S265" s="1">
        <f>(Table2[[#This Row],[Close Price]]-Table2[[#This Row],[20D EMA]])/Table2[[#This Row],[20D EMA]]</f>
        <v>2.208382600265853E-2</v>
      </c>
      <c r="T265" s="1">
        <f>(Table2[[#This Row],[Close Price]]-Table2[[#This Row],[50D EMA]])/Table2[[#This Row],[50D EMA]]</f>
        <v>3.0767986682640639E-2</v>
      </c>
      <c r="U265" s="1">
        <f>(Table2[[#This Row],[Close Price]]-Table2[[#This Row],[200D EMA]])/Table2[[#This Row],[200D EMA]]</f>
        <v>0.11857703688875933</v>
      </c>
      <c r="V265">
        <v>1.3981707920183899</v>
      </c>
      <c r="W265">
        <v>1385</v>
      </c>
      <c r="X265">
        <v>1413.5</v>
      </c>
      <c r="Y265">
        <v>1384.05</v>
      </c>
      <c r="Z265">
        <v>1418</v>
      </c>
      <c r="AA265">
        <v>1385</v>
      </c>
      <c r="AB265">
        <v>1413.5</v>
      </c>
      <c r="AC265" s="1">
        <f>(Table2[[#This Row],[Close Price]]/Table2[[#This Row],[Day Low]])-1</f>
        <v>4.837545126353815E-3</v>
      </c>
      <c r="AD265" s="1">
        <f>(Table2[[#This Row],[Day High]]/Table2[[#This Row],[Close Price]])-1</f>
        <v>1.5664295465976918E-2</v>
      </c>
      <c r="AE265" s="1">
        <f>(Table2[[#This Row],[Close Price]]/Table2[[#This Row],[Current Week Low]])-1</f>
        <v>5.5272569632600632E-3</v>
      </c>
      <c r="AF265" s="1">
        <f>(Table2[[#This Row],[Current Week High]]/Table2[[#This Row],[Close Price]])-1</f>
        <v>1.8897750952072911E-2</v>
      </c>
      <c r="AG265" s="1">
        <f>(Table2[[#This Row],[Close Price]]/Table2[[#This Row],[Current Month Low]])-1</f>
        <v>4.837545126353815E-3</v>
      </c>
      <c r="AH265" s="1">
        <f>(Table2[[#This Row],[Current Month High]]/Table2[[#This Row],[Close Price]])-1</f>
        <v>1.5664295465976918E-2</v>
      </c>
      <c r="AI265">
        <v>21.793489976287901</v>
      </c>
      <c r="AJ265">
        <v>111.729803742583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-0.04</v>
      </c>
      <c r="AM265" t="s">
        <v>3214</v>
      </c>
      <c r="AN265">
        <v>11.23</v>
      </c>
      <c r="AO265" t="s">
        <v>3215</v>
      </c>
      <c r="AP265">
        <v>0.17926632391983599</v>
      </c>
      <c r="AQ265">
        <f>(Table2[[#This Row],[Sharpe Ratio]]-AVERAGE(Table2[Sharpe Ratio]))/_xlfn.STDEV.P(Table2[Sharpe Ratio])</f>
        <v>1.3786567934057345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0.84186106413871542</v>
      </c>
      <c r="AS265">
        <f>_xlfn.RANK.AVG(Table2[[#This Row],[1Y Return vs Nifty Z-Score]],Table2[1Y Return vs Nifty Z-Score])</f>
        <v>112</v>
      </c>
      <c r="AT265">
        <f>_xlfn.RANK.AVG(Table2[[#This Row],[6M Return vs Nifty Z-Score]],Table2[6M Return vs Nifty Z-Score])</f>
        <v>681</v>
      </c>
      <c r="AU265">
        <f>_xlfn.RANK.AVG(Table2[[#This Row],[Sharpe Ratio Z-Score]],Table2[Sharpe Ratio Z-Score])</f>
        <v>62</v>
      </c>
      <c r="AV265">
        <f>(Table2[[#This Row],[Rank 1Y]]+Table2[[#This Row],[Rank 6M]]+Table2[[#This Row],[Rank Sharpe]])/3</f>
        <v>285</v>
      </c>
    </row>
    <row r="266" spans="1:48" x14ac:dyDescent="0.3">
      <c r="A266" t="s">
        <v>447</v>
      </c>
      <c r="B266" t="s">
        <v>448</v>
      </c>
      <c r="C266" t="s">
        <v>3174</v>
      </c>
      <c r="D266" t="s">
        <v>103</v>
      </c>
      <c r="E266">
        <v>51417.440069700002</v>
      </c>
      <c r="F266">
        <v>130.84</v>
      </c>
      <c r="G266">
        <v>49.608039823443399</v>
      </c>
      <c r="H266">
        <f>(Table2[[#This Row],[1Y Return vs Nifty]]-AVERAGE(Table2[1Y Return vs Nifty]))/_xlfn.STDEV.P(Table2[1Y Return vs Nifty])</f>
        <v>0.40935783418125765</v>
      </c>
      <c r="I266">
        <v>-8.7191287452391002</v>
      </c>
      <c r="J266">
        <f>(Table2[[#This Row],[1M Return vs Nifty]]-AVERAGE(Table2[1M Return vs Nifty]))/_xlfn.STDEV.P(Table2[1M Return vs Nifty])</f>
        <v>-0.68157874371249882</v>
      </c>
      <c r="K266">
        <v>-16.099682650614898</v>
      </c>
      <c r="L266">
        <f>(Table2[[#This Row],[6M Return vs Nifty]]-AVERAGE(Table2[6M Return vs Nifty]))/_xlfn.STDEV.P(Table2[6M Return vs Nifty])</f>
        <v>-0.83927562923503873</v>
      </c>
      <c r="M266">
        <v>1.1916035910904901</v>
      </c>
      <c r="N266">
        <f>(Table2[[#This Row],[1W Return vs Nifty]]-AVERAGE(Table2[1W Return vs Nifty]))/_xlfn.STDEV.P(Table2[1W Return vs Nifty])</f>
        <v>0.16444084389402844</v>
      </c>
      <c r="O266">
        <v>131.08000000000001</v>
      </c>
      <c r="P266">
        <v>133.77800080552501</v>
      </c>
      <c r="Q266">
        <v>122.0755992677</v>
      </c>
      <c r="R266">
        <v>51.2376710023645</v>
      </c>
      <c r="S266" s="1">
        <f>(Table2[[#This Row],[Close Price]]-Table2[[#This Row],[20D EMA]])/Table2[[#This Row],[20D EMA]]</f>
        <v>-1.8309429356119092E-3</v>
      </c>
      <c r="T266" s="1">
        <f>(Table2[[#This Row],[Close Price]]-Table2[[#This Row],[50D EMA]])/Table2[[#This Row],[50D EMA]]</f>
        <v>-2.1961763427725468E-2</v>
      </c>
      <c r="U266" s="1">
        <f>(Table2[[#This Row],[Close Price]]-Table2[[#This Row],[200D EMA]])/Table2[[#This Row],[200D EMA]]</f>
        <v>7.1794861420917705E-2</v>
      </c>
      <c r="V266">
        <v>0.50213172447022303</v>
      </c>
      <c r="W266">
        <v>130.30000000000001</v>
      </c>
      <c r="X266">
        <v>133.25</v>
      </c>
      <c r="Y266">
        <v>129.91999999999999</v>
      </c>
      <c r="Z266">
        <v>135</v>
      </c>
      <c r="AA266">
        <v>130.30000000000001</v>
      </c>
      <c r="AB266">
        <v>133.25</v>
      </c>
      <c r="AC266" s="1">
        <f>(Table2[[#This Row],[Close Price]]/Table2[[#This Row],[Day Low]])-1</f>
        <v>4.1442824251725074E-3</v>
      </c>
      <c r="AD266" s="1">
        <f>(Table2[[#This Row],[Day High]]/Table2[[#This Row],[Close Price]])-1</f>
        <v>1.8419443595230733E-2</v>
      </c>
      <c r="AE266" s="1">
        <f>(Table2[[#This Row],[Close Price]]/Table2[[#This Row],[Current Week Low]])-1</f>
        <v>7.0812807881774908E-3</v>
      </c>
      <c r="AF266" s="1">
        <f>(Table2[[#This Row],[Current Week High]]/Table2[[#This Row],[Close Price]])-1</f>
        <v>3.1794558239070625E-2</v>
      </c>
      <c r="AG266" s="1">
        <f>(Table2[[#This Row],[Close Price]]/Table2[[#This Row],[Current Month Low]])-1</f>
        <v>4.1442824251725074E-3</v>
      </c>
      <c r="AH266" s="1">
        <f>(Table2[[#This Row],[Current Month High]]/Table2[[#This Row],[Close Price]])-1</f>
        <v>1.8419443595230733E-2</v>
      </c>
      <c r="AI266">
        <v>30.311831244267701</v>
      </c>
      <c r="AJ266">
        <v>106.372239747634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-0.15</v>
      </c>
      <c r="AM266" t="s">
        <v>3214</v>
      </c>
      <c r="AN266">
        <v>0.21</v>
      </c>
      <c r="AO266" t="s">
        <v>3215</v>
      </c>
      <c r="AP266">
        <v>0.176936861464392</v>
      </c>
      <c r="AQ266">
        <f>(Table2[[#This Row],[Sharpe Ratio]]-AVERAGE(Table2[Sharpe Ratio]))/_xlfn.STDEV.P(Table2[Sharpe Ratio])</f>
        <v>1.3514563069006795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198</v>
      </c>
      <c r="AT266">
        <f>_xlfn.RANK.AVG(Table2[[#This Row],[6M Return vs Nifty Z-Score]],Table2[6M Return vs Nifty Z-Score])</f>
        <v>595</v>
      </c>
      <c r="AU266">
        <f>_xlfn.RANK.AVG(Table2[[#This Row],[Sharpe Ratio Z-Score]],Table2[Sharpe Ratio Z-Score])</f>
        <v>65</v>
      </c>
      <c r="AV266">
        <f>(Table2[[#This Row],[Rank 1Y]]+Table2[[#This Row],[Rank 6M]]+Table2[[#This Row],[Rank Sharpe]])/3</f>
        <v>286</v>
      </c>
    </row>
    <row r="267" spans="1:48" x14ac:dyDescent="0.3">
      <c r="A267" t="s">
        <v>970</v>
      </c>
      <c r="B267" t="s">
        <v>971</v>
      </c>
      <c r="C267" t="s">
        <v>3181</v>
      </c>
      <c r="D267" t="s">
        <v>261</v>
      </c>
      <c r="E267">
        <v>15774.0447047</v>
      </c>
      <c r="F267">
        <v>906.35</v>
      </c>
      <c r="G267">
        <v>17.5587173487685</v>
      </c>
      <c r="H267">
        <f>(Table2[[#This Row],[1Y Return vs Nifty]]-AVERAGE(Table2[1Y Return vs Nifty]))/_xlfn.STDEV.P(Table2[1Y Return vs Nifty])</f>
        <v>-0.12664391434227981</v>
      </c>
      <c r="I267">
        <v>-6.2011992039848796</v>
      </c>
      <c r="J267">
        <f>(Table2[[#This Row],[1M Return vs Nifty]]-AVERAGE(Table2[1M Return vs Nifty]))/_xlfn.STDEV.P(Table2[1M Return vs Nifty])</f>
        <v>-0.45490954958054047</v>
      </c>
      <c r="K267">
        <v>1.3771963692197799</v>
      </c>
      <c r="L267">
        <f>(Table2[[#This Row],[6M Return vs Nifty]]-AVERAGE(Table2[6M Return vs Nifty]))/_xlfn.STDEV.P(Table2[6M Return vs Nifty])</f>
        <v>-0.28670815234730301</v>
      </c>
      <c r="M267">
        <v>0.36048110731857402</v>
      </c>
      <c r="N267">
        <f>(Table2[[#This Row],[1W Return vs Nifty]]-AVERAGE(Table2[1W Return vs Nifty]))/_xlfn.STDEV.P(Table2[1W Return vs Nifty])</f>
        <v>-9.3336035237889647E-3</v>
      </c>
      <c r="O267">
        <v>900.9</v>
      </c>
      <c r="P267">
        <v>912.26136809046602</v>
      </c>
      <c r="Q267">
        <v>840.28061126793102</v>
      </c>
      <c r="R267">
        <v>56.810105389942301</v>
      </c>
      <c r="S267" s="1">
        <f>(Table2[[#This Row],[Close Price]]-Table2[[#This Row],[20D EMA]])/Table2[[#This Row],[20D EMA]]</f>
        <v>6.0495060495061002E-3</v>
      </c>
      <c r="T267" s="1">
        <f>(Table2[[#This Row],[Close Price]]-Table2[[#This Row],[50D EMA]])/Table2[[#This Row],[50D EMA]]</f>
        <v>-6.4799061949094693E-3</v>
      </c>
      <c r="U267" s="1">
        <f>(Table2[[#This Row],[Close Price]]-Table2[[#This Row],[200D EMA]])/Table2[[#This Row],[200D EMA]]</f>
        <v>7.862776773151342E-2</v>
      </c>
      <c r="V267">
        <v>0.90196872126412597</v>
      </c>
      <c r="W267">
        <v>891.15</v>
      </c>
      <c r="X267">
        <v>907</v>
      </c>
      <c r="Y267">
        <v>880.8</v>
      </c>
      <c r="Z267">
        <v>907</v>
      </c>
      <c r="AA267">
        <v>891.15</v>
      </c>
      <c r="AB267">
        <v>907</v>
      </c>
      <c r="AC267" s="1">
        <f>(Table2[[#This Row],[Close Price]]/Table2[[#This Row],[Day Low]])-1</f>
        <v>1.7056612242607905E-2</v>
      </c>
      <c r="AD267" s="1">
        <f>(Table2[[#This Row],[Day High]]/Table2[[#This Row],[Close Price]])-1</f>
        <v>7.1716224416618068E-4</v>
      </c>
      <c r="AE267" s="1">
        <f>(Table2[[#This Row],[Close Price]]/Table2[[#This Row],[Current Week Low]])-1</f>
        <v>2.9007720254314417E-2</v>
      </c>
      <c r="AF267" s="1">
        <f>(Table2[[#This Row],[Current Week High]]/Table2[[#This Row],[Close Price]])-1</f>
        <v>7.1716224416618068E-4</v>
      </c>
      <c r="AG267" s="1">
        <f>(Table2[[#This Row],[Close Price]]/Table2[[#This Row],[Current Month Low]])-1</f>
        <v>1.7056612242607905E-2</v>
      </c>
      <c r="AH267" s="1">
        <f>(Table2[[#This Row],[Current Month High]]/Table2[[#This Row],[Close Price]])-1</f>
        <v>7.1716224416618068E-4</v>
      </c>
      <c r="AI267">
        <v>16.952612125558499</v>
      </c>
      <c r="AJ267">
        <v>62.155150821197203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-7.0000000000000007E-2</v>
      </c>
      <c r="AM267" t="s">
        <v>3214</v>
      </c>
      <c r="AN267">
        <v>1.72</v>
      </c>
      <c r="AO267" t="s">
        <v>3215</v>
      </c>
      <c r="AP267">
        <v>0.14853546455913999</v>
      </c>
      <c r="AQ267">
        <f>(Table2[[#This Row],[Sharpe Ratio]]-AVERAGE(Table2[Sharpe Ratio]))/_xlfn.STDEV.P(Table2[Sharpe Ratio])</f>
        <v>1.0198210785927053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331</v>
      </c>
      <c r="AT267">
        <f>_xlfn.RANK.AVG(Table2[[#This Row],[6M Return vs Nifty Z-Score]],Table2[6M Return vs Nifty Z-Score])</f>
        <v>420</v>
      </c>
      <c r="AU267">
        <f>_xlfn.RANK.AVG(Table2[[#This Row],[Sharpe Ratio Z-Score]],Table2[Sharpe Ratio Z-Score])</f>
        <v>109</v>
      </c>
      <c r="AV267">
        <f>(Table2[[#This Row],[Rank 1Y]]+Table2[[#This Row],[Rank 6M]]+Table2[[#This Row],[Rank Sharpe]])/3</f>
        <v>286.66666666666669</v>
      </c>
    </row>
    <row r="268" spans="1:48" x14ac:dyDescent="0.3">
      <c r="A268" t="s">
        <v>562</v>
      </c>
      <c r="B268" t="s">
        <v>563</v>
      </c>
      <c r="C268" t="s">
        <v>3179</v>
      </c>
      <c r="D268" t="s">
        <v>111</v>
      </c>
      <c r="E268">
        <v>37582.113952665</v>
      </c>
      <c r="F268">
        <v>352.35</v>
      </c>
      <c r="G268">
        <v>31.802620877853599</v>
      </c>
      <c r="H268">
        <f>(Table2[[#This Row],[1Y Return vs Nifty]]-AVERAGE(Table2[1Y Return vs Nifty]))/_xlfn.STDEV.P(Table2[1Y Return vs Nifty])</f>
        <v>0.11157507463706973</v>
      </c>
      <c r="I268">
        <v>10.2410683748886</v>
      </c>
      <c r="J268">
        <f>(Table2[[#This Row],[1M Return vs Nifty]]-AVERAGE(Table2[1M Return vs Nifty]))/_xlfn.STDEV.P(Table2[1M Return vs Nifty])</f>
        <v>1.0252571829440009</v>
      </c>
      <c r="K268">
        <v>34.359160665313901</v>
      </c>
      <c r="L268">
        <f>(Table2[[#This Row],[6M Return vs Nifty]]-AVERAGE(Table2[6M Return vs Nifty]))/_xlfn.STDEV.P(Table2[6M Return vs Nifty])</f>
        <v>0.75608448661361527</v>
      </c>
      <c r="M268">
        <v>1.51307654809688</v>
      </c>
      <c r="N268">
        <f>(Table2[[#This Row],[1W Return vs Nifty]]-AVERAGE(Table2[1W Return vs Nifty]))/_xlfn.STDEV.P(Table2[1W Return vs Nifty])</f>
        <v>0.23165570879580361</v>
      </c>
      <c r="O268">
        <v>335.94</v>
      </c>
      <c r="P268">
        <v>326.16667131383599</v>
      </c>
      <c r="Q268">
        <v>287.46627789145799</v>
      </c>
      <c r="R268">
        <v>68.993592150617403</v>
      </c>
      <c r="S268" s="1">
        <f>(Table2[[#This Row],[Close Price]]-Table2[[#This Row],[20D EMA]])/Table2[[#This Row],[20D EMA]]</f>
        <v>4.8848008572959532E-2</v>
      </c>
      <c r="T268" s="1">
        <f>(Table2[[#This Row],[Close Price]]-Table2[[#This Row],[50D EMA]])/Table2[[#This Row],[50D EMA]]</f>
        <v>8.0275917158226628E-2</v>
      </c>
      <c r="U268" s="1">
        <f>(Table2[[#This Row],[Close Price]]-Table2[[#This Row],[200D EMA]])/Table2[[#This Row],[200D EMA]]</f>
        <v>0.22570898605728265</v>
      </c>
      <c r="V268">
        <v>1.3553782947116599</v>
      </c>
      <c r="W268">
        <v>344.75</v>
      </c>
      <c r="X268">
        <v>354.85</v>
      </c>
      <c r="Y268">
        <v>344.75</v>
      </c>
      <c r="Z268">
        <v>354.85</v>
      </c>
      <c r="AA268">
        <v>344.75</v>
      </c>
      <c r="AB268">
        <v>354.85</v>
      </c>
      <c r="AC268" s="1">
        <f>(Table2[[#This Row],[Close Price]]/Table2[[#This Row],[Day Low]])-1</f>
        <v>2.2044960116026191E-2</v>
      </c>
      <c r="AD268" s="1">
        <f>(Table2[[#This Row],[Day High]]/Table2[[#This Row],[Close Price]])-1</f>
        <v>7.0952178231871166E-3</v>
      </c>
      <c r="AE268" s="1">
        <f>(Table2[[#This Row],[Close Price]]/Table2[[#This Row],[Current Week Low]])-1</f>
        <v>2.2044960116026191E-2</v>
      </c>
      <c r="AF268" s="1">
        <f>(Table2[[#This Row],[Current Week High]]/Table2[[#This Row],[Close Price]])-1</f>
        <v>7.0952178231871166E-3</v>
      </c>
      <c r="AG268" s="1">
        <f>(Table2[[#This Row],[Close Price]]/Table2[[#This Row],[Current Month Low]])-1</f>
        <v>2.2044960116026191E-2</v>
      </c>
      <c r="AH268" s="1">
        <f>(Table2[[#This Row],[Current Month High]]/Table2[[#This Row],[Close Price]])-1</f>
        <v>7.0952178231871166E-3</v>
      </c>
      <c r="AI268">
        <v>3.4198949907761902</v>
      </c>
      <c r="AJ268">
        <v>77.283018867924497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-0.03</v>
      </c>
      <c r="AM268" t="s">
        <v>3214</v>
      </c>
      <c r="AN268">
        <v>7.24</v>
      </c>
      <c r="AO268" t="s">
        <v>3215</v>
      </c>
      <c r="AP268">
        <v>1.7309331493503999E-2</v>
      </c>
      <c r="AQ268">
        <f>(Table2[[#This Row],[Sharpe Ratio]]-AVERAGE(Table2[Sharpe Ratio]))/_xlfn.STDEV.P(Table2[Sharpe Ratio])</f>
        <v>-0.51247005287439507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1.6121024001160944</v>
      </c>
      <c r="AS268">
        <f>_xlfn.RANK.AVG(Table2[[#This Row],[1Y Return vs Nifty Z-Score]],Table2[1Y Return vs Nifty Z-Score])</f>
        <v>270</v>
      </c>
      <c r="AT268">
        <f>_xlfn.RANK.AVG(Table2[[#This Row],[6M Return vs Nifty Z-Score]],Table2[6M Return vs Nifty Z-Score])</f>
        <v>130</v>
      </c>
      <c r="AU268">
        <f>_xlfn.RANK.AVG(Table2[[#This Row],[Sharpe Ratio Z-Score]],Table2[Sharpe Ratio Z-Score])</f>
        <v>466</v>
      </c>
      <c r="AV268">
        <f>(Table2[[#This Row],[Rank 1Y]]+Table2[[#This Row],[Rank 6M]]+Table2[[#This Row],[Rank Sharpe]])/3</f>
        <v>288.66666666666669</v>
      </c>
    </row>
    <row r="269" spans="1:48" x14ac:dyDescent="0.3">
      <c r="A269" t="s">
        <v>1196</v>
      </c>
      <c r="B269" t="s">
        <v>1197</v>
      </c>
      <c r="C269" t="s">
        <v>3171</v>
      </c>
      <c r="D269" t="s">
        <v>982</v>
      </c>
      <c r="E269">
        <v>10477.55123832</v>
      </c>
      <c r="F269">
        <v>478.65</v>
      </c>
      <c r="G269">
        <v>-4.0257508355447902</v>
      </c>
      <c r="H269">
        <f>(Table2[[#This Row],[1Y Return vs Nifty]]-AVERAGE(Table2[1Y Return vs Nifty]))/_xlfn.STDEV.P(Table2[1Y Return vs Nifty])</f>
        <v>-0.48762854036314379</v>
      </c>
      <c r="I269">
        <v>-1.4546024971526601</v>
      </c>
      <c r="J269">
        <f>(Table2[[#This Row],[1M Return vs Nifty]]-AVERAGE(Table2[1M Return vs Nifty]))/_xlfn.STDEV.P(Table2[1M Return vs Nifty])</f>
        <v>-2.7611155094434278E-2</v>
      </c>
      <c r="K269">
        <v>28.4615307715972</v>
      </c>
      <c r="L269">
        <f>(Table2[[#This Row],[6M Return vs Nifty]]-AVERAGE(Table2[6M Return vs Nifty]))/_xlfn.STDEV.P(Table2[6M Return vs Nifty])</f>
        <v>0.56961878720068038</v>
      </c>
      <c r="M269">
        <v>7.4970972068529804E-2</v>
      </c>
      <c r="N269">
        <f>(Table2[[#This Row],[1W Return vs Nifty]]-AVERAGE(Table2[1W Return vs Nifty]))/_xlfn.STDEV.P(Table2[1W Return vs Nifty])</f>
        <v>-6.9029216329371965E-2</v>
      </c>
      <c r="O269">
        <v>472.25</v>
      </c>
      <c r="P269">
        <v>449.26582848292298</v>
      </c>
      <c r="Q269">
        <v>388.88137891671101</v>
      </c>
      <c r="R269">
        <v>53.6743400313878</v>
      </c>
      <c r="S269" s="1">
        <f>(Table2[[#This Row],[Close Price]]-Table2[[#This Row],[20D EMA]])/Table2[[#This Row],[20D EMA]]</f>
        <v>1.3552143991529863E-2</v>
      </c>
      <c r="T269" s="1">
        <f>(Table2[[#This Row],[Close Price]]-Table2[[#This Row],[50D EMA]])/Table2[[#This Row],[50D EMA]]</f>
        <v>6.5404866460245181E-2</v>
      </c>
      <c r="U269" s="1">
        <f>(Table2[[#This Row],[Close Price]]-Table2[[#This Row],[200D EMA]])/Table2[[#This Row],[200D EMA]]</f>
        <v>0.23083805486740785</v>
      </c>
      <c r="V269">
        <v>0.84641102132534396</v>
      </c>
      <c r="W269">
        <v>475</v>
      </c>
      <c r="X269">
        <v>485.6</v>
      </c>
      <c r="Y269">
        <v>463.1</v>
      </c>
      <c r="Z269">
        <v>485.6</v>
      </c>
      <c r="AA269">
        <v>475</v>
      </c>
      <c r="AB269">
        <v>485.6</v>
      </c>
      <c r="AC269" s="1">
        <f>(Table2[[#This Row],[Close Price]]/Table2[[#This Row],[Day Low]])-1</f>
        <v>7.6842105263157379E-3</v>
      </c>
      <c r="AD269" s="1">
        <f>(Table2[[#This Row],[Day High]]/Table2[[#This Row],[Close Price]])-1</f>
        <v>1.4520004178418588E-2</v>
      </c>
      <c r="AE269" s="1">
        <f>(Table2[[#This Row],[Close Price]]/Table2[[#This Row],[Current Week Low]])-1</f>
        <v>3.3578060893975303E-2</v>
      </c>
      <c r="AF269" s="1">
        <f>(Table2[[#This Row],[Current Week High]]/Table2[[#This Row],[Close Price]])-1</f>
        <v>1.4520004178418588E-2</v>
      </c>
      <c r="AG269" s="1">
        <f>(Table2[[#This Row],[Close Price]]/Table2[[#This Row],[Current Month Low]])-1</f>
        <v>7.6842105263157379E-3</v>
      </c>
      <c r="AH269" s="1">
        <f>(Table2[[#This Row],[Current Month High]]/Table2[[#This Row],[Close Price]])-1</f>
        <v>1.4520004178418588E-2</v>
      </c>
      <c r="AI269">
        <v>8.2210383369894604</v>
      </c>
      <c r="AJ269">
        <v>78.934579439252303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0.02</v>
      </c>
      <c r="AM269" t="s">
        <v>3215</v>
      </c>
      <c r="AN269">
        <v>1</v>
      </c>
      <c r="AO269" t="s">
        <v>3215</v>
      </c>
      <c r="AP269">
        <v>9.3277522042621006E-2</v>
      </c>
      <c r="AQ269">
        <f>(Table2[[#This Row],[Sharpe Ratio]]-AVERAGE(Table2[Sharpe Ratio]))/_xlfn.STDEV.P(Table2[Sharpe Ratio])</f>
        <v>0.37458942173339321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0.35993929714712353</v>
      </c>
      <c r="AS269">
        <f>_xlfn.RANK.AVG(Table2[[#This Row],[1Y Return vs Nifty Z-Score]],Table2[1Y Return vs Nifty Z-Score])</f>
        <v>458</v>
      </c>
      <c r="AT269">
        <f>_xlfn.RANK.AVG(Table2[[#This Row],[6M Return vs Nifty Z-Score]],Table2[6M Return vs Nifty Z-Score])</f>
        <v>160</v>
      </c>
      <c r="AU269">
        <f>_xlfn.RANK.AVG(Table2[[#This Row],[Sharpe Ratio Z-Score]],Table2[Sharpe Ratio Z-Score])</f>
        <v>249</v>
      </c>
      <c r="AV269">
        <f>(Table2[[#This Row],[Rank 1Y]]+Table2[[#This Row],[Rank 6M]]+Table2[[#This Row],[Rank Sharpe]])/3</f>
        <v>289</v>
      </c>
    </row>
    <row r="270" spans="1:48" x14ac:dyDescent="0.3">
      <c r="A270" t="s">
        <v>914</v>
      </c>
      <c r="B270" t="s">
        <v>915</v>
      </c>
      <c r="C270" t="s">
        <v>3180</v>
      </c>
      <c r="D270" t="s">
        <v>446</v>
      </c>
      <c r="E270">
        <v>17178.165672507999</v>
      </c>
      <c r="F270">
        <v>1201.1500000000001</v>
      </c>
      <c r="G270">
        <v>9.19921044514121</v>
      </c>
      <c r="H270">
        <f>(Table2[[#This Row],[1Y Return vs Nifty]]-AVERAGE(Table2[1Y Return vs Nifty]))/_xlfn.STDEV.P(Table2[1Y Return vs Nifty])</f>
        <v>-0.26645062385008389</v>
      </c>
      <c r="I270">
        <v>-12.1007246302163</v>
      </c>
      <c r="J270">
        <f>(Table2[[#This Row],[1M Return vs Nifty]]-AVERAGE(Table2[1M Return vs Nifty]))/_xlfn.STDEV.P(Table2[1M Return vs Nifty])</f>
        <v>-0.98599695779243712</v>
      </c>
      <c r="K270">
        <v>5.8535444631509597</v>
      </c>
      <c r="L270">
        <f>(Table2[[#This Row],[6M Return vs Nifty]]-AVERAGE(Table2[6M Return vs Nifty]))/_xlfn.STDEV.P(Table2[6M Return vs Nifty])</f>
        <v>-0.14517920034577028</v>
      </c>
      <c r="M270">
        <v>-1.2374142923017599</v>
      </c>
      <c r="N270">
        <f>(Table2[[#This Row],[1W Return vs Nifty]]-AVERAGE(Table2[1W Return vs Nifty]))/_xlfn.STDEV.P(Table2[1W Return vs Nifty])</f>
        <v>-0.34342803066564642</v>
      </c>
      <c r="O270">
        <v>1243.8499999999999</v>
      </c>
      <c r="P270">
        <v>1266.7071080328001</v>
      </c>
      <c r="Q270">
        <v>1124.9878545742799</v>
      </c>
      <c r="R270">
        <v>29.167618159281101</v>
      </c>
      <c r="S270" s="1">
        <f>(Table2[[#This Row],[Close Price]]-Table2[[#This Row],[20D EMA]])/Table2[[#This Row],[20D EMA]]</f>
        <v>-3.4328898179040737E-2</v>
      </c>
      <c r="T270" s="1">
        <f>(Table2[[#This Row],[Close Price]]-Table2[[#This Row],[50D EMA]])/Table2[[#This Row],[50D EMA]]</f>
        <v>-5.175395923577817E-2</v>
      </c>
      <c r="U270" s="1">
        <f>(Table2[[#This Row],[Close Price]]-Table2[[#This Row],[200D EMA]])/Table2[[#This Row],[200D EMA]]</f>
        <v>6.7700415712080353E-2</v>
      </c>
      <c r="V270">
        <v>0.31075164211241302</v>
      </c>
      <c r="W270">
        <v>1196.25</v>
      </c>
      <c r="X270">
        <v>1210.5</v>
      </c>
      <c r="Y270">
        <v>1181.25</v>
      </c>
      <c r="Z270">
        <v>1218</v>
      </c>
      <c r="AA270">
        <v>1196.25</v>
      </c>
      <c r="AB270">
        <v>1210.5</v>
      </c>
      <c r="AC270" s="1">
        <f>(Table2[[#This Row],[Close Price]]/Table2[[#This Row],[Day Low]])-1</f>
        <v>4.0961337513061302E-3</v>
      </c>
      <c r="AD270" s="1">
        <f>(Table2[[#This Row],[Day High]]/Table2[[#This Row],[Close Price]])-1</f>
        <v>7.784206801814797E-3</v>
      </c>
      <c r="AE270" s="1">
        <f>(Table2[[#This Row],[Close Price]]/Table2[[#This Row],[Current Week Low]])-1</f>
        <v>1.6846560846560887E-2</v>
      </c>
      <c r="AF270" s="1">
        <f>(Table2[[#This Row],[Current Week High]]/Table2[[#This Row],[Close Price]])-1</f>
        <v>1.4028222953003322E-2</v>
      </c>
      <c r="AG270" s="1">
        <f>(Table2[[#This Row],[Close Price]]/Table2[[#This Row],[Current Month Low]])-1</f>
        <v>4.0961337513061302E-3</v>
      </c>
      <c r="AH270" s="1">
        <f>(Table2[[#This Row],[Current Month High]]/Table2[[#This Row],[Close Price]])-1</f>
        <v>7.784206801814797E-3</v>
      </c>
      <c r="AI270">
        <v>28.5185031011946</v>
      </c>
      <c r="AJ270">
        <v>65.106529209621996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-0.19</v>
      </c>
      <c r="AM270" t="s">
        <v>3214</v>
      </c>
      <c r="AN270">
        <v>-4.66</v>
      </c>
      <c r="AO270" t="s">
        <v>3214</v>
      </c>
      <c r="AP270">
        <v>0.141413875761737</v>
      </c>
      <c r="AQ270">
        <f>(Table2[[#This Row],[Sharpe Ratio]]-AVERAGE(Table2[Sharpe Ratio]))/_xlfn.STDEV.P(Table2[Sharpe Ratio])</f>
        <v>0.93666426293954586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380</v>
      </c>
      <c r="AT270">
        <f>_xlfn.RANK.AVG(Table2[[#This Row],[6M Return vs Nifty Z-Score]],Table2[6M Return vs Nifty Z-Score])</f>
        <v>368</v>
      </c>
      <c r="AU270">
        <f>_xlfn.RANK.AVG(Table2[[#This Row],[Sharpe Ratio Z-Score]],Table2[Sharpe Ratio Z-Score])</f>
        <v>120</v>
      </c>
      <c r="AV270">
        <f>(Table2[[#This Row],[Rank 1Y]]+Table2[[#This Row],[Rank 6M]]+Table2[[#This Row],[Rank Sharpe]])/3</f>
        <v>289.33333333333331</v>
      </c>
    </row>
    <row r="271" spans="1:48" x14ac:dyDescent="0.3">
      <c r="A271" t="s">
        <v>170</v>
      </c>
      <c r="B271" t="s">
        <v>171</v>
      </c>
      <c r="C271" t="s">
        <v>3167</v>
      </c>
      <c r="D271" t="s">
        <v>18</v>
      </c>
      <c r="E271">
        <v>160042.0569467</v>
      </c>
      <c r="F271">
        <v>368.25</v>
      </c>
      <c r="G271">
        <v>84.400800890729599</v>
      </c>
      <c r="H271">
        <f>(Table2[[#This Row],[1Y Return vs Nifty]]-AVERAGE(Table2[1Y Return vs Nifty]))/_xlfn.STDEV.P(Table2[1Y Return vs Nifty])</f>
        <v>0.9912416098137482</v>
      </c>
      <c r="I271">
        <v>-5.9061835260720397E-2</v>
      </c>
      <c r="J271">
        <f>(Table2[[#This Row],[1M Return vs Nifty]]-AVERAGE(Table2[1M Return vs Nifty]))/_xlfn.STDEV.P(Table2[1M Return vs Nifty])</f>
        <v>9.8018284501345143E-2</v>
      </c>
      <c r="K271">
        <v>4.7536671873010503</v>
      </c>
      <c r="L271">
        <f>(Table2[[#This Row],[6M Return vs Nifty]]-AVERAGE(Table2[6M Return vs Nifty]))/_xlfn.STDEV.P(Table2[6M Return vs Nifty])</f>
        <v>-0.17995408266387708</v>
      </c>
      <c r="M271">
        <v>8.5443935073184392</v>
      </c>
      <c r="N271">
        <f>(Table2[[#This Row],[1W Return vs Nifty]]-AVERAGE(Table2[1W Return vs Nifty]))/_xlfn.STDEV.P(Table2[1W Return vs Nifty])</f>
        <v>1.701791871714925</v>
      </c>
      <c r="O271">
        <v>348.38</v>
      </c>
      <c r="P271">
        <v>340.57969376025699</v>
      </c>
      <c r="Q271">
        <v>300.48604708180397</v>
      </c>
      <c r="R271">
        <v>75.424401089491894</v>
      </c>
      <c r="S271" s="1">
        <f>(Table2[[#This Row],[Close Price]]-Table2[[#This Row],[20D EMA]])/Table2[[#This Row],[20D EMA]]</f>
        <v>5.7035421091911148E-2</v>
      </c>
      <c r="T271" s="1">
        <f>(Table2[[#This Row],[Close Price]]-Table2[[#This Row],[50D EMA]])/Table2[[#This Row],[50D EMA]]</f>
        <v>8.1244732867781805E-2</v>
      </c>
      <c r="U271" s="1">
        <f>(Table2[[#This Row],[Close Price]]-Table2[[#This Row],[200D EMA]])/Table2[[#This Row],[200D EMA]]</f>
        <v>0.22551447422032228</v>
      </c>
      <c r="V271">
        <v>0.88001646433216396</v>
      </c>
      <c r="W271">
        <v>364.15</v>
      </c>
      <c r="X271">
        <v>373.35</v>
      </c>
      <c r="Y271">
        <v>360.15</v>
      </c>
      <c r="Z271">
        <v>376</v>
      </c>
      <c r="AA271">
        <v>364.15</v>
      </c>
      <c r="AB271">
        <v>373.35</v>
      </c>
      <c r="AC271" s="1">
        <f>(Table2[[#This Row],[Close Price]]/Table2[[#This Row],[Day Low]])-1</f>
        <v>1.1259096526156975E-2</v>
      </c>
      <c r="AD271" s="1">
        <f>(Table2[[#This Row],[Day High]]/Table2[[#This Row],[Close Price]])-1</f>
        <v>1.3849287169042768E-2</v>
      </c>
      <c r="AE271" s="1">
        <f>(Table2[[#This Row],[Close Price]]/Table2[[#This Row],[Current Week Low]])-1</f>
        <v>2.2490628904623167E-2</v>
      </c>
      <c r="AF271" s="1">
        <f>(Table2[[#This Row],[Current Week High]]/Table2[[#This Row],[Close Price]])-1</f>
        <v>2.1045485403937469E-2</v>
      </c>
      <c r="AG271" s="1">
        <f>(Table2[[#This Row],[Close Price]]/Table2[[#This Row],[Current Month Low]])-1</f>
        <v>1.1259096526156975E-2</v>
      </c>
      <c r="AH271" s="1">
        <f>(Table2[[#This Row],[Current Month High]]/Table2[[#This Row],[Close Price]])-1</f>
        <v>1.3849287169042768E-2</v>
      </c>
      <c r="AI271">
        <v>2.1045485403937398</v>
      </c>
      <c r="AJ271">
        <v>122.20546085382399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0.19</v>
      </c>
      <c r="AM271" t="s">
        <v>3215</v>
      </c>
      <c r="AN271">
        <v>7.58</v>
      </c>
      <c r="AO271" t="s">
        <v>3215</v>
      </c>
      <c r="AP271">
        <v>4.4330098924280997E-2</v>
      </c>
      <c r="AQ271">
        <f>(Table2[[#This Row],[Sharpe Ratio]]-AVERAGE(Table2[Sharpe Ratio]))/_xlfn.STDEV.P(Table2[Sharpe Ratio])</f>
        <v>-0.19695605171956726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2.414141631646574</v>
      </c>
      <c r="AS271">
        <f>_xlfn.RANK.AVG(Table2[[#This Row],[1Y Return vs Nifty Z-Score]],Table2[1Y Return vs Nifty Z-Score])</f>
        <v>101</v>
      </c>
      <c r="AT271">
        <f>_xlfn.RANK.AVG(Table2[[#This Row],[6M Return vs Nifty Z-Score]],Table2[6M Return vs Nifty Z-Score])</f>
        <v>378</v>
      </c>
      <c r="AU271">
        <f>_xlfn.RANK.AVG(Table2[[#This Row],[Sharpe Ratio Z-Score]],Table2[Sharpe Ratio Z-Score])</f>
        <v>393</v>
      </c>
      <c r="AV271">
        <f>(Table2[[#This Row],[Rank 1Y]]+Table2[[#This Row],[Rank 6M]]+Table2[[#This Row],[Rank Sharpe]])/3</f>
        <v>290.66666666666669</v>
      </c>
    </row>
    <row r="272" spans="1:48" x14ac:dyDescent="0.3">
      <c r="A272" t="s">
        <v>226</v>
      </c>
      <c r="B272" t="s">
        <v>227</v>
      </c>
      <c r="C272" t="s">
        <v>3169</v>
      </c>
      <c r="D272" t="s">
        <v>228</v>
      </c>
      <c r="E272">
        <v>118238.90403998199</v>
      </c>
      <c r="F272">
        <v>10605.7</v>
      </c>
      <c r="G272">
        <v>19.842047248853</v>
      </c>
      <c r="H272">
        <f>(Table2[[#This Row],[1Y Return vs Nifty]]-AVERAGE(Table2[1Y Return vs Nifty]))/_xlfn.STDEV.P(Table2[1Y Return vs Nifty])</f>
        <v>-8.845687248301877E-2</v>
      </c>
      <c r="I272">
        <v>2.4832653237472102</v>
      </c>
      <c r="J272">
        <f>(Table2[[#This Row],[1M Return vs Nifty]]-AVERAGE(Table2[1M Return vs Nifty]))/_xlfn.STDEV.P(Table2[1M Return vs Nifty])</f>
        <v>0.32688380234465653</v>
      </c>
      <c r="K272">
        <v>11.1041005693569</v>
      </c>
      <c r="L272">
        <f>(Table2[[#This Row],[6M Return vs Nifty]]-AVERAGE(Table2[6M Return vs Nifty]))/_xlfn.STDEV.P(Table2[6M Return vs Nifty])</f>
        <v>2.0827930365097051E-2</v>
      </c>
      <c r="M272">
        <v>0.55601990889653696</v>
      </c>
      <c r="N272">
        <f>(Table2[[#This Row],[1W Return vs Nifty]]-AVERAGE(Table2[1W Return vs Nifty]))/_xlfn.STDEV.P(Table2[1W Return vs Nifty])</f>
        <v>3.1550439269448408E-2</v>
      </c>
      <c r="O272">
        <v>10566.48</v>
      </c>
      <c r="P272">
        <v>10146.2304474185</v>
      </c>
      <c r="Q272">
        <v>8945.7341172448305</v>
      </c>
      <c r="R272">
        <v>48.511848234161597</v>
      </c>
      <c r="S272" s="1">
        <f>(Table2[[#This Row],[Close Price]]-Table2[[#This Row],[20D EMA]])/Table2[[#This Row],[20D EMA]]</f>
        <v>3.7117374944164155E-3</v>
      </c>
      <c r="T272" s="1">
        <f>(Table2[[#This Row],[Close Price]]-Table2[[#This Row],[50D EMA]])/Table2[[#This Row],[50D EMA]]</f>
        <v>4.5284754270331309E-2</v>
      </c>
      <c r="U272" s="1">
        <f>(Table2[[#This Row],[Close Price]]-Table2[[#This Row],[200D EMA]])/Table2[[#This Row],[200D EMA]]</f>
        <v>0.18555949249097714</v>
      </c>
      <c r="V272">
        <v>1.0018253492248601</v>
      </c>
      <c r="W272">
        <v>10378.5</v>
      </c>
      <c r="X272">
        <v>10638.05</v>
      </c>
      <c r="Y272">
        <v>10287.700000000001</v>
      </c>
      <c r="Z272">
        <v>10638.05</v>
      </c>
      <c r="AA272">
        <v>10378.5</v>
      </c>
      <c r="AB272">
        <v>10638.05</v>
      </c>
      <c r="AC272" s="1">
        <f>(Table2[[#This Row],[Close Price]]/Table2[[#This Row],[Day Low]])-1</f>
        <v>2.1891410126704258E-2</v>
      </c>
      <c r="AD272" s="1">
        <f>(Table2[[#This Row],[Day High]]/Table2[[#This Row],[Close Price]])-1</f>
        <v>3.0502465655259936E-3</v>
      </c>
      <c r="AE272" s="1">
        <f>(Table2[[#This Row],[Close Price]]/Table2[[#This Row],[Current Week Low]])-1</f>
        <v>3.0910699184462986E-2</v>
      </c>
      <c r="AF272" s="1">
        <f>(Table2[[#This Row],[Current Week High]]/Table2[[#This Row],[Close Price]])-1</f>
        <v>3.0502465655259936E-3</v>
      </c>
      <c r="AG272" s="1">
        <f>(Table2[[#This Row],[Close Price]]/Table2[[#This Row],[Current Month Low]])-1</f>
        <v>2.1891410126704258E-2</v>
      </c>
      <c r="AH272" s="1">
        <f>(Table2[[#This Row],[Current Month High]]/Table2[[#This Row],[Close Price]])-1</f>
        <v>3.0502465655259936E-3</v>
      </c>
      <c r="AI272">
        <v>7.0179243237127098</v>
      </c>
      <c r="AJ272">
        <v>60.015992999290901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0.03</v>
      </c>
      <c r="AM272" t="s">
        <v>3215</v>
      </c>
      <c r="AN272">
        <v>2.2599999999999998</v>
      </c>
      <c r="AO272" t="s">
        <v>3215</v>
      </c>
      <c r="AP272">
        <v>9.5309463396037006E-2</v>
      </c>
      <c r="AQ272">
        <f>(Table2[[#This Row],[Sharpe Ratio]]-AVERAGE(Table2[Sharpe Ratio]))/_xlfn.STDEV.P(Table2[Sharpe Ratio])</f>
        <v>0.39831583691277889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0.68912113640896211</v>
      </c>
      <c r="AS272">
        <f>_xlfn.RANK.AVG(Table2[[#This Row],[1Y Return vs Nifty Z-Score]],Table2[1Y Return vs Nifty Z-Score])</f>
        <v>324</v>
      </c>
      <c r="AT272">
        <f>_xlfn.RANK.AVG(Table2[[#This Row],[6M Return vs Nifty Z-Score]],Table2[6M Return vs Nifty Z-Score])</f>
        <v>308</v>
      </c>
      <c r="AU272">
        <f>_xlfn.RANK.AVG(Table2[[#This Row],[Sharpe Ratio Z-Score]],Table2[Sharpe Ratio Z-Score])</f>
        <v>243</v>
      </c>
      <c r="AV272">
        <f>(Table2[[#This Row],[Rank 1Y]]+Table2[[#This Row],[Rank 6M]]+Table2[[#This Row],[Rank Sharpe]])/3</f>
        <v>291.66666666666669</v>
      </c>
    </row>
    <row r="273" spans="1:48" x14ac:dyDescent="0.3">
      <c r="A273" t="s">
        <v>1524</v>
      </c>
      <c r="B273" t="s">
        <v>1525</v>
      </c>
      <c r="C273" t="s">
        <v>3182</v>
      </c>
      <c r="D273" t="s">
        <v>130</v>
      </c>
      <c r="E273">
        <v>6798.9663831500002</v>
      </c>
      <c r="F273">
        <v>815.35</v>
      </c>
      <c r="G273">
        <v>53.757345190910698</v>
      </c>
      <c r="H273">
        <f>(Table2[[#This Row],[1Y Return vs Nifty]]-AVERAGE(Table2[1Y Return vs Nifty]))/_xlfn.STDEV.P(Table2[1Y Return vs Nifty])</f>
        <v>0.47875196673672699</v>
      </c>
      <c r="I273">
        <v>-4.9316924836187201</v>
      </c>
      <c r="J273">
        <f>(Table2[[#This Row],[1M Return vs Nifty]]-AVERAGE(Table2[1M Return vs Nifty]))/_xlfn.STDEV.P(Table2[1M Return vs Nifty])</f>
        <v>-0.34062594452494949</v>
      </c>
      <c r="K273">
        <v>-9.4363805808755998</v>
      </c>
      <c r="L273">
        <f>(Table2[[#This Row],[6M Return vs Nifty]]-AVERAGE(Table2[6M Return vs Nifty]))/_xlfn.STDEV.P(Table2[6M Return vs Nifty])</f>
        <v>-0.62860162913250206</v>
      </c>
      <c r="M273">
        <v>-2.6118919741145299</v>
      </c>
      <c r="N273">
        <f>(Table2[[#This Row],[1W Return vs Nifty]]-AVERAGE(Table2[1W Return vs Nifty]))/_xlfn.STDEV.P(Table2[1W Return vs Nifty])</f>
        <v>-0.63080937855213182</v>
      </c>
      <c r="O273">
        <v>834.39</v>
      </c>
      <c r="P273">
        <v>854.11959342390401</v>
      </c>
      <c r="Q273">
        <v>771.71961008204403</v>
      </c>
      <c r="R273">
        <v>42.8784563918055</v>
      </c>
      <c r="S273" s="1">
        <f>(Table2[[#This Row],[Close Price]]-Table2[[#This Row],[20D EMA]])/Table2[[#This Row],[20D EMA]]</f>
        <v>-2.2819065425041005E-2</v>
      </c>
      <c r="T273" s="1">
        <f>(Table2[[#This Row],[Close Price]]-Table2[[#This Row],[50D EMA]])/Table2[[#This Row],[50D EMA]]</f>
        <v>-4.539129382161642E-2</v>
      </c>
      <c r="U273" s="1">
        <f>(Table2[[#This Row],[Close Price]]-Table2[[#This Row],[200D EMA]])/Table2[[#This Row],[200D EMA]]</f>
        <v>5.6536583168228037E-2</v>
      </c>
      <c r="V273">
        <v>1.2062635837043401</v>
      </c>
      <c r="W273">
        <v>812.6</v>
      </c>
      <c r="X273">
        <v>848.95</v>
      </c>
      <c r="Y273">
        <v>810</v>
      </c>
      <c r="Z273">
        <v>848.95</v>
      </c>
      <c r="AA273">
        <v>812.6</v>
      </c>
      <c r="AB273">
        <v>848.95</v>
      </c>
      <c r="AC273" s="1">
        <f>(Table2[[#This Row],[Close Price]]/Table2[[#This Row],[Day Low]])-1</f>
        <v>3.3841988678315893E-3</v>
      </c>
      <c r="AD273" s="1">
        <f>(Table2[[#This Row],[Day High]]/Table2[[#This Row],[Close Price]])-1</f>
        <v>4.120929662108308E-2</v>
      </c>
      <c r="AE273" s="1">
        <f>(Table2[[#This Row],[Close Price]]/Table2[[#This Row],[Current Week Low]])-1</f>
        <v>6.6049382716049099E-3</v>
      </c>
      <c r="AF273" s="1">
        <f>(Table2[[#This Row],[Current Week High]]/Table2[[#This Row],[Close Price]])-1</f>
        <v>4.120929662108308E-2</v>
      </c>
      <c r="AG273" s="1">
        <f>(Table2[[#This Row],[Close Price]]/Table2[[#This Row],[Current Month Low]])-1</f>
        <v>3.3841988678315893E-3</v>
      </c>
      <c r="AH273" s="1">
        <f>(Table2[[#This Row],[Current Month High]]/Table2[[#This Row],[Close Price]])-1</f>
        <v>4.120929662108308E-2</v>
      </c>
      <c r="AI273">
        <v>36.137854908934798</v>
      </c>
      <c r="AJ273">
        <v>125.359314538419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-0.19</v>
      </c>
      <c r="AM273" t="s">
        <v>3214</v>
      </c>
      <c r="AN273">
        <v>-0.1</v>
      </c>
      <c r="AO273" t="s">
        <v>3214</v>
      </c>
      <c r="AP273">
        <v>0.124345630835245</v>
      </c>
      <c r="AQ273">
        <f>(Table2[[#This Row],[Sharpe Ratio]]-AVERAGE(Table2[Sharpe Ratio]))/_xlfn.STDEV.P(Table2[Sharpe Ratio])</f>
        <v>0.73736310455297127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182</v>
      </c>
      <c r="AT273">
        <f>_xlfn.RANK.AVG(Table2[[#This Row],[6M Return vs Nifty Z-Score]],Table2[6M Return vs Nifty Z-Score])</f>
        <v>533</v>
      </c>
      <c r="AU273">
        <f>_xlfn.RANK.AVG(Table2[[#This Row],[Sharpe Ratio Z-Score]],Table2[Sharpe Ratio Z-Score])</f>
        <v>164</v>
      </c>
      <c r="AV273">
        <f>(Table2[[#This Row],[Rank 1Y]]+Table2[[#This Row],[Rank 6M]]+Table2[[#This Row],[Rank Sharpe]])/3</f>
        <v>293</v>
      </c>
    </row>
    <row r="274" spans="1:48" x14ac:dyDescent="0.3">
      <c r="A274" t="s">
        <v>361</v>
      </c>
      <c r="B274" t="s">
        <v>362</v>
      </c>
      <c r="C274" t="s">
        <v>3175</v>
      </c>
      <c r="D274" t="s">
        <v>124</v>
      </c>
      <c r="E274">
        <v>71244.372468639995</v>
      </c>
      <c r="F274">
        <v>1530.2</v>
      </c>
      <c r="G274">
        <v>9.8412912311062009</v>
      </c>
      <c r="H274">
        <f>(Table2[[#This Row],[1Y Return vs Nifty]]-AVERAGE(Table2[1Y Return vs Nifty]))/_xlfn.STDEV.P(Table2[1Y Return vs Nifty])</f>
        <v>-0.25571228689327141</v>
      </c>
      <c r="I274">
        <v>-6.4058663800910498</v>
      </c>
      <c r="J274">
        <f>(Table2[[#This Row],[1M Return vs Nifty]]-AVERAGE(Table2[1M Return vs Nifty]))/_xlfn.STDEV.P(Table2[1M Return vs Nifty])</f>
        <v>-0.47333410956649652</v>
      </c>
      <c r="K274">
        <v>17.597861261178501</v>
      </c>
      <c r="L274">
        <f>(Table2[[#This Row],[6M Return vs Nifty]]-AVERAGE(Table2[6M Return vs Nifty]))/_xlfn.STDEV.P(Table2[6M Return vs Nifty])</f>
        <v>0.22614153108981969</v>
      </c>
      <c r="M274">
        <v>-2.0841644840634901</v>
      </c>
      <c r="N274">
        <f>(Table2[[#This Row],[1W Return vs Nifty]]-AVERAGE(Table2[1W Return vs Nifty]))/_xlfn.STDEV.P(Table2[1W Return vs Nifty])</f>
        <v>-0.52046998242050468</v>
      </c>
      <c r="O274">
        <v>1564.82</v>
      </c>
      <c r="P274">
        <v>1579.61740140149</v>
      </c>
      <c r="Q274">
        <v>1420.8746513726901</v>
      </c>
      <c r="R274">
        <v>35.004316144568598</v>
      </c>
      <c r="S274" s="1">
        <f>(Table2[[#This Row],[Close Price]]-Table2[[#This Row],[20D EMA]])/Table2[[#This Row],[20D EMA]]</f>
        <v>-2.2123950358507619E-2</v>
      </c>
      <c r="T274" s="1">
        <f>(Table2[[#This Row],[Close Price]]-Table2[[#This Row],[50D EMA]])/Table2[[#This Row],[50D EMA]]</f>
        <v>-3.1284411882045109E-2</v>
      </c>
      <c r="U274" s="1">
        <f>(Table2[[#This Row],[Close Price]]-Table2[[#This Row],[200D EMA]])/Table2[[#This Row],[200D EMA]]</f>
        <v>7.6942289400188837E-2</v>
      </c>
      <c r="V274">
        <v>0.94646327936501795</v>
      </c>
      <c r="W274">
        <v>1514.4</v>
      </c>
      <c r="X274">
        <v>1555</v>
      </c>
      <c r="Y274">
        <v>1512.3</v>
      </c>
      <c r="Z274">
        <v>1555</v>
      </c>
      <c r="AA274">
        <v>1514.4</v>
      </c>
      <c r="AB274">
        <v>1555</v>
      </c>
      <c r="AC274" s="1">
        <f>(Table2[[#This Row],[Close Price]]/Table2[[#This Row],[Day Low]])-1</f>
        <v>1.0433174854727945E-2</v>
      </c>
      <c r="AD274" s="1">
        <f>(Table2[[#This Row],[Day High]]/Table2[[#This Row],[Close Price]])-1</f>
        <v>1.6207031760554047E-2</v>
      </c>
      <c r="AE274" s="1">
        <f>(Table2[[#This Row],[Close Price]]/Table2[[#This Row],[Current Week Low]])-1</f>
        <v>1.1836275871189628E-2</v>
      </c>
      <c r="AF274" s="1">
        <f>(Table2[[#This Row],[Current Week High]]/Table2[[#This Row],[Close Price]])-1</f>
        <v>1.6207031760554047E-2</v>
      </c>
      <c r="AG274" s="1">
        <f>(Table2[[#This Row],[Close Price]]/Table2[[#This Row],[Current Month Low]])-1</f>
        <v>1.0433174854727945E-2</v>
      </c>
      <c r="AH274" s="1">
        <f>(Table2[[#This Row],[Current Month High]]/Table2[[#This Row],[Close Price]])-1</f>
        <v>1.6207031760554047E-2</v>
      </c>
      <c r="AI274">
        <v>17.925761338387101</v>
      </c>
      <c r="AJ274">
        <v>52.668861618277901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-0.12</v>
      </c>
      <c r="AM274" t="s">
        <v>3214</v>
      </c>
      <c r="AN274">
        <v>-5.32</v>
      </c>
      <c r="AO274" t="s">
        <v>3214</v>
      </c>
      <c r="AP274">
        <v>8.4570781887149005E-2</v>
      </c>
      <c r="AQ274">
        <f>(Table2[[#This Row],[Sharpe Ratio]]-AVERAGE(Table2[Sharpe Ratio]))/_xlfn.STDEV.P(Table2[Sharpe Ratio])</f>
        <v>0.27292323366134763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373</v>
      </c>
      <c r="AT274">
        <f>_xlfn.RANK.AVG(Table2[[#This Row],[6M Return vs Nifty Z-Score]],Table2[6M Return vs Nifty Z-Score])</f>
        <v>237</v>
      </c>
      <c r="AU274">
        <f>_xlfn.RANK.AVG(Table2[[#This Row],[Sharpe Ratio Z-Score]],Table2[Sharpe Ratio Z-Score])</f>
        <v>275</v>
      </c>
      <c r="AV274">
        <f>(Table2[[#This Row],[Rank 1Y]]+Table2[[#This Row],[Rank 6M]]+Table2[[#This Row],[Rank Sharpe]])/3</f>
        <v>295</v>
      </c>
    </row>
    <row r="275" spans="1:48" x14ac:dyDescent="0.3">
      <c r="A275" t="s">
        <v>719</v>
      </c>
      <c r="B275" t="s">
        <v>720</v>
      </c>
      <c r="C275" t="s">
        <v>3173</v>
      </c>
      <c r="D275" t="s">
        <v>54</v>
      </c>
      <c r="E275">
        <v>25080.755096100002</v>
      </c>
      <c r="F275">
        <v>1400.3</v>
      </c>
      <c r="G275">
        <v>29.908998326641001</v>
      </c>
      <c r="H275">
        <f>(Table2[[#This Row],[1Y Return vs Nifty]]-AVERAGE(Table2[1Y Return vs Nifty]))/_xlfn.STDEV.P(Table2[1Y Return vs Nifty])</f>
        <v>7.9905606451101466E-2</v>
      </c>
      <c r="I275">
        <v>-11.898570218170899</v>
      </c>
      <c r="J275">
        <f>(Table2[[#This Row],[1M Return vs Nifty]]-AVERAGE(Table2[1M Return vs Nifty]))/_xlfn.STDEV.P(Table2[1M Return vs Nifty])</f>
        <v>-0.9677986019934397</v>
      </c>
      <c r="K275">
        <v>25.281237200828201</v>
      </c>
      <c r="L275">
        <f>(Table2[[#This Row],[6M Return vs Nifty]]-AVERAGE(Table2[6M Return vs Nifty]))/_xlfn.STDEV.P(Table2[6M Return vs Nifty])</f>
        <v>0.46906726469098586</v>
      </c>
      <c r="M275">
        <v>-0.76463829608695399</v>
      </c>
      <c r="N275">
        <f>(Table2[[#This Row],[1W Return vs Nifty]]-AVERAGE(Table2[1W Return vs Nifty]))/_xlfn.STDEV.P(Table2[1W Return vs Nifty])</f>
        <v>-0.24457811492063802</v>
      </c>
      <c r="O275">
        <v>1470.29</v>
      </c>
      <c r="P275">
        <v>1434.58121590818</v>
      </c>
      <c r="Q275">
        <v>1168.1683031477901</v>
      </c>
      <c r="R275">
        <v>28.348651305497999</v>
      </c>
      <c r="S275" s="1">
        <f>(Table2[[#This Row],[Close Price]]-Table2[[#This Row],[20D EMA]])/Table2[[#This Row],[20D EMA]]</f>
        <v>-4.7602853858762562E-2</v>
      </c>
      <c r="T275" s="1">
        <f>(Table2[[#This Row],[Close Price]]-Table2[[#This Row],[50D EMA]])/Table2[[#This Row],[50D EMA]]</f>
        <v>-2.3896322862751163E-2</v>
      </c>
      <c r="U275" s="1">
        <f>(Table2[[#This Row],[Close Price]]-Table2[[#This Row],[200D EMA]])/Table2[[#This Row],[200D EMA]]</f>
        <v>0.19871425737772469</v>
      </c>
      <c r="V275">
        <v>0.78657933958013004</v>
      </c>
      <c r="W275">
        <v>1397</v>
      </c>
      <c r="X275">
        <v>1425</v>
      </c>
      <c r="Y275">
        <v>1397</v>
      </c>
      <c r="Z275">
        <v>1449</v>
      </c>
      <c r="AA275">
        <v>1397</v>
      </c>
      <c r="AB275">
        <v>1425</v>
      </c>
      <c r="AC275" s="1">
        <f>(Table2[[#This Row],[Close Price]]/Table2[[#This Row],[Day Low]])-1</f>
        <v>2.3622047244094002E-3</v>
      </c>
      <c r="AD275" s="1">
        <f>(Table2[[#This Row],[Day High]]/Table2[[#This Row],[Close Price]])-1</f>
        <v>1.7639077340569909E-2</v>
      </c>
      <c r="AE275" s="1">
        <f>(Table2[[#This Row],[Close Price]]/Table2[[#This Row],[Current Week Low]])-1</f>
        <v>2.3622047244094002E-3</v>
      </c>
      <c r="AF275" s="1">
        <f>(Table2[[#This Row],[Current Week High]]/Table2[[#This Row],[Close Price]])-1</f>
        <v>3.4778261801042598E-2</v>
      </c>
      <c r="AG275" s="1">
        <f>(Table2[[#This Row],[Close Price]]/Table2[[#This Row],[Current Month Low]])-1</f>
        <v>2.3622047244094002E-3</v>
      </c>
      <c r="AH275" s="1">
        <f>(Table2[[#This Row],[Current Month High]]/Table2[[#This Row],[Close Price]])-1</f>
        <v>1.7639077340569909E-2</v>
      </c>
      <c r="AI275">
        <v>17.046347211311801</v>
      </c>
      <c r="AJ275">
        <v>93.358188345760794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0.05</v>
      </c>
      <c r="AM275" t="s">
        <v>3215</v>
      </c>
      <c r="AN275">
        <v>-11.51</v>
      </c>
      <c r="AO275" t="s">
        <v>3214</v>
      </c>
      <c r="AP275">
        <v>3.1748490482035999E-2</v>
      </c>
      <c r="AQ275">
        <f>(Table2[[#This Row],[Sharpe Ratio]]-AVERAGE(Table2[Sharpe Ratio]))/_xlfn.STDEV.P(Table2[Sharpe Ratio])</f>
        <v>-0.34386800123194755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-1.0072718470039379</v>
      </c>
      <c r="AS275">
        <f>_xlfn.RANK.AVG(Table2[[#This Row],[1Y Return vs Nifty Z-Score]],Table2[1Y Return vs Nifty Z-Score])</f>
        <v>276</v>
      </c>
      <c r="AT275">
        <f>_xlfn.RANK.AVG(Table2[[#This Row],[6M Return vs Nifty Z-Score]],Table2[6M Return vs Nifty Z-Score])</f>
        <v>184</v>
      </c>
      <c r="AU275">
        <f>_xlfn.RANK.AVG(Table2[[#This Row],[Sharpe Ratio Z-Score]],Table2[Sharpe Ratio Z-Score])</f>
        <v>426</v>
      </c>
      <c r="AV275">
        <f>(Table2[[#This Row],[Rank 1Y]]+Table2[[#This Row],[Rank 6M]]+Table2[[#This Row],[Rank Sharpe]])/3</f>
        <v>295.33333333333331</v>
      </c>
    </row>
    <row r="276" spans="1:48" x14ac:dyDescent="0.3">
      <c r="A276" t="s">
        <v>357</v>
      </c>
      <c r="B276" t="s">
        <v>358</v>
      </c>
      <c r="C276" t="s">
        <v>3183</v>
      </c>
      <c r="D276" t="s">
        <v>270</v>
      </c>
      <c r="E276">
        <v>71691.197117144999</v>
      </c>
      <c r="F276">
        <v>8406.15</v>
      </c>
      <c r="G276">
        <v>9.1157835704995893</v>
      </c>
      <c r="H276">
        <f>(Table2[[#This Row],[1Y Return vs Nifty]]-AVERAGE(Table2[1Y Return vs Nifty]))/_xlfn.STDEV.P(Table2[1Y Return vs Nifty])</f>
        <v>-0.26784587801550652</v>
      </c>
      <c r="I276">
        <v>13.258760162711599</v>
      </c>
      <c r="J276">
        <f>(Table2[[#This Row],[1M Return vs Nifty]]-AVERAGE(Table2[1M Return vs Nifty]))/_xlfn.STDEV.P(Table2[1M Return vs Nifty])</f>
        <v>1.2969160020163359</v>
      </c>
      <c r="K276">
        <v>7.02733201337381</v>
      </c>
      <c r="L276">
        <f>(Table2[[#This Row],[6M Return vs Nifty]]-AVERAGE(Table2[6M Return vs Nifty]))/_xlfn.STDEV.P(Table2[6M Return vs Nifty])</f>
        <v>-0.10806749268373417</v>
      </c>
      <c r="M276">
        <v>-0.55092648578143799</v>
      </c>
      <c r="N276">
        <f>(Table2[[#This Row],[1W Return vs Nifty]]-AVERAGE(Table2[1W Return vs Nifty]))/_xlfn.STDEV.P(Table2[1W Return vs Nifty])</f>
        <v>-0.19989438602672194</v>
      </c>
      <c r="O276">
        <v>8159.11</v>
      </c>
      <c r="P276">
        <v>7986.9299892743402</v>
      </c>
      <c r="Q276">
        <v>7333.0681939885999</v>
      </c>
      <c r="R276">
        <v>57.173157884001498</v>
      </c>
      <c r="S276" s="1">
        <f>(Table2[[#This Row],[Close Price]]-Table2[[#This Row],[20D EMA]])/Table2[[#This Row],[20D EMA]]</f>
        <v>3.0277812163336439E-2</v>
      </c>
      <c r="T276" s="1">
        <f>(Table2[[#This Row],[Close Price]]-Table2[[#This Row],[50D EMA]])/Table2[[#This Row],[50D EMA]]</f>
        <v>5.2488254096208505E-2</v>
      </c>
      <c r="U276" s="1">
        <f>(Table2[[#This Row],[Close Price]]-Table2[[#This Row],[200D EMA]])/Table2[[#This Row],[200D EMA]]</f>
        <v>0.14633462796528685</v>
      </c>
      <c r="V276">
        <v>0.956444643676575</v>
      </c>
      <c r="W276">
        <v>8375.7999999999993</v>
      </c>
      <c r="X276">
        <v>8560</v>
      </c>
      <c r="Y276">
        <v>8363</v>
      </c>
      <c r="Z276">
        <v>8560</v>
      </c>
      <c r="AA276">
        <v>8375.7999999999993</v>
      </c>
      <c r="AB276">
        <v>8560</v>
      </c>
      <c r="AC276" s="1">
        <f>(Table2[[#This Row],[Close Price]]/Table2[[#This Row],[Day Low]])-1</f>
        <v>3.6235344683492876E-3</v>
      </c>
      <c r="AD276" s="1">
        <f>(Table2[[#This Row],[Day High]]/Table2[[#This Row],[Close Price]])-1</f>
        <v>1.8302076455928074E-2</v>
      </c>
      <c r="AE276" s="1">
        <f>(Table2[[#This Row],[Close Price]]/Table2[[#This Row],[Current Week Low]])-1</f>
        <v>5.1596317111084478E-3</v>
      </c>
      <c r="AF276" s="1">
        <f>(Table2[[#This Row],[Current Week High]]/Table2[[#This Row],[Close Price]])-1</f>
        <v>1.8302076455928074E-2</v>
      </c>
      <c r="AG276" s="1">
        <f>(Table2[[#This Row],[Close Price]]/Table2[[#This Row],[Current Month Low]])-1</f>
        <v>3.6235344683492876E-3</v>
      </c>
      <c r="AH276" s="1">
        <f>(Table2[[#This Row],[Current Month High]]/Table2[[#This Row],[Close Price]])-1</f>
        <v>1.8302076455928074E-2</v>
      </c>
      <c r="AI276">
        <v>18.187874353895602</v>
      </c>
      <c r="AJ276">
        <v>57.861971830985901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-0.04</v>
      </c>
      <c r="AM276" t="s">
        <v>3214</v>
      </c>
      <c r="AN276">
        <v>2.15</v>
      </c>
      <c r="AO276" t="s">
        <v>3215</v>
      </c>
      <c r="AP276">
        <v>0.12755164609318601</v>
      </c>
      <c r="AQ276">
        <f>(Table2[[#This Row],[Sharpe Ratio]]-AVERAGE(Table2[Sharpe Ratio]))/_xlfn.STDEV.P(Table2[Sharpe Ratio])</f>
        <v>0.7747988548286735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1.4959071001190467</v>
      </c>
      <c r="AS276">
        <f>_xlfn.RANK.AVG(Table2[[#This Row],[1Y Return vs Nifty Z-Score]],Table2[1Y Return vs Nifty Z-Score])</f>
        <v>381</v>
      </c>
      <c r="AT276">
        <f>_xlfn.RANK.AVG(Table2[[#This Row],[6M Return vs Nifty Z-Score]],Table2[6M Return vs Nifty Z-Score])</f>
        <v>352</v>
      </c>
      <c r="AU276">
        <f>_xlfn.RANK.AVG(Table2[[#This Row],[Sharpe Ratio Z-Score]],Table2[Sharpe Ratio Z-Score])</f>
        <v>155</v>
      </c>
      <c r="AV276">
        <f>(Table2[[#This Row],[Rank 1Y]]+Table2[[#This Row],[Rank 6M]]+Table2[[#This Row],[Rank Sharpe]])/3</f>
        <v>296</v>
      </c>
    </row>
    <row r="277" spans="1:48" x14ac:dyDescent="0.3">
      <c r="A277" t="s">
        <v>1030</v>
      </c>
      <c r="B277" t="s">
        <v>1031</v>
      </c>
      <c r="C277" t="s">
        <v>3173</v>
      </c>
      <c r="D277" t="s">
        <v>54</v>
      </c>
      <c r="E277">
        <v>14036.78418714</v>
      </c>
      <c r="F277">
        <v>579.15</v>
      </c>
      <c r="G277">
        <v>31.1626523356964</v>
      </c>
      <c r="H277">
        <f>(Table2[[#This Row],[1Y Return vs Nifty]]-AVERAGE(Table2[1Y Return vs Nifty]))/_xlfn.STDEV.P(Table2[1Y Return vs Nifty])</f>
        <v>0.10087206343090858</v>
      </c>
      <c r="I277">
        <v>-21.735218671735399</v>
      </c>
      <c r="J277">
        <f>(Table2[[#This Row],[1M Return vs Nifty]]-AVERAGE(Table2[1M Return vs Nifty]))/_xlfn.STDEV.P(Table2[1M Return vs Nifty])</f>
        <v>-1.8533139197962594</v>
      </c>
      <c r="K277">
        <v>15.123973390847</v>
      </c>
      <c r="L277">
        <f>(Table2[[#This Row],[6M Return vs Nifty]]-AVERAGE(Table2[6M Return vs Nifty]))/_xlfn.STDEV.P(Table2[6M Return vs Nifty])</f>
        <v>0.14792447774403403</v>
      </c>
      <c r="M277">
        <v>3.32135725124279</v>
      </c>
      <c r="N277">
        <f>(Table2[[#This Row],[1W Return vs Nifty]]-AVERAGE(Table2[1W Return vs Nifty]))/_xlfn.STDEV.P(Table2[1W Return vs Nifty])</f>
        <v>0.60973834535183424</v>
      </c>
      <c r="O277">
        <v>585.96</v>
      </c>
      <c r="P277">
        <v>594.67442218044698</v>
      </c>
      <c r="Q277">
        <v>502.03916306956103</v>
      </c>
      <c r="R277">
        <v>52.978109365718801</v>
      </c>
      <c r="S277" s="1">
        <f>(Table2[[#This Row],[Close Price]]-Table2[[#This Row],[20D EMA]])/Table2[[#This Row],[20D EMA]]</f>
        <v>-1.1621953716977369E-2</v>
      </c>
      <c r="T277" s="1">
        <f>(Table2[[#This Row],[Close Price]]-Table2[[#This Row],[50D EMA]])/Table2[[#This Row],[50D EMA]]</f>
        <v>-2.6105750645075334E-2</v>
      </c>
      <c r="U277" s="1">
        <f>(Table2[[#This Row],[Close Price]]-Table2[[#This Row],[200D EMA]])/Table2[[#This Row],[200D EMA]]</f>
        <v>0.15359526228784406</v>
      </c>
      <c r="V277">
        <v>1.29117734195037</v>
      </c>
      <c r="W277">
        <v>554.4</v>
      </c>
      <c r="X277">
        <v>582.15</v>
      </c>
      <c r="Y277">
        <v>547.35</v>
      </c>
      <c r="Z277">
        <v>582.15</v>
      </c>
      <c r="AA277">
        <v>554.4</v>
      </c>
      <c r="AB277">
        <v>582.15</v>
      </c>
      <c r="AC277" s="1">
        <f>(Table2[[#This Row],[Close Price]]/Table2[[#This Row],[Day Low]])-1</f>
        <v>4.4642857142857206E-2</v>
      </c>
      <c r="AD277" s="1">
        <f>(Table2[[#This Row],[Day High]]/Table2[[#This Row],[Close Price]])-1</f>
        <v>5.180005180005276E-3</v>
      </c>
      <c r="AE277" s="1">
        <f>(Table2[[#This Row],[Close Price]]/Table2[[#This Row],[Current Week Low]])-1</f>
        <v>5.8098109070978232E-2</v>
      </c>
      <c r="AF277" s="1">
        <f>(Table2[[#This Row],[Current Week High]]/Table2[[#This Row],[Close Price]])-1</f>
        <v>5.180005180005276E-3</v>
      </c>
      <c r="AG277" s="1">
        <f>(Table2[[#This Row],[Close Price]]/Table2[[#This Row],[Current Month Low]])-1</f>
        <v>4.4642857142857206E-2</v>
      </c>
      <c r="AH277" s="1">
        <f>(Table2[[#This Row],[Current Month High]]/Table2[[#This Row],[Close Price]])-1</f>
        <v>5.180005180005276E-3</v>
      </c>
      <c r="AI277">
        <v>24.492791159457798</v>
      </c>
      <c r="AJ277">
        <v>81.580184981972096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0</v>
      </c>
      <c r="AM277" t="s">
        <v>3216</v>
      </c>
      <c r="AN277">
        <v>4.3499999999999996</v>
      </c>
      <c r="AO277" t="s">
        <v>3215</v>
      </c>
      <c r="AP277">
        <v>5.6434480037149001E-2</v>
      </c>
      <c r="AQ277">
        <f>(Table2[[#This Row],[Sharpe Ratio]]-AVERAGE(Table2[Sharpe Ratio]))/_xlfn.STDEV.P(Table2[Sharpe Ratio])</f>
        <v>-5.5616553268686642E-2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271</v>
      </c>
      <c r="AT277">
        <f>_xlfn.RANK.AVG(Table2[[#This Row],[6M Return vs Nifty Z-Score]],Table2[6M Return vs Nifty Z-Score])</f>
        <v>264</v>
      </c>
      <c r="AU277">
        <f>_xlfn.RANK.AVG(Table2[[#This Row],[Sharpe Ratio Z-Score]],Table2[Sharpe Ratio Z-Score])</f>
        <v>360</v>
      </c>
      <c r="AV277">
        <f>(Table2[[#This Row],[Rank 1Y]]+Table2[[#This Row],[Rank 6M]]+Table2[[#This Row],[Rank Sharpe]])/3</f>
        <v>298.33333333333331</v>
      </c>
    </row>
    <row r="278" spans="1:48" x14ac:dyDescent="0.3">
      <c r="A278" t="s">
        <v>491</v>
      </c>
      <c r="B278" t="s">
        <v>492</v>
      </c>
      <c r="C278" t="s">
        <v>3168</v>
      </c>
      <c r="D278" t="s">
        <v>21</v>
      </c>
      <c r="E278">
        <v>45383.931245250002</v>
      </c>
      <c r="F278">
        <v>1672.5</v>
      </c>
      <c r="G278">
        <v>16.648701275848001</v>
      </c>
      <c r="H278">
        <f>(Table2[[#This Row],[1Y Return vs Nifty]]-AVERAGE(Table2[1Y Return vs Nifty]))/_xlfn.STDEV.P(Table2[1Y Return vs Nifty])</f>
        <v>-0.14186327527121495</v>
      </c>
      <c r="I278">
        <v>-9.1382872203004393</v>
      </c>
      <c r="J278">
        <f>(Table2[[#This Row],[1M Return vs Nifty]]-AVERAGE(Table2[1M Return vs Nifty]))/_xlfn.STDEV.P(Table2[1M Return vs Nifty])</f>
        <v>-0.71931225142153821</v>
      </c>
      <c r="K278">
        <v>-4.1951819359681304</v>
      </c>
      <c r="L278">
        <f>(Table2[[#This Row],[6M Return vs Nifty]]-AVERAGE(Table2[6M Return vs Nifty]))/_xlfn.STDEV.P(Table2[6M Return vs Nifty])</f>
        <v>-0.46289035380713589</v>
      </c>
      <c r="M278">
        <v>1.6564101426889</v>
      </c>
      <c r="N278">
        <f>(Table2[[#This Row],[1W Return vs Nifty]]-AVERAGE(Table2[1W Return vs Nifty]))/_xlfn.STDEV.P(Table2[1W Return vs Nifty])</f>
        <v>0.26162447595464411</v>
      </c>
      <c r="O278">
        <v>1710.94</v>
      </c>
      <c r="P278">
        <v>1728.5245473756599</v>
      </c>
      <c r="Q278">
        <v>1575.1592755097499</v>
      </c>
      <c r="R278">
        <v>44.0433032440042</v>
      </c>
      <c r="S278" s="1">
        <f>(Table2[[#This Row],[Close Price]]-Table2[[#This Row],[20D EMA]])/Table2[[#This Row],[20D EMA]]</f>
        <v>-2.2467181783113407E-2</v>
      </c>
      <c r="T278" s="1">
        <f>(Table2[[#This Row],[Close Price]]-Table2[[#This Row],[50D EMA]])/Table2[[#This Row],[50D EMA]]</f>
        <v>-3.2411774227169329E-2</v>
      </c>
      <c r="U278" s="1">
        <f>(Table2[[#This Row],[Close Price]]-Table2[[#This Row],[200D EMA]])/Table2[[#This Row],[200D EMA]]</f>
        <v>6.1797385193791819E-2</v>
      </c>
      <c r="V278">
        <v>0.93526121624121406</v>
      </c>
      <c r="W278">
        <v>1628.3</v>
      </c>
      <c r="X278">
        <v>1675</v>
      </c>
      <c r="Y278">
        <v>1625</v>
      </c>
      <c r="Z278">
        <v>1675</v>
      </c>
      <c r="AA278">
        <v>1628.3</v>
      </c>
      <c r="AB278">
        <v>1675</v>
      </c>
      <c r="AC278" s="1">
        <f>(Table2[[#This Row],[Close Price]]/Table2[[#This Row],[Day Low]])-1</f>
        <v>2.7144875023030091E-2</v>
      </c>
      <c r="AD278" s="1">
        <f>(Table2[[#This Row],[Day High]]/Table2[[#This Row],[Close Price]])-1</f>
        <v>1.494768310911887E-3</v>
      </c>
      <c r="AE278" s="1">
        <f>(Table2[[#This Row],[Close Price]]/Table2[[#This Row],[Current Week Low]])-1</f>
        <v>2.9230769230769171E-2</v>
      </c>
      <c r="AF278" s="1">
        <f>(Table2[[#This Row],[Current Week High]]/Table2[[#This Row],[Close Price]])-1</f>
        <v>1.494768310911887E-3</v>
      </c>
      <c r="AG278" s="1">
        <f>(Table2[[#This Row],[Close Price]]/Table2[[#This Row],[Current Month Low]])-1</f>
        <v>2.7144875023030091E-2</v>
      </c>
      <c r="AH278" s="1">
        <f>(Table2[[#This Row],[Current Month High]]/Table2[[#This Row],[Close Price]])-1</f>
        <v>1.494768310911887E-3</v>
      </c>
      <c r="AI278">
        <v>15.318385650224201</v>
      </c>
      <c r="AJ278">
        <v>53.271627565982399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-0.18</v>
      </c>
      <c r="AM278" t="s">
        <v>3214</v>
      </c>
      <c r="AN278">
        <v>-8.41</v>
      </c>
      <c r="AO278" t="s">
        <v>3214</v>
      </c>
      <c r="AP278">
        <v>0.17367942078428</v>
      </c>
      <c r="AQ278">
        <f>(Table2[[#This Row],[Sharpe Ratio]]-AVERAGE(Table2[Sharpe Ratio]))/_xlfn.STDEV.P(Table2[Sharpe Ratio])</f>
        <v>1.3134200762444028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336</v>
      </c>
      <c r="AT278">
        <f>_xlfn.RANK.AVG(Table2[[#This Row],[6M Return vs Nifty Z-Score]],Table2[6M Return vs Nifty Z-Score])</f>
        <v>489</v>
      </c>
      <c r="AU278">
        <f>_xlfn.RANK.AVG(Table2[[#This Row],[Sharpe Ratio Z-Score]],Table2[Sharpe Ratio Z-Score])</f>
        <v>71</v>
      </c>
      <c r="AV278">
        <f>(Table2[[#This Row],[Rank 1Y]]+Table2[[#This Row],[Rank 6M]]+Table2[[#This Row],[Rank Sharpe]])/3</f>
        <v>298.66666666666669</v>
      </c>
    </row>
    <row r="279" spans="1:48" x14ac:dyDescent="0.3">
      <c r="A279" t="s">
        <v>378</v>
      </c>
      <c r="B279" t="s">
        <v>379</v>
      </c>
      <c r="C279" t="s">
        <v>3182</v>
      </c>
      <c r="D279" t="s">
        <v>130</v>
      </c>
      <c r="E279">
        <v>68642.648312044999</v>
      </c>
      <c r="F279">
        <v>1887.85</v>
      </c>
      <c r="G279">
        <v>32.601116265833198</v>
      </c>
      <c r="H279">
        <f>(Table2[[#This Row],[1Y Return vs Nifty]]-AVERAGE(Table2[1Y Return vs Nifty]))/_xlfn.STDEV.P(Table2[1Y Return vs Nifty])</f>
        <v>0.12492933273357844</v>
      </c>
      <c r="I279">
        <v>3.6278315104904899</v>
      </c>
      <c r="J279">
        <f>(Table2[[#This Row],[1M Return vs Nifty]]-AVERAGE(Table2[1M Return vs Nifty]))/_xlfn.STDEV.P(Table2[1M Return vs Nifty])</f>
        <v>0.42992000368750966</v>
      </c>
      <c r="K279">
        <v>6.5856243013228797</v>
      </c>
      <c r="L279">
        <f>(Table2[[#This Row],[6M Return vs Nifty]]-AVERAGE(Table2[6M Return vs Nifty]))/_xlfn.STDEV.P(Table2[6M Return vs Nifty])</f>
        <v>-0.12203299051048207</v>
      </c>
      <c r="M279">
        <v>4.9870828189997302E-2</v>
      </c>
      <c r="N279">
        <f>(Table2[[#This Row],[1W Return vs Nifty]]-AVERAGE(Table2[1W Return vs Nifty]))/_xlfn.STDEV.P(Table2[1W Return vs Nifty])</f>
        <v>-7.4277255839510739E-2</v>
      </c>
      <c r="O279">
        <v>1848.35</v>
      </c>
      <c r="P279">
        <v>1801.5734086815601</v>
      </c>
      <c r="Q279">
        <v>1612.60872739</v>
      </c>
      <c r="R279">
        <v>57.8706851596409</v>
      </c>
      <c r="S279" s="1">
        <f>(Table2[[#This Row],[Close Price]]-Table2[[#This Row],[20D EMA]])/Table2[[#This Row],[20D EMA]]</f>
        <v>2.1370411448048261E-2</v>
      </c>
      <c r="T279" s="1">
        <f>(Table2[[#This Row],[Close Price]]-Table2[[#This Row],[50D EMA]])/Table2[[#This Row],[50D EMA]]</f>
        <v>4.7889578577638627E-2</v>
      </c>
      <c r="U279" s="1">
        <f>(Table2[[#This Row],[Close Price]]-Table2[[#This Row],[200D EMA]])/Table2[[#This Row],[200D EMA]]</f>
        <v>0.1706807534493979</v>
      </c>
      <c r="V279">
        <v>0.953900515258023</v>
      </c>
      <c r="W279">
        <v>1858.35</v>
      </c>
      <c r="X279">
        <v>1911.95</v>
      </c>
      <c r="Y279">
        <v>1858.35</v>
      </c>
      <c r="Z279">
        <v>1927.75</v>
      </c>
      <c r="AA279">
        <v>1858.35</v>
      </c>
      <c r="AB279">
        <v>1911.95</v>
      </c>
      <c r="AC279" s="1">
        <f>(Table2[[#This Row],[Close Price]]/Table2[[#This Row],[Day Low]])-1</f>
        <v>1.5874297091506007E-2</v>
      </c>
      <c r="AD279" s="1">
        <f>(Table2[[#This Row],[Day High]]/Table2[[#This Row],[Close Price]])-1</f>
        <v>1.2765844744021093E-2</v>
      </c>
      <c r="AE279" s="1">
        <f>(Table2[[#This Row],[Close Price]]/Table2[[#This Row],[Current Week Low]])-1</f>
        <v>1.5874297091506007E-2</v>
      </c>
      <c r="AF279" s="1">
        <f>(Table2[[#This Row],[Current Week High]]/Table2[[#This Row],[Close Price]])-1</f>
        <v>2.113515374632513E-2</v>
      </c>
      <c r="AG279" s="1">
        <f>(Table2[[#This Row],[Close Price]]/Table2[[#This Row],[Current Month Low]])-1</f>
        <v>1.5874297091506007E-2</v>
      </c>
      <c r="AH279" s="1">
        <f>(Table2[[#This Row],[Current Month High]]/Table2[[#This Row],[Close Price]])-1</f>
        <v>1.2765844744021093E-2</v>
      </c>
      <c r="AI279">
        <v>4.3515109780967798</v>
      </c>
      <c r="AJ279">
        <v>79.607078298924904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0.11</v>
      </c>
      <c r="AM279" t="s">
        <v>3215</v>
      </c>
      <c r="AN279">
        <v>4.05</v>
      </c>
      <c r="AO279" t="s">
        <v>3215</v>
      </c>
      <c r="AP279">
        <v>8.4532820408424997E-2</v>
      </c>
      <c r="AQ279">
        <f>(Table2[[#This Row],[Sharpe Ratio]]-AVERAGE(Table2[Sharpe Ratio]))/_xlfn.STDEV.P(Table2[Sharpe Ratio])</f>
        <v>0.27247996801122681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0.63101905808232206</v>
      </c>
      <c r="AS279">
        <f>_xlfn.RANK.AVG(Table2[[#This Row],[1Y Return vs Nifty Z-Score]],Table2[1Y Return vs Nifty Z-Score])</f>
        <v>263</v>
      </c>
      <c r="AT279">
        <f>_xlfn.RANK.AVG(Table2[[#This Row],[6M Return vs Nifty Z-Score]],Table2[6M Return vs Nifty Z-Score])</f>
        <v>359</v>
      </c>
      <c r="AU279">
        <f>_xlfn.RANK.AVG(Table2[[#This Row],[Sharpe Ratio Z-Score]],Table2[Sharpe Ratio Z-Score])</f>
        <v>276</v>
      </c>
      <c r="AV279">
        <f>(Table2[[#This Row],[Rank 1Y]]+Table2[[#This Row],[Rank 6M]]+Table2[[#This Row],[Rank Sharpe]])/3</f>
        <v>299.33333333333331</v>
      </c>
    </row>
    <row r="280" spans="1:48" x14ac:dyDescent="0.3">
      <c r="A280" t="s">
        <v>983</v>
      </c>
      <c r="B280" t="s">
        <v>984</v>
      </c>
      <c r="C280" t="s">
        <v>3179</v>
      </c>
      <c r="D280" t="s">
        <v>790</v>
      </c>
      <c r="E280">
        <v>15426.670586300001</v>
      </c>
      <c r="F280">
        <v>374.95</v>
      </c>
      <c r="G280">
        <v>18.890302529786499</v>
      </c>
      <c r="H280">
        <f>(Table2[[#This Row],[1Y Return vs Nifty]]-AVERAGE(Table2[1Y Return vs Nifty]))/_xlfn.STDEV.P(Table2[1Y Return vs Nifty])</f>
        <v>-0.10437411485127142</v>
      </c>
      <c r="I280">
        <v>-11.6553906995426</v>
      </c>
      <c r="J280">
        <f>(Table2[[#This Row],[1M Return vs Nifty]]-AVERAGE(Table2[1M Return vs Nifty]))/_xlfn.STDEV.P(Table2[1M Return vs Nifty])</f>
        <v>-0.94590708175279892</v>
      </c>
      <c r="K280">
        <v>-4.5674406972298298</v>
      </c>
      <c r="L280">
        <f>(Table2[[#This Row],[6M Return vs Nifty]]-AVERAGE(Table2[6M Return vs Nifty]))/_xlfn.STDEV.P(Table2[6M Return vs Nifty])</f>
        <v>-0.47466008021116279</v>
      </c>
      <c r="M280">
        <v>-2.1330273697374098</v>
      </c>
      <c r="N280">
        <f>(Table2[[#This Row],[1W Return vs Nifty]]-AVERAGE(Table2[1W Return vs Nifty]))/_xlfn.STDEV.P(Table2[1W Return vs Nifty])</f>
        <v>-0.53068643200888521</v>
      </c>
      <c r="O280">
        <v>398.25</v>
      </c>
      <c r="P280">
        <v>394.86793868940799</v>
      </c>
      <c r="Q280">
        <v>351.048922513881</v>
      </c>
      <c r="R280">
        <v>30.1694932416836</v>
      </c>
      <c r="S280" s="1">
        <f>(Table2[[#This Row],[Close Price]]-Table2[[#This Row],[20D EMA]])/Table2[[#This Row],[20D EMA]]</f>
        <v>-5.8505963590709385E-2</v>
      </c>
      <c r="T280" s="1">
        <f>(Table2[[#This Row],[Close Price]]-Table2[[#This Row],[50D EMA]])/Table2[[#This Row],[50D EMA]]</f>
        <v>-5.0442025644110079E-2</v>
      </c>
      <c r="U280" s="1">
        <f>(Table2[[#This Row],[Close Price]]-Table2[[#This Row],[200D EMA]])/Table2[[#This Row],[200D EMA]]</f>
        <v>6.8084748174020979E-2</v>
      </c>
      <c r="V280">
        <v>0.97192502232340605</v>
      </c>
      <c r="W280">
        <v>368.05</v>
      </c>
      <c r="X280">
        <v>378.8</v>
      </c>
      <c r="Y280">
        <v>366.05</v>
      </c>
      <c r="Z280">
        <v>378.8</v>
      </c>
      <c r="AA280">
        <v>368.05</v>
      </c>
      <c r="AB280">
        <v>378.8</v>
      </c>
      <c r="AC280" s="1">
        <f>(Table2[[#This Row],[Close Price]]/Table2[[#This Row],[Day Low]])-1</f>
        <v>1.8747452791740171E-2</v>
      </c>
      <c r="AD280" s="1">
        <f>(Table2[[#This Row],[Day High]]/Table2[[#This Row],[Close Price]])-1</f>
        <v>1.0268035738098424E-2</v>
      </c>
      <c r="AE280" s="1">
        <f>(Table2[[#This Row],[Close Price]]/Table2[[#This Row],[Current Week Low]])-1</f>
        <v>2.4313618358147826E-2</v>
      </c>
      <c r="AF280" s="1">
        <f>(Table2[[#This Row],[Current Week High]]/Table2[[#This Row],[Close Price]])-1</f>
        <v>1.0268035738098424E-2</v>
      </c>
      <c r="AG280" s="1">
        <f>(Table2[[#This Row],[Close Price]]/Table2[[#This Row],[Current Month Low]])-1</f>
        <v>1.8747452791740171E-2</v>
      </c>
      <c r="AH280" s="1">
        <f>(Table2[[#This Row],[Current Month High]]/Table2[[#This Row],[Close Price]])-1</f>
        <v>1.0268035738098424E-2</v>
      </c>
      <c r="AI280">
        <v>26.5235364715295</v>
      </c>
      <c r="AJ280">
        <v>63.163620539599599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-0.06</v>
      </c>
      <c r="AM280" t="s">
        <v>3214</v>
      </c>
      <c r="AN280">
        <v>-13.83</v>
      </c>
      <c r="AO280" t="s">
        <v>3214</v>
      </c>
      <c r="AP280">
        <v>0.172258865463226</v>
      </c>
      <c r="AQ280">
        <f>(Table2[[#This Row],[Sharpe Ratio]]-AVERAGE(Table2[Sharpe Ratio]))/_xlfn.STDEV.P(Table2[Sharpe Ratio])</f>
        <v>1.2968326460629411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-0.75879506276117714</v>
      </c>
      <c r="AS280">
        <f>_xlfn.RANK.AVG(Table2[[#This Row],[1Y Return vs Nifty Z-Score]],Table2[1Y Return vs Nifty Z-Score])</f>
        <v>329</v>
      </c>
      <c r="AT280">
        <f>_xlfn.RANK.AVG(Table2[[#This Row],[6M Return vs Nifty Z-Score]],Table2[6M Return vs Nifty Z-Score])</f>
        <v>496</v>
      </c>
      <c r="AU280">
        <f>_xlfn.RANK.AVG(Table2[[#This Row],[Sharpe Ratio Z-Score]],Table2[Sharpe Ratio Z-Score])</f>
        <v>73</v>
      </c>
      <c r="AV280">
        <f>(Table2[[#This Row],[Rank 1Y]]+Table2[[#This Row],[Rank 6M]]+Table2[[#This Row],[Rank Sharpe]])/3</f>
        <v>299.33333333333331</v>
      </c>
    </row>
    <row r="281" spans="1:48" x14ac:dyDescent="0.3">
      <c r="A281" t="s">
        <v>297</v>
      </c>
      <c r="B281" t="s">
        <v>298</v>
      </c>
      <c r="C281" t="s">
        <v>3174</v>
      </c>
      <c r="D281" t="s">
        <v>103</v>
      </c>
      <c r="E281">
        <v>95643.351243817699</v>
      </c>
      <c r="F281">
        <v>95.05</v>
      </c>
      <c r="G281">
        <v>47.473341840621302</v>
      </c>
      <c r="H281">
        <f>(Table2[[#This Row],[1Y Return vs Nifty]]-AVERAGE(Table2[1Y Return vs Nifty]))/_xlfn.STDEV.P(Table2[1Y Return vs Nifty])</f>
        <v>0.37365655368565748</v>
      </c>
      <c r="I281">
        <v>-6.5896600323277497</v>
      </c>
      <c r="J281">
        <f>(Table2[[#This Row],[1M Return vs Nifty]]-AVERAGE(Table2[1M Return vs Nifty]))/_xlfn.STDEV.P(Table2[1M Return vs Nifty])</f>
        <v>-0.48987959201804698</v>
      </c>
      <c r="K281">
        <v>-11.755746171263199</v>
      </c>
      <c r="L281">
        <f>(Table2[[#This Row],[6M Return vs Nifty]]-AVERAGE(Table2[6M Return vs Nifty]))/_xlfn.STDEV.P(Table2[6M Return vs Nifty])</f>
        <v>-0.70193314277439434</v>
      </c>
      <c r="M281">
        <v>1.89661796584076</v>
      </c>
      <c r="N281">
        <f>(Table2[[#This Row],[1W Return vs Nifty]]-AVERAGE(Table2[1W Return vs Nifty]))/_xlfn.STDEV.P(Table2[1W Return vs Nifty])</f>
        <v>0.31184809828310284</v>
      </c>
      <c r="O281">
        <v>95.02</v>
      </c>
      <c r="P281">
        <v>96.873847292801202</v>
      </c>
      <c r="Q281">
        <v>89.559914909657607</v>
      </c>
      <c r="R281">
        <v>53.252868609578599</v>
      </c>
      <c r="S281" s="1">
        <f>(Table2[[#This Row],[Close Price]]-Table2[[#This Row],[20D EMA]])/Table2[[#This Row],[20D EMA]]</f>
        <v>3.1572300568302606E-4</v>
      </c>
      <c r="T281" s="1">
        <f>(Table2[[#This Row],[Close Price]]-Table2[[#This Row],[50D EMA]])/Table2[[#This Row],[50D EMA]]</f>
        <v>-1.8827034785648865E-2</v>
      </c>
      <c r="U281" s="1">
        <f>(Table2[[#This Row],[Close Price]]-Table2[[#This Row],[200D EMA]])/Table2[[#This Row],[200D EMA]]</f>
        <v>6.1300695694948365E-2</v>
      </c>
      <c r="V281">
        <v>0.54952130634335705</v>
      </c>
      <c r="W281">
        <v>94.6</v>
      </c>
      <c r="X281">
        <v>95.55</v>
      </c>
      <c r="Y281">
        <v>94.41</v>
      </c>
      <c r="Z281">
        <v>96.19</v>
      </c>
      <c r="AA281">
        <v>94.6</v>
      </c>
      <c r="AB281">
        <v>95.55</v>
      </c>
      <c r="AC281" s="1">
        <f>(Table2[[#This Row],[Close Price]]/Table2[[#This Row],[Day Low]])-1</f>
        <v>4.7568710359409128E-3</v>
      </c>
      <c r="AD281" s="1">
        <f>(Table2[[#This Row],[Day High]]/Table2[[#This Row],[Close Price]])-1</f>
        <v>5.2603892688058984E-3</v>
      </c>
      <c r="AE281" s="1">
        <f>(Table2[[#This Row],[Close Price]]/Table2[[#This Row],[Current Week Low]])-1</f>
        <v>6.7789429085902686E-3</v>
      </c>
      <c r="AF281" s="1">
        <f>(Table2[[#This Row],[Current Week High]]/Table2[[#This Row],[Close Price]])-1</f>
        <v>1.1993687532877439E-2</v>
      </c>
      <c r="AG281" s="1">
        <f>(Table2[[#This Row],[Close Price]]/Table2[[#This Row],[Current Month Low]])-1</f>
        <v>4.7568710359409128E-3</v>
      </c>
      <c r="AH281" s="1">
        <f>(Table2[[#This Row],[Current Month High]]/Table2[[#This Row],[Close Price]])-1</f>
        <v>5.2603892688058984E-3</v>
      </c>
      <c r="AI281">
        <v>24.5660178853235</v>
      </c>
      <c r="AJ281">
        <v>96.384297520661093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-0.18</v>
      </c>
      <c r="AM281" t="s">
        <v>3214</v>
      </c>
      <c r="AN281">
        <v>0.82</v>
      </c>
      <c r="AO281" t="s">
        <v>3215</v>
      </c>
      <c r="AP281">
        <v>0.13322191750137199</v>
      </c>
      <c r="AQ281">
        <f>(Table2[[#This Row],[Sharpe Ratio]]-AVERAGE(Table2[Sharpe Ratio]))/_xlfn.STDEV.P(Table2[Sharpe Ratio])</f>
        <v>0.84100904016903621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203</v>
      </c>
      <c r="AT281">
        <f>_xlfn.RANK.AVG(Table2[[#This Row],[6M Return vs Nifty Z-Score]],Table2[6M Return vs Nifty Z-Score])</f>
        <v>555</v>
      </c>
      <c r="AU281">
        <f>_xlfn.RANK.AVG(Table2[[#This Row],[Sharpe Ratio Z-Score]],Table2[Sharpe Ratio Z-Score])</f>
        <v>142</v>
      </c>
      <c r="AV281">
        <f>(Table2[[#This Row],[Rank 1Y]]+Table2[[#This Row],[Rank 6M]]+Table2[[#This Row],[Rank Sharpe]])/3</f>
        <v>300</v>
      </c>
    </row>
    <row r="282" spans="1:48" x14ac:dyDescent="0.3">
      <c r="A282" t="s">
        <v>380</v>
      </c>
      <c r="B282" t="s">
        <v>381</v>
      </c>
      <c r="C282" t="s">
        <v>3176</v>
      </c>
      <c r="D282" t="s">
        <v>124</v>
      </c>
      <c r="E282">
        <v>63299.767975091199</v>
      </c>
      <c r="F282">
        <v>767.4</v>
      </c>
      <c r="G282">
        <v>23.4980900393833</v>
      </c>
      <c r="H282">
        <f>(Table2[[#This Row],[1Y Return vs Nifty]]-AVERAGE(Table2[1Y Return vs Nifty]))/_xlfn.STDEV.P(Table2[1Y Return vs Nifty])</f>
        <v>-2.7312199925600154E-2</v>
      </c>
      <c r="I282">
        <v>-4.6825087738071103</v>
      </c>
      <c r="J282">
        <f>(Table2[[#This Row],[1M Return vs Nifty]]-AVERAGE(Table2[1M Return vs Nifty]))/_xlfn.STDEV.P(Table2[1M Return vs Nifty])</f>
        <v>-0.31819391464945318</v>
      </c>
      <c r="K282">
        <v>-7.6381349430756904</v>
      </c>
      <c r="L282">
        <f>(Table2[[#This Row],[6M Return vs Nifty]]-AVERAGE(Table2[6M Return vs Nifty]))/_xlfn.STDEV.P(Table2[6M Return vs Nifty])</f>
        <v>-0.57174639463807275</v>
      </c>
      <c r="M282">
        <v>-3.5098167147071</v>
      </c>
      <c r="N282">
        <f>(Table2[[#This Row],[1W Return vs Nifty]]-AVERAGE(Table2[1W Return vs Nifty]))/_xlfn.STDEV.P(Table2[1W Return vs Nifty])</f>
        <v>-0.8185511117694968</v>
      </c>
      <c r="O282">
        <v>762.33</v>
      </c>
      <c r="P282">
        <v>751.08972777167605</v>
      </c>
      <c r="Q282">
        <v>681.09374353097803</v>
      </c>
      <c r="R282">
        <v>49.477682459345502</v>
      </c>
      <c r="S282" s="1">
        <f>(Table2[[#This Row],[Close Price]]-Table2[[#This Row],[20D EMA]])/Table2[[#This Row],[20D EMA]]</f>
        <v>6.6506630986579779E-3</v>
      </c>
      <c r="T282" s="1">
        <f>(Table2[[#This Row],[Close Price]]-Table2[[#This Row],[50D EMA]])/Table2[[#This Row],[50D EMA]]</f>
        <v>2.1715477692276584E-2</v>
      </c>
      <c r="U282" s="1">
        <f>(Table2[[#This Row],[Close Price]]-Table2[[#This Row],[200D EMA]])/Table2[[#This Row],[200D EMA]]</f>
        <v>0.12671714765956663</v>
      </c>
      <c r="V282">
        <v>0.84008213686452804</v>
      </c>
      <c r="W282">
        <v>762.8</v>
      </c>
      <c r="X282">
        <v>793.7</v>
      </c>
      <c r="Y282">
        <v>762.8</v>
      </c>
      <c r="Z282">
        <v>794</v>
      </c>
      <c r="AA282">
        <v>762.8</v>
      </c>
      <c r="AB282">
        <v>793.7</v>
      </c>
      <c r="AC282" s="1">
        <f>(Table2[[#This Row],[Close Price]]/Table2[[#This Row],[Day Low]])-1</f>
        <v>6.030414263240802E-3</v>
      </c>
      <c r="AD282" s="1">
        <f>(Table2[[#This Row],[Day High]]/Table2[[#This Row],[Close Price]])-1</f>
        <v>3.4271566327860326E-2</v>
      </c>
      <c r="AE282" s="1">
        <f>(Table2[[#This Row],[Close Price]]/Table2[[#This Row],[Current Week Low]])-1</f>
        <v>6.030414263240802E-3</v>
      </c>
      <c r="AF282" s="1">
        <f>(Table2[[#This Row],[Current Week High]]/Table2[[#This Row],[Close Price]])-1</f>
        <v>3.466249674224664E-2</v>
      </c>
      <c r="AG282" s="1">
        <f>(Table2[[#This Row],[Close Price]]/Table2[[#This Row],[Current Month Low]])-1</f>
        <v>6.030414263240802E-3</v>
      </c>
      <c r="AH282" s="1">
        <f>(Table2[[#This Row],[Current Month High]]/Table2[[#This Row],[Close Price]])-1</f>
        <v>3.4271566327860326E-2</v>
      </c>
      <c r="AI282">
        <v>10.502997133176899</v>
      </c>
      <c r="AJ282">
        <v>79.655858597682297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-7.0000000000000007E-2</v>
      </c>
      <c r="AM282" t="s">
        <v>3214</v>
      </c>
      <c r="AN282">
        <v>0.57999999999999996</v>
      </c>
      <c r="AO282" t="s">
        <v>3215</v>
      </c>
      <c r="AP282">
        <v>0.17162842074412399</v>
      </c>
      <c r="AQ282">
        <f>(Table2[[#This Row],[Sharpe Ratio]]-AVERAGE(Table2[Sharpe Ratio]))/_xlfn.STDEV.P(Table2[Sharpe Ratio])</f>
        <v>1.2894711180700595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-0.44633250291256332</v>
      </c>
      <c r="AS282">
        <f>_xlfn.RANK.AVG(Table2[[#This Row],[1Y Return vs Nifty Z-Score]],Table2[1Y Return vs Nifty Z-Score])</f>
        <v>309</v>
      </c>
      <c r="AT282">
        <f>_xlfn.RANK.AVG(Table2[[#This Row],[6M Return vs Nifty Z-Score]],Table2[6M Return vs Nifty Z-Score])</f>
        <v>517</v>
      </c>
      <c r="AU282">
        <f>_xlfn.RANK.AVG(Table2[[#This Row],[Sharpe Ratio Z-Score]],Table2[Sharpe Ratio Z-Score])</f>
        <v>75</v>
      </c>
      <c r="AV282">
        <f>(Table2[[#This Row],[Rank 1Y]]+Table2[[#This Row],[Rank 6M]]+Table2[[#This Row],[Rank Sharpe]])/3</f>
        <v>300.33333333333331</v>
      </c>
    </row>
    <row r="283" spans="1:48" x14ac:dyDescent="0.3">
      <c r="A283" t="s">
        <v>1465</v>
      </c>
      <c r="B283" t="s">
        <v>1466</v>
      </c>
      <c r="C283" t="s">
        <v>3178</v>
      </c>
      <c r="D283" t="s">
        <v>187</v>
      </c>
      <c r="E283">
        <v>7467.8166967799998</v>
      </c>
      <c r="F283">
        <v>1843.05</v>
      </c>
      <c r="G283">
        <v>75.051543957098403</v>
      </c>
      <c r="H283">
        <f>(Table2[[#This Row],[1Y Return vs Nifty]]-AVERAGE(Table2[1Y Return vs Nifty]))/_xlfn.STDEV.P(Table2[1Y Return vs Nifty])</f>
        <v>0.83488204658797482</v>
      </c>
      <c r="I283">
        <v>-9.4255813263312298</v>
      </c>
      <c r="J283">
        <f>(Table2[[#This Row],[1M Return vs Nifty]]-AVERAGE(Table2[1M Return vs Nifty]))/_xlfn.STDEV.P(Table2[1M Return vs Nifty])</f>
        <v>-0.74517505751913182</v>
      </c>
      <c r="K283">
        <v>4.4675775244693998</v>
      </c>
      <c r="L283">
        <f>(Table2[[#This Row],[6M Return vs Nifty]]-AVERAGE(Table2[6M Return vs Nifty]))/_xlfn.STDEV.P(Table2[6M Return vs Nifty])</f>
        <v>-0.18899939578729785</v>
      </c>
      <c r="M283">
        <v>0.387978009227124</v>
      </c>
      <c r="N283">
        <f>(Table2[[#This Row],[1W Return vs Nifty]]-AVERAGE(Table2[1W Return vs Nifty]))/_xlfn.STDEV.P(Table2[1W Return vs Nifty])</f>
        <v>-3.5844401595940276E-3</v>
      </c>
      <c r="O283">
        <v>1876.2</v>
      </c>
      <c r="P283">
        <v>1860.69018553521</v>
      </c>
      <c r="Q283">
        <v>1551.58968978901</v>
      </c>
      <c r="R283">
        <v>44.5480710612864</v>
      </c>
      <c r="S283" s="1">
        <f>(Table2[[#This Row],[Close Price]]-Table2[[#This Row],[20D EMA]])/Table2[[#This Row],[20D EMA]]</f>
        <v>-1.7668692037096305E-2</v>
      </c>
      <c r="T283" s="1">
        <f>(Table2[[#This Row],[Close Price]]-Table2[[#This Row],[50D EMA]])/Table2[[#This Row],[50D EMA]]</f>
        <v>-9.4804528299997776E-3</v>
      </c>
      <c r="U283" s="1">
        <f>(Table2[[#This Row],[Close Price]]-Table2[[#This Row],[200D EMA]])/Table2[[#This Row],[200D EMA]]</f>
        <v>0.18784625350960127</v>
      </c>
      <c r="V283">
        <v>0.49920629621156598</v>
      </c>
      <c r="W283">
        <v>1810.55</v>
      </c>
      <c r="X283">
        <v>1865</v>
      </c>
      <c r="Y283">
        <v>1780</v>
      </c>
      <c r="Z283">
        <v>1865</v>
      </c>
      <c r="AA283">
        <v>1810.55</v>
      </c>
      <c r="AB283">
        <v>1865</v>
      </c>
      <c r="AC283" s="1">
        <f>(Table2[[#This Row],[Close Price]]/Table2[[#This Row],[Day Low]])-1</f>
        <v>1.7950346579768572E-2</v>
      </c>
      <c r="AD283" s="1">
        <f>(Table2[[#This Row],[Day High]]/Table2[[#This Row],[Close Price]])-1</f>
        <v>1.1909606359024494E-2</v>
      </c>
      <c r="AE283" s="1">
        <f>(Table2[[#This Row],[Close Price]]/Table2[[#This Row],[Current Week Low]])-1</f>
        <v>3.5421348314606638E-2</v>
      </c>
      <c r="AF283" s="1">
        <f>(Table2[[#This Row],[Current Week High]]/Table2[[#This Row],[Close Price]])-1</f>
        <v>1.1909606359024494E-2</v>
      </c>
      <c r="AG283" s="1">
        <f>(Table2[[#This Row],[Close Price]]/Table2[[#This Row],[Current Month Low]])-1</f>
        <v>1.7950346579768572E-2</v>
      </c>
      <c r="AH283" s="1">
        <f>(Table2[[#This Row],[Current Month High]]/Table2[[#This Row],[Close Price]])-1</f>
        <v>1.1909606359024494E-2</v>
      </c>
      <c r="AI283">
        <v>17.848132172214498</v>
      </c>
      <c r="AJ283">
        <v>116.829411764705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</v>
      </c>
      <c r="AM283" t="s">
        <v>3216</v>
      </c>
      <c r="AN283">
        <v>-4.88</v>
      </c>
      <c r="AO283" t="s">
        <v>3214</v>
      </c>
      <c r="AP283">
        <v>3.7132936552508003E-2</v>
      </c>
      <c r="AQ283">
        <f>(Table2[[#This Row],[Sharpe Ratio]]-AVERAGE(Table2[Sharpe Ratio]))/_xlfn.STDEV.P(Table2[Sharpe Ratio])</f>
        <v>-0.28099531902374425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-0.38387216590179318</v>
      </c>
      <c r="AS283">
        <f>_xlfn.RANK.AVG(Table2[[#This Row],[1Y Return vs Nifty Z-Score]],Table2[1Y Return vs Nifty Z-Score])</f>
        <v>113</v>
      </c>
      <c r="AT283">
        <f>_xlfn.RANK.AVG(Table2[[#This Row],[6M Return vs Nifty Z-Score]],Table2[6M Return vs Nifty Z-Score])</f>
        <v>380</v>
      </c>
      <c r="AU283">
        <f>_xlfn.RANK.AVG(Table2[[#This Row],[Sharpe Ratio Z-Score]],Table2[Sharpe Ratio Z-Score])</f>
        <v>413</v>
      </c>
      <c r="AV283">
        <f>(Table2[[#This Row],[Rank 1Y]]+Table2[[#This Row],[Rank 6M]]+Table2[[#This Row],[Rank Sharpe]])/3</f>
        <v>302</v>
      </c>
    </row>
    <row r="284" spans="1:48" x14ac:dyDescent="0.3">
      <c r="A284" t="s">
        <v>162</v>
      </c>
      <c r="B284" t="s">
        <v>163</v>
      </c>
      <c r="C284" t="s">
        <v>3176</v>
      </c>
      <c r="D284" t="s">
        <v>164</v>
      </c>
      <c r="E284">
        <v>170681.542284909</v>
      </c>
      <c r="F284">
        <v>761.55</v>
      </c>
      <c r="G284">
        <v>27.312630132744001</v>
      </c>
      <c r="H284">
        <f>(Table2[[#This Row],[1Y Return vs Nifty]]-AVERAGE(Table2[1Y Return vs Nifty]))/_xlfn.STDEV.P(Table2[1Y Return vs Nifty])</f>
        <v>3.648322543698277E-2</v>
      </c>
      <c r="I284">
        <v>6.1672411812148997</v>
      </c>
      <c r="J284">
        <f>(Table2[[#This Row],[1M Return vs Nifty]]-AVERAGE(Table2[1M Return vs Nifty]))/_xlfn.STDEV.P(Table2[1M Return vs Nifty])</f>
        <v>0.65852288323722308</v>
      </c>
      <c r="K284">
        <v>18.477727369997002</v>
      </c>
      <c r="L284">
        <f>(Table2[[#This Row],[6M Return vs Nifty]]-AVERAGE(Table2[6M Return vs Nifty]))/_xlfn.STDEV.P(Table2[6M Return vs Nifty])</f>
        <v>0.25396030784035345</v>
      </c>
      <c r="M284">
        <v>5.7251287389600201</v>
      </c>
      <c r="N284">
        <f>(Table2[[#This Row],[1W Return vs Nifty]]-AVERAGE(Table2[1W Return vs Nifty]))/_xlfn.STDEV.P(Table2[1W Return vs Nifty])</f>
        <v>1.1123286014847669</v>
      </c>
      <c r="O284">
        <v>706.99</v>
      </c>
      <c r="P284">
        <v>686.15372708968505</v>
      </c>
      <c r="Q284">
        <v>625.01143990248397</v>
      </c>
      <c r="R284">
        <v>87.686208936602497</v>
      </c>
      <c r="S284" s="1">
        <f>(Table2[[#This Row],[Close Price]]-Table2[[#This Row],[20D EMA]])/Table2[[#This Row],[20D EMA]]</f>
        <v>7.7172237231078161E-2</v>
      </c>
      <c r="T284" s="1">
        <f>(Table2[[#This Row],[Close Price]]-Table2[[#This Row],[50D EMA]])/Table2[[#This Row],[50D EMA]]</f>
        <v>0.10988247958676481</v>
      </c>
      <c r="U284" s="1">
        <f>(Table2[[#This Row],[Close Price]]-Table2[[#This Row],[200D EMA]])/Table2[[#This Row],[200D EMA]]</f>
        <v>0.2184576975404148</v>
      </c>
      <c r="V284">
        <v>1.2179012704091501</v>
      </c>
      <c r="W284">
        <v>745.2</v>
      </c>
      <c r="X284">
        <v>765.5</v>
      </c>
      <c r="Y284">
        <v>745.2</v>
      </c>
      <c r="Z284">
        <v>765.5</v>
      </c>
      <c r="AA284">
        <v>745.2</v>
      </c>
      <c r="AB284">
        <v>765.5</v>
      </c>
      <c r="AC284" s="1">
        <f>(Table2[[#This Row],[Close Price]]/Table2[[#This Row],[Day Low]])-1</f>
        <v>2.1940418679549101E-2</v>
      </c>
      <c r="AD284" s="1">
        <f>(Table2[[#This Row],[Day High]]/Table2[[#This Row],[Close Price]])-1</f>
        <v>5.1867900991400262E-3</v>
      </c>
      <c r="AE284" s="1">
        <f>(Table2[[#This Row],[Close Price]]/Table2[[#This Row],[Current Week Low]])-1</f>
        <v>2.1940418679549101E-2</v>
      </c>
      <c r="AF284" s="1">
        <f>(Table2[[#This Row],[Current Week High]]/Table2[[#This Row],[Close Price]])-1</f>
        <v>5.1867900991400262E-3</v>
      </c>
      <c r="AG284" s="1">
        <f>(Table2[[#This Row],[Close Price]]/Table2[[#This Row],[Current Month Low]])-1</f>
        <v>2.1940418679549101E-2</v>
      </c>
      <c r="AH284" s="1">
        <f>(Table2[[#This Row],[Current Month High]]/Table2[[#This Row],[Close Price]])-1</f>
        <v>5.1867900991400262E-3</v>
      </c>
      <c r="AI284">
        <v>0.51867900991400195</v>
      </c>
      <c r="AJ284">
        <v>69.704735376044496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0.05</v>
      </c>
      <c r="AM284" t="s">
        <v>3215</v>
      </c>
      <c r="AN284">
        <v>13.12</v>
      </c>
      <c r="AO284" t="s">
        <v>3215</v>
      </c>
      <c r="AP284">
        <v>4.3735267598578001E-2</v>
      </c>
      <c r="AQ284">
        <f>(Table2[[#This Row],[Sharpe Ratio]]-AVERAGE(Table2[Sharpe Ratio]))/_xlfn.STDEV.P(Table2[Sharpe Ratio])</f>
        <v>-0.20390173200291167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1.8573932859964144</v>
      </c>
      <c r="AS284">
        <f>_xlfn.RANK.AVG(Table2[[#This Row],[1Y Return vs Nifty Z-Score]],Table2[1Y Return vs Nifty Z-Score])</f>
        <v>289</v>
      </c>
      <c r="AT284">
        <f>_xlfn.RANK.AVG(Table2[[#This Row],[6M Return vs Nifty Z-Score]],Table2[6M Return vs Nifty Z-Score])</f>
        <v>231</v>
      </c>
      <c r="AU284">
        <f>_xlfn.RANK.AVG(Table2[[#This Row],[Sharpe Ratio Z-Score]],Table2[Sharpe Ratio Z-Score])</f>
        <v>397</v>
      </c>
      <c r="AV284">
        <f>(Table2[[#This Row],[Rank 1Y]]+Table2[[#This Row],[Rank 6M]]+Table2[[#This Row],[Rank Sharpe]])/3</f>
        <v>305.66666666666669</v>
      </c>
    </row>
    <row r="285" spans="1:48" x14ac:dyDescent="0.3">
      <c r="A285" t="s">
        <v>278</v>
      </c>
      <c r="B285" t="s">
        <v>279</v>
      </c>
      <c r="C285" t="s">
        <v>3170</v>
      </c>
      <c r="D285" t="s">
        <v>280</v>
      </c>
      <c r="E285">
        <v>101483.444316284</v>
      </c>
      <c r="F285">
        <v>384.05</v>
      </c>
      <c r="G285">
        <v>69.976680027631204</v>
      </c>
      <c r="H285">
        <f>(Table2[[#This Row],[1Y Return vs Nifty]]-AVERAGE(Table2[1Y Return vs Nifty]))/_xlfn.STDEV.P(Table2[1Y Return vs Nifty])</f>
        <v>0.75000861621006665</v>
      </c>
      <c r="I285">
        <v>-18.6975777037642</v>
      </c>
      <c r="J285">
        <f>(Table2[[#This Row],[1M Return vs Nifty]]-AVERAGE(Table2[1M Return vs Nifty]))/_xlfn.STDEV.P(Table2[1M Return vs Nifty])</f>
        <v>-1.5798592345117453</v>
      </c>
      <c r="K285">
        <v>11.174476496226699</v>
      </c>
      <c r="L285">
        <f>(Table2[[#This Row],[6M Return vs Nifty]]-AVERAGE(Table2[6M Return vs Nifty]))/_xlfn.STDEV.P(Table2[6M Return vs Nifty])</f>
        <v>2.3053010043221897E-2</v>
      </c>
      <c r="M285">
        <v>-3.47030002952605</v>
      </c>
      <c r="N285">
        <f>(Table2[[#This Row],[1W Return vs Nifty]]-AVERAGE(Table2[1W Return vs Nifty]))/_xlfn.STDEV.P(Table2[1W Return vs Nifty])</f>
        <v>-0.81028880354754118</v>
      </c>
      <c r="O285">
        <v>407.72</v>
      </c>
      <c r="P285">
        <v>409.745746499765</v>
      </c>
      <c r="Q285">
        <v>338.988466604579</v>
      </c>
      <c r="R285">
        <v>27.16313470895</v>
      </c>
      <c r="S285" s="1">
        <f>(Table2[[#This Row],[Close Price]]-Table2[[#This Row],[20D EMA]])/Table2[[#This Row],[20D EMA]]</f>
        <v>-5.8054547238300828E-2</v>
      </c>
      <c r="T285" s="1">
        <f>(Table2[[#This Row],[Close Price]]-Table2[[#This Row],[50D EMA]])/Table2[[#This Row],[50D EMA]]</f>
        <v>-6.2711441715429084E-2</v>
      </c>
      <c r="U285" s="1">
        <f>(Table2[[#This Row],[Close Price]]-Table2[[#This Row],[200D EMA]])/Table2[[#This Row],[200D EMA]]</f>
        <v>0.13292939977212878</v>
      </c>
      <c r="V285">
        <v>1.3038945029327</v>
      </c>
      <c r="W285">
        <v>382.35</v>
      </c>
      <c r="X285">
        <v>395.6</v>
      </c>
      <c r="Y285">
        <v>382.35</v>
      </c>
      <c r="Z285">
        <v>395.6</v>
      </c>
      <c r="AA285">
        <v>382.35</v>
      </c>
      <c r="AB285">
        <v>395.6</v>
      </c>
      <c r="AC285" s="1">
        <f>(Table2[[#This Row],[Close Price]]/Table2[[#This Row],[Day Low]])-1</f>
        <v>4.4461880476003302E-3</v>
      </c>
      <c r="AD285" s="1">
        <f>(Table2[[#This Row],[Day High]]/Table2[[#This Row],[Close Price]])-1</f>
        <v>3.0074209087358472E-2</v>
      </c>
      <c r="AE285" s="1">
        <f>(Table2[[#This Row],[Close Price]]/Table2[[#This Row],[Current Week Low]])-1</f>
        <v>4.4461880476003302E-3</v>
      </c>
      <c r="AF285" s="1">
        <f>(Table2[[#This Row],[Current Week High]]/Table2[[#This Row],[Close Price]])-1</f>
        <v>3.0074209087358472E-2</v>
      </c>
      <c r="AG285" s="1">
        <f>(Table2[[#This Row],[Close Price]]/Table2[[#This Row],[Current Month Low]])-1</f>
        <v>4.4461880476003302E-3</v>
      </c>
      <c r="AH285" s="1">
        <f>(Table2[[#This Row],[Current Month High]]/Table2[[#This Row],[Close Price]])-1</f>
        <v>3.0074209087358472E-2</v>
      </c>
      <c r="AI285">
        <v>19.867204791042798</v>
      </c>
      <c r="AJ285">
        <v>130.38392321535599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-0.08</v>
      </c>
      <c r="AM285" t="s">
        <v>3214</v>
      </c>
      <c r="AN285">
        <v>-10.36</v>
      </c>
      <c r="AO285" t="s">
        <v>3214</v>
      </c>
      <c r="AP285">
        <v>1.0308650418171E-2</v>
      </c>
      <c r="AQ285">
        <f>(Table2[[#This Row],[Sharpe Ratio]]-AVERAGE(Table2[Sharpe Ratio]))/_xlfn.STDEV.P(Table2[Sharpe Ratio])</f>
        <v>-0.5942150626172098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129</v>
      </c>
      <c r="AT285">
        <f>_xlfn.RANK.AVG(Table2[[#This Row],[6M Return vs Nifty Z-Score]],Table2[6M Return vs Nifty Z-Score])</f>
        <v>307</v>
      </c>
      <c r="AU285">
        <f>_xlfn.RANK.AVG(Table2[[#This Row],[Sharpe Ratio Z-Score]],Table2[Sharpe Ratio Z-Score])</f>
        <v>482</v>
      </c>
      <c r="AV285">
        <f>(Table2[[#This Row],[Rank 1Y]]+Table2[[#This Row],[Rank 6M]]+Table2[[#This Row],[Rank Sharpe]])/3</f>
        <v>306</v>
      </c>
    </row>
    <row r="286" spans="1:48" x14ac:dyDescent="0.3">
      <c r="A286" t="s">
        <v>616</v>
      </c>
      <c r="B286" t="s">
        <v>617</v>
      </c>
      <c r="C286" t="s">
        <v>3171</v>
      </c>
      <c r="D286" t="s">
        <v>195</v>
      </c>
      <c r="E286">
        <v>32896.822500000002</v>
      </c>
      <c r="F286">
        <v>753.65</v>
      </c>
      <c r="G286">
        <v>9.6012283198409207</v>
      </c>
      <c r="H286">
        <f>(Table2[[#This Row],[1Y Return vs Nifty]]-AVERAGE(Table2[1Y Return vs Nifty]))/_xlfn.STDEV.P(Table2[1Y Return vs Nifty])</f>
        <v>-0.25972716553214181</v>
      </c>
      <c r="I286">
        <v>-9.3403516247164493</v>
      </c>
      <c r="J286">
        <f>(Table2[[#This Row],[1M Return vs Nifty]]-AVERAGE(Table2[1M Return vs Nifty]))/_xlfn.STDEV.P(Table2[1M Return vs Nifty])</f>
        <v>-0.73750250454868349</v>
      </c>
      <c r="K286">
        <v>55.162170772893901</v>
      </c>
      <c r="L286">
        <f>(Table2[[#This Row],[6M Return vs Nifty]]-AVERAGE(Table2[6M Return vs Nifty]))/_xlfn.STDEV.P(Table2[6M Return vs Nifty])</f>
        <v>1.4138144390707834</v>
      </c>
      <c r="M286">
        <v>-2.06874666909511E-2</v>
      </c>
      <c r="N286">
        <f>(Table2[[#This Row],[1W Return vs Nifty]]-AVERAGE(Table2[1W Return vs Nifty]))/_xlfn.STDEV.P(Table2[1W Return vs Nifty])</f>
        <v>-8.9029869254605237E-2</v>
      </c>
      <c r="O286">
        <v>770.77</v>
      </c>
      <c r="P286">
        <v>771.07454530150198</v>
      </c>
      <c r="Q286">
        <v>648.70657606314501</v>
      </c>
      <c r="R286">
        <v>41.927434395058498</v>
      </c>
      <c r="S286" s="1">
        <f>(Table2[[#This Row],[Close Price]]-Table2[[#This Row],[20D EMA]])/Table2[[#This Row],[20D EMA]]</f>
        <v>-2.2211554679087153E-2</v>
      </c>
      <c r="T286" s="1">
        <f>(Table2[[#This Row],[Close Price]]-Table2[[#This Row],[50D EMA]])/Table2[[#This Row],[50D EMA]]</f>
        <v>-2.2597744158042127E-2</v>
      </c>
      <c r="U286" s="1">
        <f>(Table2[[#This Row],[Close Price]]-Table2[[#This Row],[200D EMA]])/Table2[[#This Row],[200D EMA]]</f>
        <v>0.16177333144012987</v>
      </c>
      <c r="V286">
        <v>0.68488903125909095</v>
      </c>
      <c r="W286">
        <v>747.55</v>
      </c>
      <c r="X286">
        <v>768.45</v>
      </c>
      <c r="Y286">
        <v>740</v>
      </c>
      <c r="Z286">
        <v>773.3</v>
      </c>
      <c r="AA286">
        <v>747.55</v>
      </c>
      <c r="AB286">
        <v>768.45</v>
      </c>
      <c r="AC286" s="1">
        <f>(Table2[[#This Row],[Close Price]]/Table2[[#This Row],[Day Low]])-1</f>
        <v>8.1599892983748035E-3</v>
      </c>
      <c r="AD286" s="1">
        <f>(Table2[[#This Row],[Day High]]/Table2[[#This Row],[Close Price]])-1</f>
        <v>1.9637762887281918E-2</v>
      </c>
      <c r="AE286" s="1">
        <f>(Table2[[#This Row],[Close Price]]/Table2[[#This Row],[Current Week Low]])-1</f>
        <v>1.8445945945945841E-2</v>
      </c>
      <c r="AF286" s="1">
        <f>(Table2[[#This Row],[Current Week High]]/Table2[[#This Row],[Close Price]])-1</f>
        <v>2.6073110860479032E-2</v>
      </c>
      <c r="AG286" s="1">
        <f>(Table2[[#This Row],[Close Price]]/Table2[[#This Row],[Current Month Low]])-1</f>
        <v>8.1599892983748035E-3</v>
      </c>
      <c r="AH286" s="1">
        <f>(Table2[[#This Row],[Current Month High]]/Table2[[#This Row],[Close Price]])-1</f>
        <v>1.9637762887281918E-2</v>
      </c>
      <c r="AI286">
        <v>14.1113248855569</v>
      </c>
      <c r="AJ286">
        <v>80.688084392232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</v>
      </c>
      <c r="AM286" t="s">
        <v>3214</v>
      </c>
      <c r="AN286">
        <v>-4.37</v>
      </c>
      <c r="AO286" t="s">
        <v>3214</v>
      </c>
      <c r="AP286">
        <v>1.229444268923E-2</v>
      </c>
      <c r="AQ286">
        <f>(Table2[[#This Row],[Sharpe Ratio]]-AVERAGE(Table2[Sharpe Ratio]))/_xlfn.STDEV.P(Table2[Sharpe Ratio])</f>
        <v>-0.57102751746294023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375</v>
      </c>
      <c r="AT286">
        <f>_xlfn.RANK.AVG(Table2[[#This Row],[6M Return vs Nifty Z-Score]],Table2[6M Return vs Nifty Z-Score])</f>
        <v>66</v>
      </c>
      <c r="AU286">
        <f>_xlfn.RANK.AVG(Table2[[#This Row],[Sharpe Ratio Z-Score]],Table2[Sharpe Ratio Z-Score])</f>
        <v>478</v>
      </c>
      <c r="AV286">
        <f>(Table2[[#This Row],[Rank 1Y]]+Table2[[#This Row],[Rank 6M]]+Table2[[#This Row],[Rank Sharpe]])/3</f>
        <v>306.33333333333331</v>
      </c>
    </row>
    <row r="287" spans="1:48" x14ac:dyDescent="0.3">
      <c r="A287" t="s">
        <v>459</v>
      </c>
      <c r="B287" t="s">
        <v>460</v>
      </c>
      <c r="C287" t="s">
        <v>3169</v>
      </c>
      <c r="D287" t="s">
        <v>24</v>
      </c>
      <c r="E287">
        <v>48338.410686720003</v>
      </c>
      <c r="F287">
        <v>197.12</v>
      </c>
      <c r="G287">
        <v>-0.55722857364487699</v>
      </c>
      <c r="H287">
        <f>(Table2[[#This Row],[1Y Return vs Nifty]]-AVERAGE(Table2[1Y Return vs Nifty]))/_xlfn.STDEV.P(Table2[1Y Return vs Nifty])</f>
        <v>-0.42962001308022724</v>
      </c>
      <c r="I287">
        <v>-1.88196984655185</v>
      </c>
      <c r="J287">
        <f>(Table2[[#This Row],[1M Return vs Nifty]]-AVERAGE(Table2[1M Return vs Nifty]))/_xlfn.STDEV.P(Table2[1M Return vs Nifty])</f>
        <v>-6.6083642548698959E-2</v>
      </c>
      <c r="K287">
        <v>13.111602585126899</v>
      </c>
      <c r="L287">
        <f>(Table2[[#This Row],[6M Return vs Nifty]]-AVERAGE(Table2[6M Return vs Nifty]))/_xlfn.STDEV.P(Table2[6M Return vs Nifty])</f>
        <v>8.4299235650333551E-2</v>
      </c>
      <c r="M287">
        <v>3.8926407025617902</v>
      </c>
      <c r="N287">
        <f>(Table2[[#This Row],[1W Return vs Nifty]]-AVERAGE(Table2[1W Return vs Nifty]))/_xlfn.STDEV.P(Table2[1W Return vs Nifty])</f>
        <v>0.72918459787211454</v>
      </c>
      <c r="O287">
        <v>191.13</v>
      </c>
      <c r="P287">
        <v>190.24642544620801</v>
      </c>
      <c r="Q287">
        <v>172.40234324674799</v>
      </c>
      <c r="R287">
        <v>77.912380606273004</v>
      </c>
      <c r="S287" s="1">
        <f>(Table2[[#This Row],[Close Price]]-Table2[[#This Row],[20D EMA]])/Table2[[#This Row],[20D EMA]]</f>
        <v>3.1339925705017577E-2</v>
      </c>
      <c r="T287" s="1">
        <f>(Table2[[#This Row],[Close Price]]-Table2[[#This Row],[50D EMA]])/Table2[[#This Row],[50D EMA]]</f>
        <v>3.6129848630115223E-2</v>
      </c>
      <c r="U287" s="1">
        <f>(Table2[[#This Row],[Close Price]]-Table2[[#This Row],[200D EMA]])/Table2[[#This Row],[200D EMA]]</f>
        <v>0.14337193037959628</v>
      </c>
      <c r="V287">
        <v>0.86844130076728598</v>
      </c>
      <c r="W287">
        <v>196</v>
      </c>
      <c r="X287">
        <v>200.1</v>
      </c>
      <c r="Y287">
        <v>192.9</v>
      </c>
      <c r="Z287">
        <v>200.1</v>
      </c>
      <c r="AA287">
        <v>196</v>
      </c>
      <c r="AB287">
        <v>200.1</v>
      </c>
      <c r="AC287" s="1">
        <f>(Table2[[#This Row],[Close Price]]/Table2[[#This Row],[Day Low]])-1</f>
        <v>5.7142857142857828E-3</v>
      </c>
      <c r="AD287" s="1">
        <f>(Table2[[#This Row],[Day High]]/Table2[[#This Row],[Close Price]])-1</f>
        <v>1.5117694805194759E-2</v>
      </c>
      <c r="AE287" s="1">
        <f>(Table2[[#This Row],[Close Price]]/Table2[[#This Row],[Current Week Low]])-1</f>
        <v>2.1876620010368164E-2</v>
      </c>
      <c r="AF287" s="1">
        <f>(Table2[[#This Row],[Current Week High]]/Table2[[#This Row],[Close Price]])-1</f>
        <v>1.5117694805194759E-2</v>
      </c>
      <c r="AG287" s="1">
        <f>(Table2[[#This Row],[Close Price]]/Table2[[#This Row],[Current Month Low]])-1</f>
        <v>5.7142857142857828E-3</v>
      </c>
      <c r="AH287" s="1">
        <f>(Table2[[#This Row],[Current Month High]]/Table2[[#This Row],[Close Price]])-1</f>
        <v>1.5117694805194759E-2</v>
      </c>
      <c r="AI287">
        <v>4.8041801948051903</v>
      </c>
      <c r="AJ287">
        <v>43.621129326047303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</v>
      </c>
      <c r="AM287" t="s">
        <v>3216</v>
      </c>
      <c r="AN287">
        <v>5.68</v>
      </c>
      <c r="AO287" t="s">
        <v>3215</v>
      </c>
      <c r="AP287">
        <v>0.111632279233102</v>
      </c>
      <c r="AQ287">
        <f>(Table2[[#This Row],[Sharpe Ratio]]-AVERAGE(Table2[Sharpe Ratio]))/_xlfn.STDEV.P(Table2[Sharpe Ratio])</f>
        <v>0.5889128267303132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0.90669300462383506</v>
      </c>
      <c r="AS287">
        <f>_xlfn.RANK.AVG(Table2[[#This Row],[1Y Return vs Nifty Z-Score]],Table2[1Y Return vs Nifty Z-Score])</f>
        <v>440</v>
      </c>
      <c r="AT287">
        <f>_xlfn.RANK.AVG(Table2[[#This Row],[6M Return vs Nifty Z-Score]],Table2[6M Return vs Nifty Z-Score])</f>
        <v>287</v>
      </c>
      <c r="AU287">
        <f>_xlfn.RANK.AVG(Table2[[#This Row],[Sharpe Ratio Z-Score]],Table2[Sharpe Ratio Z-Score])</f>
        <v>197</v>
      </c>
      <c r="AV287">
        <f>(Table2[[#This Row],[Rank 1Y]]+Table2[[#This Row],[Rank 6M]]+Table2[[#This Row],[Rank Sharpe]])/3</f>
        <v>308</v>
      </c>
    </row>
    <row r="288" spans="1:48" x14ac:dyDescent="0.3">
      <c r="A288" t="s">
        <v>1627</v>
      </c>
      <c r="B288" t="s">
        <v>1628</v>
      </c>
      <c r="C288" t="s">
        <v>3173</v>
      </c>
      <c r="D288" t="s">
        <v>468</v>
      </c>
      <c r="E288">
        <v>5839.4531964999996</v>
      </c>
      <c r="F288">
        <v>522.20000000000005</v>
      </c>
      <c r="G288">
        <v>33.241900575693897</v>
      </c>
      <c r="H288">
        <f>(Table2[[#This Row],[1Y Return vs Nifty]]-AVERAGE(Table2[1Y Return vs Nifty]))/_xlfn.STDEV.P(Table2[1Y Return vs Nifty])</f>
        <v>0.13564598706482625</v>
      </c>
      <c r="I288">
        <v>13.7569875551574</v>
      </c>
      <c r="J288">
        <f>(Table2[[#This Row],[1M Return vs Nifty]]-AVERAGE(Table2[1M Return vs Nifty]))/_xlfn.STDEV.P(Table2[1M Return vs Nifty])</f>
        <v>1.3417674562329232</v>
      </c>
      <c r="K288">
        <v>28.280460132281</v>
      </c>
      <c r="L288">
        <f>(Table2[[#This Row],[6M Return vs Nifty]]-AVERAGE(Table2[6M Return vs Nifty]))/_xlfn.STDEV.P(Table2[6M Return vs Nifty])</f>
        <v>0.56389386651021556</v>
      </c>
      <c r="M288">
        <v>1.7547415488742899</v>
      </c>
      <c r="N288">
        <f>(Table2[[#This Row],[1W Return vs Nifty]]-AVERAGE(Table2[1W Return vs Nifty]))/_xlfn.STDEV.P(Table2[1W Return vs Nifty])</f>
        <v>0.28218400371057034</v>
      </c>
      <c r="O288">
        <v>503.38</v>
      </c>
      <c r="P288">
        <v>468.97593394281603</v>
      </c>
      <c r="Q288">
        <v>402.62480989579598</v>
      </c>
      <c r="R288">
        <v>58.687504093311901</v>
      </c>
      <c r="S288" s="1">
        <f>(Table2[[#This Row],[Close Price]]-Table2[[#This Row],[20D EMA]])/Table2[[#This Row],[20D EMA]]</f>
        <v>3.7387262108149015E-2</v>
      </c>
      <c r="T288" s="1">
        <f>(Table2[[#This Row],[Close Price]]-Table2[[#This Row],[50D EMA]])/Table2[[#This Row],[50D EMA]]</f>
        <v>0.11348997294960092</v>
      </c>
      <c r="U288" s="1">
        <f>(Table2[[#This Row],[Close Price]]-Table2[[#This Row],[200D EMA]])/Table2[[#This Row],[200D EMA]]</f>
        <v>0.29698912527310856</v>
      </c>
      <c r="V288">
        <v>0.68566599229797698</v>
      </c>
      <c r="W288">
        <v>502.5</v>
      </c>
      <c r="X288">
        <v>525.6</v>
      </c>
      <c r="Y288">
        <v>495</v>
      </c>
      <c r="Z288">
        <v>525.6</v>
      </c>
      <c r="AA288">
        <v>502.5</v>
      </c>
      <c r="AB288">
        <v>525.6</v>
      </c>
      <c r="AC288" s="1">
        <f>(Table2[[#This Row],[Close Price]]/Table2[[#This Row],[Day Low]])-1</f>
        <v>3.9203980099502544E-2</v>
      </c>
      <c r="AD288" s="1">
        <f>(Table2[[#This Row],[Day High]]/Table2[[#This Row],[Close Price]])-1</f>
        <v>6.5109153581002222E-3</v>
      </c>
      <c r="AE288" s="1">
        <f>(Table2[[#This Row],[Close Price]]/Table2[[#This Row],[Current Week Low]])-1</f>
        <v>5.4949494949495081E-2</v>
      </c>
      <c r="AF288" s="1">
        <f>(Table2[[#This Row],[Current Week High]]/Table2[[#This Row],[Close Price]])-1</f>
        <v>6.5109153581002222E-3</v>
      </c>
      <c r="AG288" s="1">
        <f>(Table2[[#This Row],[Close Price]]/Table2[[#This Row],[Current Month Low]])-1</f>
        <v>3.9203980099502544E-2</v>
      </c>
      <c r="AH288" s="1">
        <f>(Table2[[#This Row],[Current Month High]]/Table2[[#This Row],[Close Price]])-1</f>
        <v>6.5109153581002222E-3</v>
      </c>
      <c r="AI288">
        <v>9.3450785139792991</v>
      </c>
      <c r="AJ288">
        <v>79.388526279629005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0.23</v>
      </c>
      <c r="AM288" t="s">
        <v>3215</v>
      </c>
      <c r="AN288">
        <v>-2.0699999999999998</v>
      </c>
      <c r="AO288" t="s">
        <v>3214</v>
      </c>
      <c r="AP288">
        <v>4.6711620157970004E-3</v>
      </c>
      <c r="AQ288">
        <f>(Table2[[#This Row],[Sharpe Ratio]]-AVERAGE(Table2[Sharpe Ratio]))/_xlfn.STDEV.P(Table2[Sharpe Ratio])</f>
        <v>-0.66004244989826044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1.6634488636202749</v>
      </c>
      <c r="AS288">
        <f>_xlfn.RANK.AVG(Table2[[#This Row],[1Y Return vs Nifty Z-Score]],Table2[1Y Return vs Nifty Z-Score])</f>
        <v>260</v>
      </c>
      <c r="AT288">
        <f>_xlfn.RANK.AVG(Table2[[#This Row],[6M Return vs Nifty Z-Score]],Table2[6M Return vs Nifty Z-Score])</f>
        <v>163</v>
      </c>
      <c r="AU288">
        <f>_xlfn.RANK.AVG(Table2[[#This Row],[Sharpe Ratio Z-Score]],Table2[Sharpe Ratio Z-Score])</f>
        <v>501</v>
      </c>
      <c r="AV288">
        <f>(Table2[[#This Row],[Rank 1Y]]+Table2[[#This Row],[Rank 6M]]+Table2[[#This Row],[Rank Sharpe]])/3</f>
        <v>308</v>
      </c>
    </row>
    <row r="289" spans="1:48" x14ac:dyDescent="0.3">
      <c r="A289" t="s">
        <v>831</v>
      </c>
      <c r="B289" t="s">
        <v>832</v>
      </c>
      <c r="C289" t="s">
        <v>3178</v>
      </c>
      <c r="D289" t="s">
        <v>833</v>
      </c>
      <c r="E289">
        <v>19931.138932900001</v>
      </c>
      <c r="F289">
        <v>897.1</v>
      </c>
      <c r="G289">
        <v>8.5166740462279904</v>
      </c>
      <c r="H289">
        <f>(Table2[[#This Row],[1Y Return vs Nifty]]-AVERAGE(Table2[1Y Return vs Nifty]))/_xlfn.STDEV.P(Table2[1Y Return vs Nifty])</f>
        <v>-0.27786555168631283</v>
      </c>
      <c r="I289">
        <v>11.3411260799391</v>
      </c>
      <c r="J289">
        <f>(Table2[[#This Row],[1M Return vs Nifty]]-AVERAGE(Table2[1M Return vs Nifty]))/_xlfn.STDEV.P(Table2[1M Return vs Nifty])</f>
        <v>1.1242866392560482</v>
      </c>
      <c r="K289">
        <v>22.292947278185</v>
      </c>
      <c r="L289">
        <f>(Table2[[#This Row],[6M Return vs Nifty]]-AVERAGE(Table2[6M Return vs Nifty]))/_xlfn.STDEV.P(Table2[6M Return vs Nifty])</f>
        <v>0.37458633243242867</v>
      </c>
      <c r="M289">
        <v>1.53816330063687</v>
      </c>
      <c r="N289">
        <f>(Table2[[#This Row],[1W Return vs Nifty]]-AVERAGE(Table2[1W Return vs Nifty]))/_xlfn.STDEV.P(Table2[1W Return vs Nifty])</f>
        <v>0.23690094839076642</v>
      </c>
      <c r="O289">
        <v>854.79</v>
      </c>
      <c r="P289">
        <v>801.07671478006296</v>
      </c>
      <c r="Q289">
        <v>722.82650106548101</v>
      </c>
      <c r="R289">
        <v>64.711621434035195</v>
      </c>
      <c r="S289" s="1">
        <f>(Table2[[#This Row],[Close Price]]-Table2[[#This Row],[20D EMA]])/Table2[[#This Row],[20D EMA]]</f>
        <v>4.9497537406848535E-2</v>
      </c>
      <c r="T289" s="1">
        <f>(Table2[[#This Row],[Close Price]]-Table2[[#This Row],[50D EMA]])/Table2[[#This Row],[50D EMA]]</f>
        <v>0.11986777726562733</v>
      </c>
      <c r="U289" s="1">
        <f>(Table2[[#This Row],[Close Price]]-Table2[[#This Row],[200D EMA]])/Table2[[#This Row],[200D EMA]]</f>
        <v>0.24110004085023376</v>
      </c>
      <c r="V289">
        <v>2.6811289033181702</v>
      </c>
      <c r="W289">
        <v>875.4</v>
      </c>
      <c r="X289">
        <v>903</v>
      </c>
      <c r="Y289">
        <v>863.5</v>
      </c>
      <c r="Z289">
        <v>903</v>
      </c>
      <c r="AA289">
        <v>875.4</v>
      </c>
      <c r="AB289">
        <v>903</v>
      </c>
      <c r="AC289" s="1">
        <f>(Table2[[#This Row],[Close Price]]/Table2[[#This Row],[Day Low]])-1</f>
        <v>2.4788668037468709E-2</v>
      </c>
      <c r="AD289" s="1">
        <f>(Table2[[#This Row],[Day High]]/Table2[[#This Row],[Close Price]])-1</f>
        <v>6.576747296845431E-3</v>
      </c>
      <c r="AE289" s="1">
        <f>(Table2[[#This Row],[Close Price]]/Table2[[#This Row],[Current Week Low]])-1</f>
        <v>3.8911407064273318E-2</v>
      </c>
      <c r="AF289" s="1">
        <f>(Table2[[#This Row],[Current Week High]]/Table2[[#This Row],[Close Price]])-1</f>
        <v>6.576747296845431E-3</v>
      </c>
      <c r="AG289" s="1">
        <f>(Table2[[#This Row],[Close Price]]/Table2[[#This Row],[Current Month Low]])-1</f>
        <v>2.4788668037468709E-2</v>
      </c>
      <c r="AH289" s="1">
        <f>(Table2[[#This Row],[Current Month High]]/Table2[[#This Row],[Close Price]])-1</f>
        <v>6.576747296845431E-3</v>
      </c>
      <c r="AI289">
        <v>4.2247241110244103</v>
      </c>
      <c r="AJ289">
        <v>51.026936026935999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0.24</v>
      </c>
      <c r="AM289" t="s">
        <v>3215</v>
      </c>
      <c r="AN289">
        <v>11.1</v>
      </c>
      <c r="AO289" t="s">
        <v>3215</v>
      </c>
      <c r="AP289">
        <v>6.3739670028918005E-2</v>
      </c>
      <c r="AQ289">
        <f>(Table2[[#This Row],[Sharpe Ratio]]-AVERAGE(Table2[Sharpe Ratio]))/_xlfn.STDEV.P(Table2[Sharpe Ratio])</f>
        <v>2.968412256903746E-2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1.487592490961968</v>
      </c>
      <c r="AS289">
        <f>_xlfn.RANK.AVG(Table2[[#This Row],[1Y Return vs Nifty Z-Score]],Table2[1Y Return vs Nifty Z-Score])</f>
        <v>384</v>
      </c>
      <c r="AT289">
        <f>_xlfn.RANK.AVG(Table2[[#This Row],[6M Return vs Nifty Z-Score]],Table2[6M Return vs Nifty Z-Score])</f>
        <v>202</v>
      </c>
      <c r="AU289">
        <f>_xlfn.RANK.AVG(Table2[[#This Row],[Sharpe Ratio Z-Score]],Table2[Sharpe Ratio Z-Score])</f>
        <v>339</v>
      </c>
      <c r="AV289">
        <f>(Table2[[#This Row],[Rank 1Y]]+Table2[[#This Row],[Rank 6M]]+Table2[[#This Row],[Rank Sharpe]])/3</f>
        <v>308.33333333333331</v>
      </c>
    </row>
    <row r="290" spans="1:48" x14ac:dyDescent="0.3">
      <c r="A290" t="s">
        <v>1060</v>
      </c>
      <c r="B290" t="s">
        <v>1061</v>
      </c>
      <c r="C290" t="s">
        <v>3181</v>
      </c>
      <c r="D290" t="s">
        <v>261</v>
      </c>
      <c r="E290">
        <v>13143.652480000001</v>
      </c>
      <c r="F290">
        <v>4163.6000000000004</v>
      </c>
      <c r="G290">
        <v>12.7763860855909</v>
      </c>
      <c r="H290">
        <f>(Table2[[#This Row],[1Y Return vs Nifty]]-AVERAGE(Table2[1Y Return vs Nifty]))/_xlfn.STDEV.P(Table2[1Y Return vs Nifty])</f>
        <v>-0.20662494736123049</v>
      </c>
      <c r="I290">
        <v>-4.0584807637087001</v>
      </c>
      <c r="J290">
        <f>(Table2[[#This Row],[1M Return vs Nifty]]-AVERAGE(Table2[1M Return vs Nifty]))/_xlfn.STDEV.P(Table2[1M Return vs Nifty])</f>
        <v>-0.26201763018745083</v>
      </c>
      <c r="K290">
        <v>-3.48491815146176</v>
      </c>
      <c r="L290">
        <f>(Table2[[#This Row],[6M Return vs Nifty]]-AVERAGE(Table2[6M Return vs Nifty]))/_xlfn.STDEV.P(Table2[6M Return vs Nifty])</f>
        <v>-0.44043390338003141</v>
      </c>
      <c r="M290">
        <v>1.09895305453989</v>
      </c>
      <c r="N290">
        <f>(Table2[[#This Row],[1W Return vs Nifty]]-AVERAGE(Table2[1W Return vs Nifty]))/_xlfn.STDEV.P(Table2[1W Return vs Nifty])</f>
        <v>0.14506909531736112</v>
      </c>
      <c r="O290">
        <v>4178.1499999999996</v>
      </c>
      <c r="P290">
        <v>4212.6133442907503</v>
      </c>
      <c r="Q290">
        <v>3928.7256779729901</v>
      </c>
      <c r="R290">
        <v>48.558892484142497</v>
      </c>
      <c r="S290" s="1">
        <f>(Table2[[#This Row],[Close Price]]-Table2[[#This Row],[20D EMA]])/Table2[[#This Row],[20D EMA]]</f>
        <v>-3.4824024987133717E-3</v>
      </c>
      <c r="T290" s="1">
        <f>(Table2[[#This Row],[Close Price]]-Table2[[#This Row],[50D EMA]])/Table2[[#This Row],[50D EMA]]</f>
        <v>-1.1634902205581369E-2</v>
      </c>
      <c r="U290" s="1">
        <f>(Table2[[#This Row],[Close Price]]-Table2[[#This Row],[200D EMA]])/Table2[[#This Row],[200D EMA]]</f>
        <v>5.9783843739426655E-2</v>
      </c>
      <c r="V290">
        <v>0.58431290290295801</v>
      </c>
      <c r="W290">
        <v>4116.45</v>
      </c>
      <c r="X290">
        <v>4180.95</v>
      </c>
      <c r="Y290">
        <v>4077</v>
      </c>
      <c r="Z290">
        <v>4180.95</v>
      </c>
      <c r="AA290">
        <v>4116.45</v>
      </c>
      <c r="AB290">
        <v>4180.95</v>
      </c>
      <c r="AC290" s="1">
        <f>(Table2[[#This Row],[Close Price]]/Table2[[#This Row],[Day Low]])-1</f>
        <v>1.1454044139975084E-2</v>
      </c>
      <c r="AD290" s="1">
        <f>(Table2[[#This Row],[Day High]]/Table2[[#This Row],[Close Price]])-1</f>
        <v>4.1670669612834388E-3</v>
      </c>
      <c r="AE290" s="1">
        <f>(Table2[[#This Row],[Close Price]]/Table2[[#This Row],[Current Week Low]])-1</f>
        <v>2.124110865832729E-2</v>
      </c>
      <c r="AF290" s="1">
        <f>(Table2[[#This Row],[Current Week High]]/Table2[[#This Row],[Close Price]])-1</f>
        <v>4.1670669612834388E-3</v>
      </c>
      <c r="AG290" s="1">
        <f>(Table2[[#This Row],[Close Price]]/Table2[[#This Row],[Current Month Low]])-1</f>
        <v>1.1454044139975084E-2</v>
      </c>
      <c r="AH290" s="1">
        <f>(Table2[[#This Row],[Current Month High]]/Table2[[#This Row],[Close Price]])-1</f>
        <v>4.1670669612834388E-3</v>
      </c>
      <c r="AI290">
        <v>20.0883850513978</v>
      </c>
      <c r="AJ290">
        <v>50.855072463768103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-0.09</v>
      </c>
      <c r="AM290" t="s">
        <v>3214</v>
      </c>
      <c r="AN290">
        <v>-1.38</v>
      </c>
      <c r="AO290" t="s">
        <v>3214</v>
      </c>
      <c r="AP290">
        <v>0.16037874902736701</v>
      </c>
      <c r="AQ290">
        <f>(Table2[[#This Row],[Sharpe Ratio]]-AVERAGE(Table2[Sharpe Ratio]))/_xlfn.STDEV.P(Table2[Sharpe Ratio])</f>
        <v>1.1581118239965149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356</v>
      </c>
      <c r="AT290">
        <f>_xlfn.RANK.AVG(Table2[[#This Row],[6M Return vs Nifty Z-Score]],Table2[6M Return vs Nifty Z-Score])</f>
        <v>477</v>
      </c>
      <c r="AU290">
        <f>_xlfn.RANK.AVG(Table2[[#This Row],[Sharpe Ratio Z-Score]],Table2[Sharpe Ratio Z-Score])</f>
        <v>92</v>
      </c>
      <c r="AV290">
        <f>(Table2[[#This Row],[Rank 1Y]]+Table2[[#This Row],[Rank 6M]]+Table2[[#This Row],[Rank Sharpe]])/3</f>
        <v>308.33333333333331</v>
      </c>
    </row>
    <row r="291" spans="1:48" x14ac:dyDescent="0.3">
      <c r="A291" t="s">
        <v>1637</v>
      </c>
      <c r="B291" t="s">
        <v>1638</v>
      </c>
      <c r="C291" t="s">
        <v>3183</v>
      </c>
      <c r="D291" t="s">
        <v>468</v>
      </c>
      <c r="E291">
        <v>5752.6559240699999</v>
      </c>
      <c r="F291">
        <v>2180.5500000000002</v>
      </c>
      <c r="G291">
        <v>-8.3563406381823295</v>
      </c>
      <c r="H291">
        <f>(Table2[[#This Row],[1Y Return vs Nifty]]-AVERAGE(Table2[1Y Return vs Nifty]))/_xlfn.STDEV.P(Table2[1Y Return vs Nifty])</f>
        <v>-0.56005452403834055</v>
      </c>
      <c r="I291">
        <v>42.7603541097902</v>
      </c>
      <c r="J291">
        <f>(Table2[[#This Row],[1M Return vs Nifty]]-AVERAGE(Table2[1M Return vs Nifty]))/_xlfn.STDEV.P(Table2[1M Return vs Nifty])</f>
        <v>3.952710144000791</v>
      </c>
      <c r="K291">
        <v>59.946734712412997</v>
      </c>
      <c r="L291">
        <f>(Table2[[#This Row],[6M Return vs Nifty]]-AVERAGE(Table2[6M Return vs Nifty]))/_xlfn.STDEV.P(Table2[6M Return vs Nifty])</f>
        <v>1.5650882689730012</v>
      </c>
      <c r="M291">
        <v>-2.6109441971025702</v>
      </c>
      <c r="N291">
        <f>(Table2[[#This Row],[1W Return vs Nifty]]-AVERAGE(Table2[1W Return vs Nifty]))/_xlfn.STDEV.P(Table2[1W Return vs Nifty])</f>
        <v>-0.63061121350456728</v>
      </c>
      <c r="O291">
        <v>1951.65</v>
      </c>
      <c r="P291">
        <v>1768.2068622670099</v>
      </c>
      <c r="Q291">
        <v>1583.58065196281</v>
      </c>
      <c r="R291">
        <v>64.799481180008002</v>
      </c>
      <c r="S291" s="1">
        <f>(Table2[[#This Row],[Close Price]]-Table2[[#This Row],[20D EMA]])/Table2[[#This Row],[20D EMA]]</f>
        <v>0.11728537391438018</v>
      </c>
      <c r="T291" s="1">
        <f>(Table2[[#This Row],[Close Price]]-Table2[[#This Row],[50D EMA]])/Table2[[#This Row],[50D EMA]]</f>
        <v>0.23319847158851484</v>
      </c>
      <c r="U291" s="1">
        <f>(Table2[[#This Row],[Close Price]]-Table2[[#This Row],[200D EMA]])/Table2[[#This Row],[200D EMA]]</f>
        <v>0.37697438857772175</v>
      </c>
      <c r="V291">
        <v>4.0477325674950198</v>
      </c>
      <c r="W291">
        <v>2055</v>
      </c>
      <c r="X291">
        <v>2273.25</v>
      </c>
      <c r="Y291">
        <v>2041.2</v>
      </c>
      <c r="Z291">
        <v>2273.25</v>
      </c>
      <c r="AA291">
        <v>2055</v>
      </c>
      <c r="AB291">
        <v>2273.25</v>
      </c>
      <c r="AC291" s="1">
        <f>(Table2[[#This Row],[Close Price]]/Table2[[#This Row],[Day Low]])-1</f>
        <v>6.1094890510948963E-2</v>
      </c>
      <c r="AD291" s="1">
        <f>(Table2[[#This Row],[Day High]]/Table2[[#This Row],[Close Price]])-1</f>
        <v>4.2512210222191538E-2</v>
      </c>
      <c r="AE291" s="1">
        <f>(Table2[[#This Row],[Close Price]]/Table2[[#This Row],[Current Week Low]])-1</f>
        <v>6.8268665490887726E-2</v>
      </c>
      <c r="AF291" s="1">
        <f>(Table2[[#This Row],[Current Week High]]/Table2[[#This Row],[Close Price]])-1</f>
        <v>4.2512210222191538E-2</v>
      </c>
      <c r="AG291" s="1">
        <f>(Table2[[#This Row],[Close Price]]/Table2[[#This Row],[Current Month Low]])-1</f>
        <v>6.1094890510948963E-2</v>
      </c>
      <c r="AH291" s="1">
        <f>(Table2[[#This Row],[Current Month High]]/Table2[[#This Row],[Close Price]])-1</f>
        <v>4.2512210222191538E-2</v>
      </c>
      <c r="AI291">
        <v>9.6053747907637899</v>
      </c>
      <c r="AJ291">
        <v>85.4209183673469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0.27</v>
      </c>
      <c r="AM291" t="s">
        <v>3215</v>
      </c>
      <c r="AN291">
        <v>40.35</v>
      </c>
      <c r="AO291" t="s">
        <v>3215</v>
      </c>
      <c r="AP291">
        <v>4.8271285575992001E-2</v>
      </c>
      <c r="AQ291">
        <f>(Table2[[#This Row],[Sharpe Ratio]]-AVERAGE(Table2[Sharpe Ratio]))/_xlfn.STDEV.P(Table2[Sharpe Ratio])</f>
        <v>-0.1509359091397908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4.1761967662910937</v>
      </c>
      <c r="AS291">
        <f>_xlfn.RANK.AVG(Table2[[#This Row],[1Y Return vs Nifty Z-Score]],Table2[1Y Return vs Nifty Z-Score])</f>
        <v>496</v>
      </c>
      <c r="AT291">
        <f>_xlfn.RANK.AVG(Table2[[#This Row],[6M Return vs Nifty Z-Score]],Table2[6M Return vs Nifty Z-Score])</f>
        <v>54</v>
      </c>
      <c r="AU291">
        <f>_xlfn.RANK.AVG(Table2[[#This Row],[Sharpe Ratio Z-Score]],Table2[Sharpe Ratio Z-Score])</f>
        <v>379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942</v>
      </c>
      <c r="B292" t="s">
        <v>943</v>
      </c>
      <c r="C292" t="s">
        <v>3173</v>
      </c>
      <c r="D292" t="s">
        <v>54</v>
      </c>
      <c r="E292">
        <v>16375.923773099999</v>
      </c>
      <c r="F292">
        <v>7110.5</v>
      </c>
      <c r="G292">
        <v>25.589687660931101</v>
      </c>
      <c r="H292">
        <f>(Table2[[#This Row],[1Y Return vs Nifty]]-AVERAGE(Table2[1Y Return vs Nifty]))/_xlfn.STDEV.P(Table2[1Y Return vs Nifty])</f>
        <v>7.6682581868350672E-3</v>
      </c>
      <c r="I292">
        <v>1.35685918447411</v>
      </c>
      <c r="J292">
        <f>(Table2[[#This Row],[1M Return vs Nifty]]-AVERAGE(Table2[1M Return vs Nifty]))/_xlfn.STDEV.P(Table2[1M Return vs Nifty])</f>
        <v>0.22548240581187495</v>
      </c>
      <c r="K292">
        <v>20.816300858390299</v>
      </c>
      <c r="L292">
        <f>(Table2[[#This Row],[6M Return vs Nifty]]-AVERAGE(Table2[6M Return vs Nifty]))/_xlfn.STDEV.P(Table2[6M Return vs Nifty])</f>
        <v>0.32789911868475435</v>
      </c>
      <c r="M292">
        <v>-0.42511890382723</v>
      </c>
      <c r="N292">
        <f>(Table2[[#This Row],[1W Return vs Nifty]]-AVERAGE(Table2[1W Return vs Nifty]))/_xlfn.STDEV.P(Table2[1W Return vs Nifty])</f>
        <v>-0.17359002841164886</v>
      </c>
      <c r="O292">
        <v>7067.28</v>
      </c>
      <c r="P292">
        <v>6884.7116304260499</v>
      </c>
      <c r="Q292">
        <v>6009.5391334873002</v>
      </c>
      <c r="R292">
        <v>52.720181586437903</v>
      </c>
      <c r="S292" s="1">
        <f>(Table2[[#This Row],[Close Price]]-Table2[[#This Row],[20D EMA]])/Table2[[#This Row],[20D EMA]]</f>
        <v>6.1155069560000818E-3</v>
      </c>
      <c r="T292" s="1">
        <f>(Table2[[#This Row],[Close Price]]-Table2[[#This Row],[50D EMA]])/Table2[[#This Row],[50D EMA]]</f>
        <v>3.2795617550066887E-2</v>
      </c>
      <c r="U292" s="1">
        <f>(Table2[[#This Row],[Close Price]]-Table2[[#This Row],[200D EMA]])/Table2[[#This Row],[200D EMA]]</f>
        <v>0.18320221269177736</v>
      </c>
      <c r="V292">
        <v>1.24791114443885</v>
      </c>
      <c r="W292">
        <v>6940.55</v>
      </c>
      <c r="X292">
        <v>7150</v>
      </c>
      <c r="Y292">
        <v>6788.6</v>
      </c>
      <c r="Z292">
        <v>7150</v>
      </c>
      <c r="AA292">
        <v>6940.55</v>
      </c>
      <c r="AB292">
        <v>7150</v>
      </c>
      <c r="AC292" s="1">
        <f>(Table2[[#This Row],[Close Price]]/Table2[[#This Row],[Day Low]])-1</f>
        <v>2.4486532047172105E-2</v>
      </c>
      <c r="AD292" s="1">
        <f>(Table2[[#This Row],[Day High]]/Table2[[#This Row],[Close Price]])-1</f>
        <v>5.5551648969833778E-3</v>
      </c>
      <c r="AE292" s="1">
        <f>(Table2[[#This Row],[Close Price]]/Table2[[#This Row],[Current Week Low]])-1</f>
        <v>4.7417729723359781E-2</v>
      </c>
      <c r="AF292" s="1">
        <f>(Table2[[#This Row],[Current Week High]]/Table2[[#This Row],[Close Price]])-1</f>
        <v>5.5551648969833778E-3</v>
      </c>
      <c r="AG292" s="1">
        <f>(Table2[[#This Row],[Close Price]]/Table2[[#This Row],[Current Month Low]])-1</f>
        <v>2.4486532047172105E-2</v>
      </c>
      <c r="AH292" s="1">
        <f>(Table2[[#This Row],[Current Month High]]/Table2[[#This Row],[Close Price]])-1</f>
        <v>5.5551648969833778E-3</v>
      </c>
      <c r="AI292">
        <v>6.8841853596793401</v>
      </c>
      <c r="AJ292">
        <v>58.777994646182499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-0.01</v>
      </c>
      <c r="AM292" t="s">
        <v>3214</v>
      </c>
      <c r="AN292">
        <v>-0.64</v>
      </c>
      <c r="AO292" t="s">
        <v>3214</v>
      </c>
      <c r="AP292">
        <v>3.2276443818916999E-2</v>
      </c>
      <c r="AQ292">
        <f>(Table2[[#This Row],[Sharpe Ratio]]-AVERAGE(Table2[Sharpe Ratio]))/_xlfn.STDEV.P(Table2[Sharpe Ratio])</f>
        <v>-0.33770323666080387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4.9756517611011658E-2</v>
      </c>
      <c r="AS292">
        <f>_xlfn.RANK.AVG(Table2[[#This Row],[1Y Return vs Nifty Z-Score]],Table2[1Y Return vs Nifty Z-Score])</f>
        <v>297</v>
      </c>
      <c r="AT292">
        <f>_xlfn.RANK.AVG(Table2[[#This Row],[6M Return vs Nifty Z-Score]],Table2[6M Return vs Nifty Z-Score])</f>
        <v>209</v>
      </c>
      <c r="AU292">
        <f>_xlfn.RANK.AVG(Table2[[#This Row],[Sharpe Ratio Z-Score]],Table2[Sharpe Ratio Z-Score])</f>
        <v>424</v>
      </c>
      <c r="AV292">
        <f>(Table2[[#This Row],[Rank 1Y]]+Table2[[#This Row],[Rank 6M]]+Table2[[#This Row],[Rank Sharpe]])/3</f>
        <v>310</v>
      </c>
    </row>
    <row r="293" spans="1:48" x14ac:dyDescent="0.3">
      <c r="A293" t="s">
        <v>586</v>
      </c>
      <c r="B293" t="s">
        <v>587</v>
      </c>
      <c r="C293" t="s">
        <v>3175</v>
      </c>
      <c r="D293" t="s">
        <v>409</v>
      </c>
      <c r="E293">
        <v>34978.18460095</v>
      </c>
      <c r="F293">
        <v>550.75</v>
      </c>
      <c r="G293">
        <v>16.730736364736199</v>
      </c>
      <c r="H293">
        <f>(Table2[[#This Row],[1Y Return vs Nifty]]-AVERAGE(Table2[1Y Return vs Nifty]))/_xlfn.STDEV.P(Table2[1Y Return vs Nifty])</f>
        <v>-0.1404912977163352</v>
      </c>
      <c r="I293">
        <v>8.8040906524131195</v>
      </c>
      <c r="J293">
        <f>(Table2[[#This Row],[1M Return vs Nifty]]-AVERAGE(Table2[1M Return vs Nifty]))/_xlfn.STDEV.P(Table2[1M Return vs Nifty])</f>
        <v>0.89589749396046858</v>
      </c>
      <c r="K293">
        <v>2.30907180949588</v>
      </c>
      <c r="L293">
        <f>(Table2[[#This Row],[6M Return vs Nifty]]-AVERAGE(Table2[6M Return vs Nifty]))/_xlfn.STDEV.P(Table2[6M Return vs Nifty])</f>
        <v>-0.25724499360925718</v>
      </c>
      <c r="M293">
        <v>3.40099695025964</v>
      </c>
      <c r="N293">
        <f>(Table2[[#This Row],[1W Return vs Nifty]]-AVERAGE(Table2[1W Return vs Nifty]))/_xlfn.STDEV.P(Table2[1W Return vs Nifty])</f>
        <v>0.62638973544101439</v>
      </c>
      <c r="O293">
        <v>529.55999999999995</v>
      </c>
      <c r="P293">
        <v>519.79647272912598</v>
      </c>
      <c r="Q293">
        <v>489.622236636107</v>
      </c>
      <c r="R293">
        <v>66.031294745776606</v>
      </c>
      <c r="S293" s="1">
        <f>(Table2[[#This Row],[Close Price]]-Table2[[#This Row],[20D EMA]])/Table2[[#This Row],[20D EMA]]</f>
        <v>4.0014351537125264E-2</v>
      </c>
      <c r="T293" s="1">
        <f>(Table2[[#This Row],[Close Price]]-Table2[[#This Row],[50D EMA]])/Table2[[#This Row],[50D EMA]]</f>
        <v>5.9549321503388465E-2</v>
      </c>
      <c r="U293" s="1">
        <f>(Table2[[#This Row],[Close Price]]-Table2[[#This Row],[200D EMA]])/Table2[[#This Row],[200D EMA]]</f>
        <v>0.12484678756394772</v>
      </c>
      <c r="V293">
        <v>0.87230075602973201</v>
      </c>
      <c r="W293">
        <v>546.20000000000005</v>
      </c>
      <c r="X293">
        <v>552.15</v>
      </c>
      <c r="Y293">
        <v>538.5</v>
      </c>
      <c r="Z293">
        <v>552.15</v>
      </c>
      <c r="AA293">
        <v>546.20000000000005</v>
      </c>
      <c r="AB293">
        <v>552.15</v>
      </c>
      <c r="AC293" s="1">
        <f>(Table2[[#This Row],[Close Price]]/Table2[[#This Row],[Day Low]])-1</f>
        <v>8.3302819480042256E-3</v>
      </c>
      <c r="AD293" s="1">
        <f>(Table2[[#This Row],[Day High]]/Table2[[#This Row],[Close Price]])-1</f>
        <v>2.5419881979118486E-3</v>
      </c>
      <c r="AE293" s="1">
        <f>(Table2[[#This Row],[Close Price]]/Table2[[#This Row],[Current Week Low]])-1</f>
        <v>2.2748375116063091E-2</v>
      </c>
      <c r="AF293" s="1">
        <f>(Table2[[#This Row],[Current Week High]]/Table2[[#This Row],[Close Price]])-1</f>
        <v>2.5419881979118486E-3</v>
      </c>
      <c r="AG293" s="1">
        <f>(Table2[[#This Row],[Close Price]]/Table2[[#This Row],[Current Month Low]])-1</f>
        <v>8.3302819480042256E-3</v>
      </c>
      <c r="AH293" s="1">
        <f>(Table2[[#This Row],[Current Month High]]/Table2[[#This Row],[Close Price]])-1</f>
        <v>2.5419881979118486E-3</v>
      </c>
      <c r="AI293">
        <v>6.2006354970494701</v>
      </c>
      <c r="AJ293">
        <v>50.478142076502699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-0.01</v>
      </c>
      <c r="AM293" t="s">
        <v>3214</v>
      </c>
      <c r="AN293">
        <v>4.57</v>
      </c>
      <c r="AO293" t="s">
        <v>3215</v>
      </c>
      <c r="AP293">
        <v>0.113671307759089</v>
      </c>
      <c r="AQ293">
        <f>(Table2[[#This Row],[Sharpe Ratio]]-AVERAGE(Table2[Sharpe Ratio]))/_xlfn.STDEV.P(Table2[Sharpe Ratio])</f>
        <v>0.6127219968566292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1.7372729349325198</v>
      </c>
      <c r="AS293">
        <f>_xlfn.RANK.AVG(Table2[[#This Row],[1Y Return vs Nifty Z-Score]],Table2[1Y Return vs Nifty Z-Score])</f>
        <v>335</v>
      </c>
      <c r="AT293">
        <f>_xlfn.RANK.AVG(Table2[[#This Row],[6M Return vs Nifty Z-Score]],Table2[6M Return vs Nifty Z-Score])</f>
        <v>404</v>
      </c>
      <c r="AU293">
        <f>_xlfn.RANK.AVG(Table2[[#This Row],[Sharpe Ratio Z-Score]],Table2[Sharpe Ratio Z-Score])</f>
        <v>192</v>
      </c>
      <c r="AV293">
        <f>(Table2[[#This Row],[Rank 1Y]]+Table2[[#This Row],[Rank 6M]]+Table2[[#This Row],[Rank Sharpe]])/3</f>
        <v>310.33333333333331</v>
      </c>
    </row>
    <row r="294" spans="1:48" x14ac:dyDescent="0.3">
      <c r="A294" t="s">
        <v>758</v>
      </c>
      <c r="B294" t="s">
        <v>759</v>
      </c>
      <c r="C294" t="s">
        <v>3182</v>
      </c>
      <c r="D294" t="s">
        <v>130</v>
      </c>
      <c r="E294">
        <v>22702.204388772199</v>
      </c>
      <c r="F294">
        <v>1612.9</v>
      </c>
      <c r="G294">
        <v>206.91585842973501</v>
      </c>
      <c r="H294">
        <f>(Table2[[#This Row],[1Y Return vs Nifty]]-AVERAGE(Table2[1Y Return vs Nifty]))/_xlfn.STDEV.P(Table2[1Y Return vs Nifty])</f>
        <v>3.0402173756278059</v>
      </c>
      <c r="I294">
        <v>4.0321231941796603</v>
      </c>
      <c r="J294">
        <f>(Table2[[#This Row],[1M Return vs Nifty]]-AVERAGE(Table2[1M Return vs Nifty]))/_xlfn.STDEV.P(Table2[1M Return vs Nifty])</f>
        <v>0.46631517227130942</v>
      </c>
      <c r="K294">
        <v>4.1819656628567303</v>
      </c>
      <c r="L294">
        <f>(Table2[[#This Row],[6M Return vs Nifty]]-AVERAGE(Table2[6M Return vs Nifty]))/_xlfn.STDEV.P(Table2[6M Return vs Nifty])</f>
        <v>-0.19802960224243271</v>
      </c>
      <c r="M294">
        <v>2.4066217444607498</v>
      </c>
      <c r="N294">
        <f>(Table2[[#This Row],[1W Return vs Nifty]]-AVERAGE(Table2[1W Return vs Nifty]))/_xlfn.STDEV.P(Table2[1W Return vs Nifty])</f>
        <v>0.41848174920838449</v>
      </c>
      <c r="O294">
        <v>1535.93</v>
      </c>
      <c r="P294">
        <v>1492.4836509824199</v>
      </c>
      <c r="Q294">
        <v>1252.4402999049901</v>
      </c>
      <c r="R294">
        <v>80.452116928736999</v>
      </c>
      <c r="S294" s="1">
        <f>(Table2[[#This Row],[Close Price]]-Table2[[#This Row],[20D EMA]])/Table2[[#This Row],[20D EMA]]</f>
        <v>5.0112960877123323E-2</v>
      </c>
      <c r="T294" s="1">
        <f>(Table2[[#This Row],[Close Price]]-Table2[[#This Row],[50D EMA]])/Table2[[#This Row],[50D EMA]]</f>
        <v>8.0681854664415714E-2</v>
      </c>
      <c r="U294" s="1">
        <f>(Table2[[#This Row],[Close Price]]-Table2[[#This Row],[200D EMA]])/Table2[[#This Row],[200D EMA]]</f>
        <v>0.28780589391953809</v>
      </c>
      <c r="V294">
        <v>1.2101629154173399</v>
      </c>
      <c r="W294">
        <v>1590.75</v>
      </c>
      <c r="X294">
        <v>1617.85</v>
      </c>
      <c r="Y294">
        <v>1588.4</v>
      </c>
      <c r="Z294">
        <v>1617.85</v>
      </c>
      <c r="AA294">
        <v>1590.75</v>
      </c>
      <c r="AB294">
        <v>1617.85</v>
      </c>
      <c r="AC294" s="1">
        <f>(Table2[[#This Row],[Close Price]]/Table2[[#This Row],[Day Low]])-1</f>
        <v>1.3924249567814018E-2</v>
      </c>
      <c r="AD294" s="1">
        <f>(Table2[[#This Row],[Day High]]/Table2[[#This Row],[Close Price]])-1</f>
        <v>3.069006138012087E-3</v>
      </c>
      <c r="AE294" s="1">
        <f>(Table2[[#This Row],[Close Price]]/Table2[[#This Row],[Current Week Low]])-1</f>
        <v>1.542432636615465E-2</v>
      </c>
      <c r="AF294" s="1">
        <f>(Table2[[#This Row],[Current Week High]]/Table2[[#This Row],[Close Price]])-1</f>
        <v>3.069006138012087E-3</v>
      </c>
      <c r="AG294" s="1">
        <f>(Table2[[#This Row],[Close Price]]/Table2[[#This Row],[Current Month Low]])-1</f>
        <v>1.3924249567814018E-2</v>
      </c>
      <c r="AH294" s="1">
        <f>(Table2[[#This Row],[Current Month High]]/Table2[[#This Row],[Close Price]])-1</f>
        <v>3.069006138012087E-3</v>
      </c>
      <c r="AI294">
        <v>2.1142042284084401</v>
      </c>
      <c r="AJ294">
        <v>255.18608236071299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0.06</v>
      </c>
      <c r="AM294" t="s">
        <v>3215</v>
      </c>
      <c r="AN294">
        <v>8.85</v>
      </c>
      <c r="AO294" t="s">
        <v>3215</v>
      </c>
      <c r="AQ294">
        <f>(Table2[[#This Row],[Sharpe Ratio]]-AVERAGE(Table2[Sharpe Ratio]))/_xlfn.STDEV.P(Table2[Sharpe Ratio])</f>
        <v>-0.7145863121857492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3.0123983826793177</v>
      </c>
      <c r="AS294">
        <f>_xlfn.RANK.AVG(Table2[[#This Row],[1Y Return vs Nifty Z-Score]],Table2[1Y Return vs Nifty Z-Score])</f>
        <v>9</v>
      </c>
      <c r="AT294">
        <f>_xlfn.RANK.AVG(Table2[[#This Row],[6M Return vs Nifty Z-Score]],Table2[6M Return vs Nifty Z-Score])</f>
        <v>386</v>
      </c>
      <c r="AU294">
        <f>_xlfn.RANK.AVG(Table2[[#This Row],[Sharpe Ratio Z-Score]],Table2[Sharpe Ratio Z-Score])</f>
        <v>536.5</v>
      </c>
      <c r="AV294">
        <f>(Table2[[#This Row],[Rank 1Y]]+Table2[[#This Row],[Rank 6M]]+Table2[[#This Row],[Rank Sharpe]])/3</f>
        <v>310.5</v>
      </c>
    </row>
    <row r="295" spans="1:48" x14ac:dyDescent="0.3">
      <c r="A295" t="s">
        <v>326</v>
      </c>
      <c r="B295" t="s">
        <v>327</v>
      </c>
      <c r="C295" t="s">
        <v>3175</v>
      </c>
      <c r="D295" t="s">
        <v>328</v>
      </c>
      <c r="E295">
        <v>84100.918176980296</v>
      </c>
      <c r="F295">
        <v>4340.6000000000004</v>
      </c>
      <c r="G295">
        <v>12.745293104733999</v>
      </c>
      <c r="H295">
        <f>(Table2[[#This Row],[1Y Return vs Nifty]]-AVERAGE(Table2[1Y Return vs Nifty]))/_xlfn.STDEV.P(Table2[1Y Return vs Nifty])</f>
        <v>-0.20714495498757821</v>
      </c>
      <c r="I295">
        <v>4.9522850921910804</v>
      </c>
      <c r="J295">
        <f>(Table2[[#This Row],[1M Return vs Nifty]]-AVERAGE(Table2[1M Return vs Nifty]))/_xlfn.STDEV.P(Table2[1M Return vs Nifty])</f>
        <v>0.54915003817041186</v>
      </c>
      <c r="K295">
        <v>0.29453434903568898</v>
      </c>
      <c r="L295">
        <f>(Table2[[#This Row],[6M Return vs Nifty]]-AVERAGE(Table2[6M Return vs Nifty]))/_xlfn.STDEV.P(Table2[6M Return vs Nifty])</f>
        <v>-0.32093873894896963</v>
      </c>
      <c r="M295">
        <v>2.1328405961139199</v>
      </c>
      <c r="N295">
        <f>(Table2[[#This Row],[1W Return vs Nifty]]-AVERAGE(Table2[1W Return vs Nifty]))/_xlfn.STDEV.P(Table2[1W Return vs Nifty])</f>
        <v>0.36123848038058304</v>
      </c>
      <c r="O295">
        <v>4146.22</v>
      </c>
      <c r="P295">
        <v>4094.6500963867002</v>
      </c>
      <c r="Q295">
        <v>3832.31502925113</v>
      </c>
      <c r="R295">
        <v>67.155258171943501</v>
      </c>
      <c r="S295" s="1">
        <f>(Table2[[#This Row],[Close Price]]-Table2[[#This Row],[20D EMA]])/Table2[[#This Row],[20D EMA]]</f>
        <v>4.6881255697961061E-2</v>
      </c>
      <c r="T295" s="1">
        <f>(Table2[[#This Row],[Close Price]]-Table2[[#This Row],[50D EMA]])/Table2[[#This Row],[50D EMA]]</f>
        <v>6.0066158969318828E-2</v>
      </c>
      <c r="U295" s="1">
        <f>(Table2[[#This Row],[Close Price]]-Table2[[#This Row],[200D EMA]])/Table2[[#This Row],[200D EMA]]</f>
        <v>0.13263131211010959</v>
      </c>
      <c r="V295">
        <v>1.42646242923091</v>
      </c>
      <c r="W295">
        <v>4246.55</v>
      </c>
      <c r="X295">
        <v>4400</v>
      </c>
      <c r="Y295">
        <v>4147.55</v>
      </c>
      <c r="Z295">
        <v>4406</v>
      </c>
      <c r="AA295">
        <v>4246.55</v>
      </c>
      <c r="AB295">
        <v>4400</v>
      </c>
      <c r="AC295" s="1">
        <f>(Table2[[#This Row],[Close Price]]/Table2[[#This Row],[Day Low]])-1</f>
        <v>2.2147390234425579E-2</v>
      </c>
      <c r="AD295" s="1">
        <f>(Table2[[#This Row],[Day High]]/Table2[[#This Row],[Close Price]])-1</f>
        <v>1.368474404460196E-2</v>
      </c>
      <c r="AE295" s="1">
        <f>(Table2[[#This Row],[Close Price]]/Table2[[#This Row],[Current Week Low]])-1</f>
        <v>4.6545550987932671E-2</v>
      </c>
      <c r="AF295" s="1">
        <f>(Table2[[#This Row],[Current Week High]]/Table2[[#This Row],[Close Price]])-1</f>
        <v>1.5067041422844651E-2</v>
      </c>
      <c r="AG295" s="1">
        <f>(Table2[[#This Row],[Close Price]]/Table2[[#This Row],[Current Month Low]])-1</f>
        <v>2.2147390234425579E-2</v>
      </c>
      <c r="AH295" s="1">
        <f>(Table2[[#This Row],[Current Month High]]/Table2[[#This Row],[Close Price]])-1</f>
        <v>1.368474404460196E-2</v>
      </c>
      <c r="AI295">
        <v>7.8583605953093896</v>
      </c>
      <c r="AJ295">
        <v>50.754536771728702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-0.03</v>
      </c>
      <c r="AM295" t="s">
        <v>3214</v>
      </c>
      <c r="AN295">
        <v>5.92</v>
      </c>
      <c r="AO295" t="s">
        <v>3215</v>
      </c>
      <c r="AP295">
        <v>0.13090281092387199</v>
      </c>
      <c r="AQ295">
        <f>(Table2[[#This Row],[Sharpe Ratio]]-AVERAGE(Table2[Sharpe Ratio]))/_xlfn.STDEV.P(Table2[Sharpe Ratio])</f>
        <v>0.81392947637625956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1.1962343009907066</v>
      </c>
      <c r="AS295">
        <f>_xlfn.RANK.AVG(Table2[[#This Row],[1Y Return vs Nifty Z-Score]],Table2[1Y Return vs Nifty Z-Score])</f>
        <v>358</v>
      </c>
      <c r="AT295">
        <f>_xlfn.RANK.AVG(Table2[[#This Row],[6M Return vs Nifty Z-Score]],Table2[6M Return vs Nifty Z-Score])</f>
        <v>428</v>
      </c>
      <c r="AU295">
        <f>_xlfn.RANK.AVG(Table2[[#This Row],[Sharpe Ratio Z-Score]],Table2[Sharpe Ratio Z-Score])</f>
        <v>147</v>
      </c>
      <c r="AV295">
        <f>(Table2[[#This Row],[Rank 1Y]]+Table2[[#This Row],[Rank 6M]]+Table2[[#This Row],[Rank Sharpe]])/3</f>
        <v>311</v>
      </c>
    </row>
    <row r="296" spans="1:48" x14ac:dyDescent="0.3">
      <c r="A296" t="s">
        <v>354</v>
      </c>
      <c r="B296" t="s">
        <v>355</v>
      </c>
      <c r="C296" t="s">
        <v>3176</v>
      </c>
      <c r="D296" t="s">
        <v>356</v>
      </c>
      <c r="E296">
        <v>71786.169147145803</v>
      </c>
      <c r="F296">
        <v>244.53</v>
      </c>
      <c r="G296">
        <v>33.807024970605497</v>
      </c>
      <c r="H296">
        <f>(Table2[[#This Row],[1Y Return vs Nifty]]-AVERAGE(Table2[1Y Return vs Nifty]))/_xlfn.STDEV.P(Table2[1Y Return vs Nifty])</f>
        <v>0.14509728401643196</v>
      </c>
      <c r="I296">
        <v>8.2940152281241097</v>
      </c>
      <c r="J296">
        <f>(Table2[[#This Row],[1M Return vs Nifty]]-AVERAGE(Table2[1M Return vs Nifty]))/_xlfn.STDEV.P(Table2[1M Return vs Nifty])</f>
        <v>0.84997945555796617</v>
      </c>
      <c r="K296">
        <v>-1.48106664830566</v>
      </c>
      <c r="L296">
        <f>(Table2[[#This Row],[6M Return vs Nifty]]-AVERAGE(Table2[6M Return vs Nifty]))/_xlfn.STDEV.P(Table2[6M Return vs Nifty])</f>
        <v>-0.37707801655950596</v>
      </c>
      <c r="M296">
        <v>8.9105270942768993</v>
      </c>
      <c r="N296">
        <f>(Table2[[#This Row],[1W Return vs Nifty]]-AVERAGE(Table2[1W Return vs Nifty]))/_xlfn.STDEV.P(Table2[1W Return vs Nifty])</f>
        <v>1.77834456159772</v>
      </c>
      <c r="O296">
        <v>225.24</v>
      </c>
      <c r="P296">
        <v>226.80922218679601</v>
      </c>
      <c r="Q296">
        <v>220.88848520411099</v>
      </c>
      <c r="R296">
        <v>83.555157711487198</v>
      </c>
      <c r="S296" s="1">
        <f>(Table2[[#This Row],[Close Price]]-Table2[[#This Row],[20D EMA]])/Table2[[#This Row],[20D EMA]]</f>
        <v>8.5641981885988247E-2</v>
      </c>
      <c r="T296" s="1">
        <f>(Table2[[#This Row],[Close Price]]-Table2[[#This Row],[50D EMA]])/Table2[[#This Row],[50D EMA]]</f>
        <v>7.8130764006630563E-2</v>
      </c>
      <c r="U296" s="1">
        <f>(Table2[[#This Row],[Close Price]]-Table2[[#This Row],[200D EMA]])/Table2[[#This Row],[200D EMA]]</f>
        <v>0.10702918612549303</v>
      </c>
      <c r="V296">
        <v>1.5607326870095799</v>
      </c>
      <c r="W296">
        <v>239.4</v>
      </c>
      <c r="X296">
        <v>247.4</v>
      </c>
      <c r="Y296">
        <v>239.4</v>
      </c>
      <c r="Z296">
        <v>247.4</v>
      </c>
      <c r="AA296">
        <v>239.4</v>
      </c>
      <c r="AB296">
        <v>247.4</v>
      </c>
      <c r="AC296" s="1">
        <f>(Table2[[#This Row],[Close Price]]/Table2[[#This Row],[Day Low]])-1</f>
        <v>2.1428571428571352E-2</v>
      </c>
      <c r="AD296" s="1">
        <f>(Table2[[#This Row],[Day High]]/Table2[[#This Row],[Close Price]])-1</f>
        <v>1.1736801210485481E-2</v>
      </c>
      <c r="AE296" s="1">
        <f>(Table2[[#This Row],[Close Price]]/Table2[[#This Row],[Current Week Low]])-1</f>
        <v>2.1428571428571352E-2</v>
      </c>
      <c r="AF296" s="1">
        <f>(Table2[[#This Row],[Current Week High]]/Table2[[#This Row],[Close Price]])-1</f>
        <v>1.1736801210485481E-2</v>
      </c>
      <c r="AG296" s="1">
        <f>(Table2[[#This Row],[Close Price]]/Table2[[#This Row],[Current Month Low]])-1</f>
        <v>2.1428571428571352E-2</v>
      </c>
      <c r="AH296" s="1">
        <f>(Table2[[#This Row],[Current Month High]]/Table2[[#This Row],[Close Price]])-1</f>
        <v>1.1736801210485481E-2</v>
      </c>
      <c r="AI296">
        <v>17.102196049564402</v>
      </c>
      <c r="AJ296">
        <v>73.857092072520402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-0.06</v>
      </c>
      <c r="AM296" t="s">
        <v>3214</v>
      </c>
      <c r="AN296">
        <v>10.8</v>
      </c>
      <c r="AO296" t="s">
        <v>3215</v>
      </c>
      <c r="AP296">
        <v>9.9354747048016001E-2</v>
      </c>
      <c r="AQ296">
        <f>(Table2[[#This Row],[Sharpe Ratio]]-AVERAGE(Table2[Sharpe Ratio]))/_xlfn.STDEV.P(Table2[Sharpe Ratio])</f>
        <v>0.4455514912705576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255</v>
      </c>
      <c r="AT296">
        <f>_xlfn.RANK.AVG(Table2[[#This Row],[6M Return vs Nifty Z-Score]],Table2[6M Return vs Nifty Z-Score])</f>
        <v>448</v>
      </c>
      <c r="AU296">
        <f>_xlfn.RANK.AVG(Table2[[#This Row],[Sharpe Ratio Z-Score]],Table2[Sharpe Ratio Z-Score])</f>
        <v>230</v>
      </c>
      <c r="AV296">
        <f>(Table2[[#This Row],[Rank 1Y]]+Table2[[#This Row],[Rank 6M]]+Table2[[#This Row],[Rank Sharpe]])/3</f>
        <v>311</v>
      </c>
    </row>
    <row r="297" spans="1:48" x14ac:dyDescent="0.3">
      <c r="A297" t="s">
        <v>1522</v>
      </c>
      <c r="B297" t="s">
        <v>1523</v>
      </c>
      <c r="C297" t="s">
        <v>613</v>
      </c>
      <c r="D297" t="s">
        <v>463</v>
      </c>
      <c r="E297">
        <v>6809.8361267199998</v>
      </c>
      <c r="F297">
        <v>953.65</v>
      </c>
      <c r="G297">
        <v>-8.1256713158538396</v>
      </c>
      <c r="H297">
        <f>(Table2[[#This Row],[1Y Return vs Nifty]]-AVERAGE(Table2[1Y Return vs Nifty]))/_xlfn.STDEV.P(Table2[1Y Return vs Nifty])</f>
        <v>-0.55619674638339911</v>
      </c>
      <c r="I297">
        <v>-1.02389371479724</v>
      </c>
      <c r="J297">
        <f>(Table2[[#This Row],[1M Return vs Nifty]]-AVERAGE(Table2[1M Return vs Nifty]))/_xlfn.STDEV.P(Table2[1M Return vs Nifty])</f>
        <v>1.1162135024490113E-2</v>
      </c>
      <c r="K297">
        <v>8.4991994038083103</v>
      </c>
      <c r="L297">
        <f>(Table2[[#This Row],[6M Return vs Nifty]]-AVERAGE(Table2[6M Return vs Nifty]))/_xlfn.STDEV.P(Table2[6M Return vs Nifty])</f>
        <v>-6.1531377778853348E-2</v>
      </c>
      <c r="M297">
        <v>-0.62297464183142104</v>
      </c>
      <c r="N297">
        <f>(Table2[[#This Row],[1W Return vs Nifty]]-AVERAGE(Table2[1W Return vs Nifty]))/_xlfn.STDEV.P(Table2[1W Return vs Nifty])</f>
        <v>-0.21495850563546828</v>
      </c>
      <c r="O297">
        <v>955.17</v>
      </c>
      <c r="P297">
        <v>939.71322904600595</v>
      </c>
      <c r="Q297">
        <v>863.15630594918298</v>
      </c>
      <c r="R297">
        <v>47.321311794772001</v>
      </c>
      <c r="S297" s="1">
        <f>(Table2[[#This Row],[Close Price]]-Table2[[#This Row],[20D EMA]])/Table2[[#This Row],[20D EMA]]</f>
        <v>-1.5913397615084036E-3</v>
      </c>
      <c r="T297" s="1">
        <f>(Table2[[#This Row],[Close Price]]-Table2[[#This Row],[50D EMA]])/Table2[[#This Row],[50D EMA]]</f>
        <v>1.4830876615563447E-2</v>
      </c>
      <c r="U297" s="1">
        <f>(Table2[[#This Row],[Close Price]]-Table2[[#This Row],[200D EMA]])/Table2[[#This Row],[200D EMA]]</f>
        <v>0.10484044827930004</v>
      </c>
      <c r="V297">
        <v>0.59276475547783403</v>
      </c>
      <c r="W297">
        <v>950</v>
      </c>
      <c r="X297">
        <v>979</v>
      </c>
      <c r="Y297">
        <v>950</v>
      </c>
      <c r="Z297">
        <v>998</v>
      </c>
      <c r="AA297">
        <v>950</v>
      </c>
      <c r="AB297">
        <v>979</v>
      </c>
      <c r="AC297" s="1">
        <f>(Table2[[#This Row],[Close Price]]/Table2[[#This Row],[Day Low]])-1</f>
        <v>3.8421052631578689E-3</v>
      </c>
      <c r="AD297" s="1">
        <f>(Table2[[#This Row],[Day High]]/Table2[[#This Row],[Close Price]])-1</f>
        <v>2.6582079379227297E-2</v>
      </c>
      <c r="AE297" s="1">
        <f>(Table2[[#This Row],[Close Price]]/Table2[[#This Row],[Current Week Low]])-1</f>
        <v>3.8421052631578689E-3</v>
      </c>
      <c r="AF297" s="1">
        <f>(Table2[[#This Row],[Current Week High]]/Table2[[#This Row],[Close Price]])-1</f>
        <v>4.6505531379436915E-2</v>
      </c>
      <c r="AG297" s="1">
        <f>(Table2[[#This Row],[Close Price]]/Table2[[#This Row],[Current Month Low]])-1</f>
        <v>3.8421052631578689E-3</v>
      </c>
      <c r="AH297" s="1">
        <f>(Table2[[#This Row],[Current Month High]]/Table2[[#This Row],[Close Price]])-1</f>
        <v>2.6582079379227297E-2</v>
      </c>
      <c r="AI297">
        <v>18.2823887170345</v>
      </c>
      <c r="AJ297">
        <v>38.874326489005298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-0.08</v>
      </c>
      <c r="AM297" t="s">
        <v>3214</v>
      </c>
      <c r="AN297">
        <v>3.62</v>
      </c>
      <c r="AO297" t="s">
        <v>3215</v>
      </c>
      <c r="AP297">
        <v>0.14551704248113601</v>
      </c>
      <c r="AQ297">
        <f>(Table2[[#This Row],[Sharpe Ratio]]-AVERAGE(Table2[Sharpe Ratio]))/_xlfn.STDEV.P(Table2[Sharpe Ratio])</f>
        <v>0.98457580180902793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0.16305130703579726</v>
      </c>
      <c r="AS297">
        <f>_xlfn.RANK.AVG(Table2[[#This Row],[1Y Return vs Nifty Z-Score]],Table2[1Y Return vs Nifty Z-Score])</f>
        <v>491</v>
      </c>
      <c r="AT297">
        <f>_xlfn.RANK.AVG(Table2[[#This Row],[6M Return vs Nifty Z-Score]],Table2[6M Return vs Nifty Z-Score])</f>
        <v>335</v>
      </c>
      <c r="AU297">
        <f>_xlfn.RANK.AVG(Table2[[#This Row],[Sharpe Ratio Z-Score]],Table2[Sharpe Ratio Z-Score])</f>
        <v>115</v>
      </c>
      <c r="AV297">
        <f>(Table2[[#This Row],[Rank 1Y]]+Table2[[#This Row],[Rank 6M]]+Table2[[#This Row],[Rank Sharpe]])/3</f>
        <v>313.66666666666669</v>
      </c>
    </row>
    <row r="298" spans="1:48" x14ac:dyDescent="0.3">
      <c r="A298" t="s">
        <v>1796</v>
      </c>
      <c r="B298" t="s">
        <v>1797</v>
      </c>
      <c r="C298" t="s">
        <v>3179</v>
      </c>
      <c r="D298" t="s">
        <v>1442</v>
      </c>
      <c r="E298">
        <v>4595.0721999429998</v>
      </c>
      <c r="F298">
        <v>84.73</v>
      </c>
      <c r="G298">
        <v>30.0303279088021</v>
      </c>
      <c r="H298">
        <f>(Table2[[#This Row],[1Y Return vs Nifty]]-AVERAGE(Table2[1Y Return vs Nifty]))/_xlfn.STDEV.P(Table2[1Y Return vs Nifty])</f>
        <v>8.1934755998252354E-2</v>
      </c>
      <c r="I298">
        <v>-10.919144239439399</v>
      </c>
      <c r="J298">
        <f>(Table2[[#This Row],[1M Return vs Nifty]]-AVERAGE(Table2[1M Return vs Nifty]))/_xlfn.STDEV.P(Table2[1M Return vs Nifty])</f>
        <v>-0.87962866170178677</v>
      </c>
      <c r="K298">
        <v>-13.737067259071701</v>
      </c>
      <c r="L298">
        <f>(Table2[[#This Row],[6M Return vs Nifty]]-AVERAGE(Table2[6M Return vs Nifty]))/_xlfn.STDEV.P(Table2[6M Return vs Nifty])</f>
        <v>-0.76457668417284963</v>
      </c>
      <c r="M298">
        <v>1.6026843037937899</v>
      </c>
      <c r="N298">
        <f>(Table2[[#This Row],[1W Return vs Nifty]]-AVERAGE(Table2[1W Return vs Nifty]))/_xlfn.STDEV.P(Table2[1W Return vs Nifty])</f>
        <v>0.25039126045590593</v>
      </c>
      <c r="O298">
        <v>86.39</v>
      </c>
      <c r="P298">
        <v>86.579888851462101</v>
      </c>
      <c r="Q298">
        <v>77.597036727333403</v>
      </c>
      <c r="R298">
        <v>46.705362169557603</v>
      </c>
      <c r="S298" s="1">
        <f>(Table2[[#This Row],[Close Price]]-Table2[[#This Row],[20D EMA]])/Table2[[#This Row],[20D EMA]]</f>
        <v>-1.9215186942933171E-2</v>
      </c>
      <c r="T298" s="1">
        <f>(Table2[[#This Row],[Close Price]]-Table2[[#This Row],[50D EMA]])/Table2[[#This Row],[50D EMA]]</f>
        <v>-2.1366265029928572E-2</v>
      </c>
      <c r="U298" s="1">
        <f>(Table2[[#This Row],[Close Price]]-Table2[[#This Row],[200D EMA]])/Table2[[#This Row],[200D EMA]]</f>
        <v>9.1923140025707048E-2</v>
      </c>
      <c r="V298">
        <v>0.74796365578235202</v>
      </c>
      <c r="W298">
        <v>81.8</v>
      </c>
      <c r="X298">
        <v>85.57</v>
      </c>
      <c r="Y298">
        <v>81.7</v>
      </c>
      <c r="Z298">
        <v>85.57</v>
      </c>
      <c r="AA298">
        <v>81.8</v>
      </c>
      <c r="AB298">
        <v>85.57</v>
      </c>
      <c r="AC298" s="1">
        <f>(Table2[[#This Row],[Close Price]]/Table2[[#This Row],[Day Low]])-1</f>
        <v>3.5819070904645534E-2</v>
      </c>
      <c r="AD298" s="1">
        <f>(Table2[[#This Row],[Day High]]/Table2[[#This Row],[Close Price]])-1</f>
        <v>9.9138439749792973E-3</v>
      </c>
      <c r="AE298" s="1">
        <f>(Table2[[#This Row],[Close Price]]/Table2[[#This Row],[Current Week Low]])-1</f>
        <v>3.70869033047736E-2</v>
      </c>
      <c r="AF298" s="1">
        <f>(Table2[[#This Row],[Current Week High]]/Table2[[#This Row],[Close Price]])-1</f>
        <v>9.9138439749792973E-3</v>
      </c>
      <c r="AG298" s="1">
        <f>(Table2[[#This Row],[Close Price]]/Table2[[#This Row],[Current Month Low]])-1</f>
        <v>3.5819070904645534E-2</v>
      </c>
      <c r="AH298" s="1">
        <f>(Table2[[#This Row],[Current Month High]]/Table2[[#This Row],[Close Price]])-1</f>
        <v>9.9138439749792973E-3</v>
      </c>
      <c r="AI298">
        <v>21.857665525787699</v>
      </c>
      <c r="AJ298">
        <v>97.505827505827497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0.05</v>
      </c>
      <c r="AM298" t="s">
        <v>3215</v>
      </c>
      <c r="AN298">
        <v>-7.16</v>
      </c>
      <c r="AO298" t="s">
        <v>3214</v>
      </c>
      <c r="AP298">
        <v>0.15447322073403399</v>
      </c>
      <c r="AQ298">
        <f>(Table2[[#This Row],[Sharpe Ratio]]-AVERAGE(Table2[Sharpe Ratio]))/_xlfn.STDEV.P(Table2[Sharpe Ratio])</f>
        <v>1.0891546093083693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274</v>
      </c>
      <c r="AT298">
        <f>_xlfn.RANK.AVG(Table2[[#This Row],[6M Return vs Nifty Z-Score]],Table2[6M Return vs Nifty Z-Score])</f>
        <v>569</v>
      </c>
      <c r="AU298">
        <f>_xlfn.RANK.AVG(Table2[[#This Row],[Sharpe Ratio Z-Score]],Table2[Sharpe Ratio Z-Score])</f>
        <v>99</v>
      </c>
      <c r="AV298">
        <f>(Table2[[#This Row],[Rank 1Y]]+Table2[[#This Row],[Rank 6M]]+Table2[[#This Row],[Rank Sharpe]])/3</f>
        <v>314</v>
      </c>
    </row>
    <row r="299" spans="1:48" x14ac:dyDescent="0.3">
      <c r="A299" t="s">
        <v>782</v>
      </c>
      <c r="B299" t="s">
        <v>783</v>
      </c>
      <c r="C299" t="s">
        <v>3169</v>
      </c>
      <c r="D299" t="s">
        <v>228</v>
      </c>
      <c r="E299">
        <v>21619.364883620001</v>
      </c>
      <c r="F299">
        <v>749.9</v>
      </c>
      <c r="G299">
        <v>39.830355085521397</v>
      </c>
      <c r="H299">
        <f>(Table2[[#This Row],[1Y Return vs Nifty]]-AVERAGE(Table2[1Y Return vs Nifty]))/_xlfn.STDEV.P(Table2[1Y Return vs Nifty])</f>
        <v>0.24583312565803137</v>
      </c>
      <c r="I299">
        <v>-3.0299018566625402</v>
      </c>
      <c r="J299">
        <f>(Table2[[#This Row],[1M Return vs Nifty]]-AVERAGE(Table2[1M Return vs Nifty]))/_xlfn.STDEV.P(Table2[1M Return vs Nifty])</f>
        <v>-0.16942284223117263</v>
      </c>
      <c r="K299">
        <v>44.6723987612082</v>
      </c>
      <c r="L299">
        <f>(Table2[[#This Row],[6M Return vs Nifty]]-AVERAGE(Table2[6M Return vs Nifty]))/_xlfn.STDEV.P(Table2[6M Return vs Nifty])</f>
        <v>1.0821587214196817</v>
      </c>
      <c r="M299">
        <v>1.1299078994748</v>
      </c>
      <c r="N299">
        <f>(Table2[[#This Row],[1W Return vs Nifty]]-AVERAGE(Table2[1W Return vs Nifty]))/_xlfn.STDEV.P(Table2[1W Return vs Nifty])</f>
        <v>0.15154125938282562</v>
      </c>
      <c r="O299">
        <v>739.22</v>
      </c>
      <c r="P299">
        <v>717.86498538659396</v>
      </c>
      <c r="Q299">
        <v>604.69896286815799</v>
      </c>
      <c r="R299">
        <v>55.856275390379203</v>
      </c>
      <c r="S299" s="1">
        <f>(Table2[[#This Row],[Close Price]]-Table2[[#This Row],[20D EMA]])/Table2[[#This Row],[20D EMA]]</f>
        <v>1.4447661048131746E-2</v>
      </c>
      <c r="T299" s="1">
        <f>(Table2[[#This Row],[Close Price]]-Table2[[#This Row],[50D EMA]])/Table2[[#This Row],[50D EMA]]</f>
        <v>4.462540347493632E-2</v>
      </c>
      <c r="U299" s="1">
        <f>(Table2[[#This Row],[Close Price]]-Table2[[#This Row],[200D EMA]])/Table2[[#This Row],[200D EMA]]</f>
        <v>0.2401211942602588</v>
      </c>
      <c r="V299">
        <v>1.1249760615672</v>
      </c>
      <c r="W299">
        <v>715.6</v>
      </c>
      <c r="X299">
        <v>755.1</v>
      </c>
      <c r="Y299">
        <v>715</v>
      </c>
      <c r="Z299">
        <v>755.1</v>
      </c>
      <c r="AA299">
        <v>715.6</v>
      </c>
      <c r="AB299">
        <v>755.1</v>
      </c>
      <c r="AC299" s="1">
        <f>(Table2[[#This Row],[Close Price]]/Table2[[#This Row],[Day Low]])-1</f>
        <v>4.793180547792053E-2</v>
      </c>
      <c r="AD299" s="1">
        <f>(Table2[[#This Row],[Day High]]/Table2[[#This Row],[Close Price]])-1</f>
        <v>6.9342579010536198E-3</v>
      </c>
      <c r="AE299" s="1">
        <f>(Table2[[#This Row],[Close Price]]/Table2[[#This Row],[Current Week Low]])-1</f>
        <v>4.8811188811188844E-2</v>
      </c>
      <c r="AF299" s="1">
        <f>(Table2[[#This Row],[Current Week High]]/Table2[[#This Row],[Close Price]])-1</f>
        <v>6.9342579010536198E-3</v>
      </c>
      <c r="AG299" s="1">
        <f>(Table2[[#This Row],[Close Price]]/Table2[[#This Row],[Current Month Low]])-1</f>
        <v>4.793180547792053E-2</v>
      </c>
      <c r="AH299" s="1">
        <f>(Table2[[#This Row],[Current Month High]]/Table2[[#This Row],[Close Price]])-1</f>
        <v>6.9342579010536198E-3</v>
      </c>
      <c r="AI299">
        <v>3.3471129483931099</v>
      </c>
      <c r="AJ299">
        <v>77.281323877068502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7.0000000000000007E-2</v>
      </c>
      <c r="AM299" t="s">
        <v>3215</v>
      </c>
      <c r="AN299">
        <v>0.15</v>
      </c>
      <c r="AO299" t="s">
        <v>3215</v>
      </c>
      <c r="AP299">
        <v>-2.8333552939854002E-2</v>
      </c>
      <c r="AQ299">
        <f>(Table2[[#This Row],[Sharpe Ratio]]-AVERAGE(Table2[Sharpe Ratio]))/_xlfn.STDEV.P(Table2[Sharpe Ratio])</f>
        <v>-1.04542934534117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0.264680918888196</v>
      </c>
      <c r="AS299">
        <f>_xlfn.RANK.AVG(Table2[[#This Row],[1Y Return vs Nifty Z-Score]],Table2[1Y Return vs Nifty Z-Score])</f>
        <v>232</v>
      </c>
      <c r="AT299">
        <f>_xlfn.RANK.AVG(Table2[[#This Row],[6M Return vs Nifty Z-Score]],Table2[6M Return vs Nifty Z-Score])</f>
        <v>91</v>
      </c>
      <c r="AU299">
        <f>_xlfn.RANK.AVG(Table2[[#This Row],[Sharpe Ratio Z-Score]],Table2[Sharpe Ratio Z-Score])</f>
        <v>621</v>
      </c>
      <c r="AV299">
        <f>(Table2[[#This Row],[Rank 1Y]]+Table2[[#This Row],[Rank 6M]]+Table2[[#This Row],[Rank Sharpe]])/3</f>
        <v>314.66666666666669</v>
      </c>
    </row>
    <row r="300" spans="1:48" x14ac:dyDescent="0.3">
      <c r="A300" t="s">
        <v>991</v>
      </c>
      <c r="B300" t="s">
        <v>992</v>
      </c>
      <c r="C300" t="s">
        <v>3181</v>
      </c>
      <c r="D300" t="s">
        <v>777</v>
      </c>
      <c r="E300">
        <v>15322.923104895101</v>
      </c>
      <c r="F300">
        <v>3673.1</v>
      </c>
      <c r="G300">
        <v>27.5934608580177</v>
      </c>
      <c r="H300">
        <f>(Table2[[#This Row],[1Y Return vs Nifty]]-AVERAGE(Table2[1Y Return vs Nifty]))/_xlfn.STDEV.P(Table2[1Y Return vs Nifty])</f>
        <v>4.1179916292297412E-2</v>
      </c>
      <c r="I300">
        <v>-5.5637690662906003</v>
      </c>
      <c r="J300">
        <f>(Table2[[#This Row],[1M Return vs Nifty]]-AVERAGE(Table2[1M Return vs Nifty]))/_xlfn.STDEV.P(Table2[1M Return vs Nifty])</f>
        <v>-0.39752677803776931</v>
      </c>
      <c r="K300">
        <v>-2.30108315456514</v>
      </c>
      <c r="L300">
        <f>(Table2[[#This Row],[6M Return vs Nifty]]-AVERAGE(Table2[6M Return vs Nifty]))/_xlfn.STDEV.P(Table2[6M Return vs Nifty])</f>
        <v>-0.40300452502568307</v>
      </c>
      <c r="M300">
        <v>-3.1373053186575799</v>
      </c>
      <c r="N300">
        <f>(Table2[[#This Row],[1W Return vs Nifty]]-AVERAGE(Table2[1W Return vs Nifty]))/_xlfn.STDEV.P(Table2[1W Return vs Nifty])</f>
        <v>-0.74066492378963977</v>
      </c>
      <c r="O300">
        <v>3805.26</v>
      </c>
      <c r="P300">
        <v>3954.3301528045099</v>
      </c>
      <c r="Q300">
        <v>3633.30007555873</v>
      </c>
      <c r="R300">
        <v>35.048992875575301</v>
      </c>
      <c r="S300" s="1">
        <f>(Table2[[#This Row],[Close Price]]-Table2[[#This Row],[20D EMA]])/Table2[[#This Row],[20D EMA]]</f>
        <v>-3.4730872529078249E-2</v>
      </c>
      <c r="T300" s="1">
        <f>(Table2[[#This Row],[Close Price]]-Table2[[#This Row],[50D EMA]])/Table2[[#This Row],[50D EMA]]</f>
        <v>-7.1119542864941238E-2</v>
      </c>
      <c r="U300" s="1">
        <f>(Table2[[#This Row],[Close Price]]-Table2[[#This Row],[200D EMA]])/Table2[[#This Row],[200D EMA]]</f>
        <v>1.0954207913903032E-2</v>
      </c>
      <c r="V300">
        <v>0.331160148362658</v>
      </c>
      <c r="W300">
        <v>3661.2</v>
      </c>
      <c r="X300">
        <v>3729.6</v>
      </c>
      <c r="Y300">
        <v>3661.2</v>
      </c>
      <c r="Z300">
        <v>3729.95</v>
      </c>
      <c r="AA300">
        <v>3661.2</v>
      </c>
      <c r="AB300">
        <v>3729.6</v>
      </c>
      <c r="AC300" s="1">
        <f>(Table2[[#This Row],[Close Price]]/Table2[[#This Row],[Day Low]])-1</f>
        <v>3.2503004479405018E-3</v>
      </c>
      <c r="AD300" s="1">
        <f>(Table2[[#This Row],[Day High]]/Table2[[#This Row],[Close Price]])-1</f>
        <v>1.5382102311399137E-2</v>
      </c>
      <c r="AE300" s="1">
        <f>(Table2[[#This Row],[Close Price]]/Table2[[#This Row],[Current Week Low]])-1</f>
        <v>3.2503004479405018E-3</v>
      </c>
      <c r="AF300" s="1">
        <f>(Table2[[#This Row],[Current Week High]]/Table2[[#This Row],[Close Price]])-1</f>
        <v>1.5477389670850217E-2</v>
      </c>
      <c r="AG300" s="1">
        <f>(Table2[[#This Row],[Close Price]]/Table2[[#This Row],[Current Month Low]])-1</f>
        <v>3.2503004479405018E-3</v>
      </c>
      <c r="AH300" s="1">
        <f>(Table2[[#This Row],[Current Month High]]/Table2[[#This Row],[Close Price]])-1</f>
        <v>1.5382102311399137E-2</v>
      </c>
      <c r="AI300">
        <v>49.410579619395001</v>
      </c>
      <c r="AJ300">
        <v>92.808587701110199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-0.3</v>
      </c>
      <c r="AM300" t="s">
        <v>3214</v>
      </c>
      <c r="AN300">
        <v>-6.42</v>
      </c>
      <c r="AO300" t="s">
        <v>3214</v>
      </c>
      <c r="AP300">
        <v>0.110754604624693</v>
      </c>
      <c r="AQ300">
        <f>(Table2[[#This Row],[Sharpe Ratio]]-AVERAGE(Table2[Sharpe Ratio]))/_xlfn.STDEV.P(Table2[Sharpe Ratio])</f>
        <v>0.57866446394341076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288</v>
      </c>
      <c r="AT300">
        <f>_xlfn.RANK.AVG(Table2[[#This Row],[6M Return vs Nifty Z-Score]],Table2[6M Return vs Nifty Z-Score])</f>
        <v>459</v>
      </c>
      <c r="AU300">
        <f>_xlfn.RANK.AVG(Table2[[#This Row],[Sharpe Ratio Z-Score]],Table2[Sharpe Ratio Z-Score])</f>
        <v>200</v>
      </c>
      <c r="AV300">
        <f>(Table2[[#This Row],[Rank 1Y]]+Table2[[#This Row],[Rank 6M]]+Table2[[#This Row],[Rank Sharpe]])/3</f>
        <v>315.66666666666669</v>
      </c>
    </row>
    <row r="301" spans="1:48" x14ac:dyDescent="0.3">
      <c r="A301" t="s">
        <v>1499</v>
      </c>
      <c r="B301" t="s">
        <v>1500</v>
      </c>
      <c r="C301" t="s">
        <v>3173</v>
      </c>
      <c r="D301" t="s">
        <v>54</v>
      </c>
      <c r="E301">
        <v>7039.531892</v>
      </c>
      <c r="F301">
        <v>1720</v>
      </c>
      <c r="G301">
        <v>8.7620513109939306</v>
      </c>
      <c r="H301">
        <f>(Table2[[#This Row],[1Y Return vs Nifty]]-AVERAGE(Table2[1Y Return vs Nifty]))/_xlfn.STDEV.P(Table2[1Y Return vs Nifty])</f>
        <v>-0.27376179432712389</v>
      </c>
      <c r="I301">
        <v>22.297355802999299</v>
      </c>
      <c r="J301">
        <f>(Table2[[#This Row],[1M Return vs Nifty]]-AVERAGE(Table2[1M Return vs Nifty]))/_xlfn.STDEV.P(Table2[1M Return vs Nifty])</f>
        <v>2.1105889647824503</v>
      </c>
      <c r="K301">
        <v>36.315427276166801</v>
      </c>
      <c r="L301">
        <f>(Table2[[#This Row],[6M Return vs Nifty]]-AVERAGE(Table2[6M Return vs Nifty]))/_xlfn.STDEV.P(Table2[6M Return vs Nifty])</f>
        <v>0.81793587919073996</v>
      </c>
      <c r="M301">
        <v>1.3147611671356201</v>
      </c>
      <c r="N301">
        <f>(Table2[[#This Row],[1W Return vs Nifty]]-AVERAGE(Table2[1W Return vs Nifty]))/_xlfn.STDEV.P(Table2[1W Return vs Nifty])</f>
        <v>0.19019112756513354</v>
      </c>
      <c r="O301">
        <v>1588.23</v>
      </c>
      <c r="P301">
        <v>1465.1111769014301</v>
      </c>
      <c r="Q301">
        <v>1293.04897735687</v>
      </c>
      <c r="R301">
        <v>67.362346544639195</v>
      </c>
      <c r="S301" s="1">
        <f>(Table2[[#This Row],[Close Price]]-Table2[[#This Row],[20D EMA]])/Table2[[#This Row],[20D EMA]]</f>
        <v>8.2966572851539119E-2</v>
      </c>
      <c r="T301" s="1">
        <f>(Table2[[#This Row],[Close Price]]-Table2[[#This Row],[50D EMA]])/Table2[[#This Row],[50D EMA]]</f>
        <v>0.17397234224752511</v>
      </c>
      <c r="U301" s="1">
        <f>(Table2[[#This Row],[Close Price]]-Table2[[#This Row],[200D EMA]])/Table2[[#This Row],[200D EMA]]</f>
        <v>0.33018936646612063</v>
      </c>
      <c r="V301">
        <v>1.48936426980697</v>
      </c>
      <c r="W301">
        <v>1714.95</v>
      </c>
      <c r="X301">
        <v>1780.8</v>
      </c>
      <c r="Y301">
        <v>1659.1</v>
      </c>
      <c r="Z301">
        <v>1780.8</v>
      </c>
      <c r="AA301">
        <v>1714.95</v>
      </c>
      <c r="AB301">
        <v>1780.8</v>
      </c>
      <c r="AC301" s="1">
        <f>(Table2[[#This Row],[Close Price]]/Table2[[#This Row],[Day Low]])-1</f>
        <v>2.9446922650806506E-3</v>
      </c>
      <c r="AD301" s="1">
        <f>(Table2[[#This Row],[Day High]]/Table2[[#This Row],[Close Price]])-1</f>
        <v>3.5348837209302264E-2</v>
      </c>
      <c r="AE301" s="1">
        <f>(Table2[[#This Row],[Close Price]]/Table2[[#This Row],[Current Week Low]])-1</f>
        <v>3.6706648182749824E-2</v>
      </c>
      <c r="AF301" s="1">
        <f>(Table2[[#This Row],[Current Week High]]/Table2[[#This Row],[Close Price]])-1</f>
        <v>3.5348837209302264E-2</v>
      </c>
      <c r="AG301" s="1">
        <f>(Table2[[#This Row],[Close Price]]/Table2[[#This Row],[Current Month Low]])-1</f>
        <v>2.9446922650806506E-3</v>
      </c>
      <c r="AH301" s="1">
        <f>(Table2[[#This Row],[Current Month High]]/Table2[[#This Row],[Close Price]])-1</f>
        <v>3.5348837209302264E-2</v>
      </c>
      <c r="AI301">
        <v>5.9883720930232496</v>
      </c>
      <c r="AJ301">
        <v>71.237990940315598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0.11</v>
      </c>
      <c r="AM301" t="s">
        <v>3215</v>
      </c>
      <c r="AN301">
        <v>13.97</v>
      </c>
      <c r="AO301" t="s">
        <v>3215</v>
      </c>
      <c r="AP301">
        <v>2.1530091832206E-2</v>
      </c>
      <c r="AQ301">
        <f>(Table2[[#This Row],[Sharpe Ratio]]-AVERAGE(Table2[Sharpe Ratio]))/_xlfn.STDEV.P(Table2[Sharpe Ratio])</f>
        <v>-0.46318540595268543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2.3817687712585145</v>
      </c>
      <c r="AS301">
        <f>_xlfn.RANK.AVG(Table2[[#This Row],[1Y Return vs Nifty Z-Score]],Table2[1Y Return vs Nifty Z-Score])</f>
        <v>382</v>
      </c>
      <c r="AT301">
        <f>_xlfn.RANK.AVG(Table2[[#This Row],[6M Return vs Nifty Z-Score]],Table2[6M Return vs Nifty Z-Score])</f>
        <v>113</v>
      </c>
      <c r="AU301">
        <f>_xlfn.RANK.AVG(Table2[[#This Row],[Sharpe Ratio Z-Score]],Table2[Sharpe Ratio Z-Score])</f>
        <v>453</v>
      </c>
      <c r="AV301">
        <f>(Table2[[#This Row],[Rank 1Y]]+Table2[[#This Row],[Rank 6M]]+Table2[[#This Row],[Rank Sharpe]])/3</f>
        <v>316</v>
      </c>
    </row>
    <row r="302" spans="1:48" x14ac:dyDescent="0.3">
      <c r="A302" t="s">
        <v>1098</v>
      </c>
      <c r="B302" t="s">
        <v>1099</v>
      </c>
      <c r="C302" t="s">
        <v>3183</v>
      </c>
      <c r="D302" t="s">
        <v>468</v>
      </c>
      <c r="E302">
        <v>12246.03417458</v>
      </c>
      <c r="F302">
        <v>775.1</v>
      </c>
      <c r="G302">
        <v>30.119018384992501</v>
      </c>
      <c r="H302">
        <f>(Table2[[#This Row],[1Y Return vs Nifty]]-AVERAGE(Table2[1Y Return vs Nifty]))/_xlfn.STDEV.P(Table2[1Y Return vs Nifty])</f>
        <v>8.3418040094289145E-2</v>
      </c>
      <c r="I302">
        <v>15.145238109816001</v>
      </c>
      <c r="J302">
        <f>(Table2[[#This Row],[1M Return vs Nifty]]-AVERAGE(Table2[1M Return vs Nifty]))/_xlfn.STDEV.P(Table2[1M Return vs Nifty])</f>
        <v>1.466740625387198</v>
      </c>
      <c r="K302">
        <v>53.069092078792103</v>
      </c>
      <c r="L302">
        <f>(Table2[[#This Row],[6M Return vs Nifty]]-AVERAGE(Table2[6M Return vs Nifty]))/_xlfn.STDEV.P(Table2[6M Return vs Nifty])</f>
        <v>1.3476374510848446</v>
      </c>
      <c r="M302">
        <v>2.6071740447533598</v>
      </c>
      <c r="N302">
        <f>(Table2[[#This Row],[1W Return vs Nifty]]-AVERAGE(Table2[1W Return vs Nifty]))/_xlfn.STDEV.P(Table2[1W Return vs Nifty])</f>
        <v>0.46041403457209584</v>
      </c>
      <c r="O302">
        <v>744.01</v>
      </c>
      <c r="P302">
        <v>691.96009402328195</v>
      </c>
      <c r="Q302">
        <v>574.65242262588697</v>
      </c>
      <c r="R302">
        <v>61.097553492035203</v>
      </c>
      <c r="S302" s="1">
        <f>(Table2[[#This Row],[Close Price]]-Table2[[#This Row],[20D EMA]])/Table2[[#This Row],[20D EMA]]</f>
        <v>4.1787072754398503E-2</v>
      </c>
      <c r="T302" s="1">
        <f>(Table2[[#This Row],[Close Price]]-Table2[[#This Row],[50D EMA]])/Table2[[#This Row],[50D EMA]]</f>
        <v>0.12015130163549678</v>
      </c>
      <c r="U302" s="1">
        <f>(Table2[[#This Row],[Close Price]]-Table2[[#This Row],[200D EMA]])/Table2[[#This Row],[200D EMA]]</f>
        <v>0.34881533511711899</v>
      </c>
      <c r="V302">
        <v>0.45199433268623501</v>
      </c>
      <c r="W302">
        <v>766.4</v>
      </c>
      <c r="X302">
        <v>784.95</v>
      </c>
      <c r="Y302">
        <v>725.9</v>
      </c>
      <c r="Z302">
        <v>784.95</v>
      </c>
      <c r="AA302">
        <v>766.4</v>
      </c>
      <c r="AB302">
        <v>784.95</v>
      </c>
      <c r="AC302" s="1">
        <f>(Table2[[#This Row],[Close Price]]/Table2[[#This Row],[Day Low]])-1</f>
        <v>1.1351774530271364E-2</v>
      </c>
      <c r="AD302" s="1">
        <f>(Table2[[#This Row],[Day High]]/Table2[[#This Row],[Close Price]])-1</f>
        <v>1.2708037672558348E-2</v>
      </c>
      <c r="AE302" s="1">
        <f>(Table2[[#This Row],[Close Price]]/Table2[[#This Row],[Current Week Low]])-1</f>
        <v>6.7777930844469036E-2</v>
      </c>
      <c r="AF302" s="1">
        <f>(Table2[[#This Row],[Current Week High]]/Table2[[#This Row],[Close Price]])-1</f>
        <v>1.2708037672558348E-2</v>
      </c>
      <c r="AG302" s="1">
        <f>(Table2[[#This Row],[Close Price]]/Table2[[#This Row],[Current Month Low]])-1</f>
        <v>1.1351774530271364E-2</v>
      </c>
      <c r="AH302" s="1">
        <f>(Table2[[#This Row],[Current Month High]]/Table2[[#This Row],[Close Price]])-1</f>
        <v>1.2708037672558348E-2</v>
      </c>
      <c r="AI302">
        <v>3.1995871500451498</v>
      </c>
      <c r="AJ302">
        <v>90.840822356272298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0.24</v>
      </c>
      <c r="AM302" t="s">
        <v>3215</v>
      </c>
      <c r="AN302">
        <v>5.65</v>
      </c>
      <c r="AO302" t="s">
        <v>3215</v>
      </c>
      <c r="AP302">
        <v>-2.0031332434253001E-2</v>
      </c>
      <c r="AQ302">
        <f>(Table2[[#This Row],[Sharpe Ratio]]-AVERAGE(Table2[Sharpe Ratio]))/_xlfn.STDEV.P(Table2[Sharpe Ratio])</f>
        <v>-0.94848662093844915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2.4097235301999782</v>
      </c>
      <c r="AS302">
        <f>_xlfn.RANK.AVG(Table2[[#This Row],[1Y Return vs Nifty Z-Score]],Table2[1Y Return vs Nifty Z-Score])</f>
        <v>273</v>
      </c>
      <c r="AT302">
        <f>_xlfn.RANK.AVG(Table2[[#This Row],[6M Return vs Nifty Z-Score]],Table2[6M Return vs Nifty Z-Score])</f>
        <v>70</v>
      </c>
      <c r="AU302">
        <f>_xlfn.RANK.AVG(Table2[[#This Row],[Sharpe Ratio Z-Score]],Table2[Sharpe Ratio Z-Score])</f>
        <v>607</v>
      </c>
      <c r="AV302">
        <f>(Table2[[#This Row],[Rank 1Y]]+Table2[[#This Row],[Rank 6M]]+Table2[[#This Row],[Rank Sharpe]])/3</f>
        <v>316.66666666666669</v>
      </c>
    </row>
    <row r="303" spans="1:48" x14ac:dyDescent="0.3">
      <c r="A303" t="s">
        <v>807</v>
      </c>
      <c r="B303" t="s">
        <v>808</v>
      </c>
      <c r="C303" t="s">
        <v>3173</v>
      </c>
      <c r="D303" t="s">
        <v>54</v>
      </c>
      <c r="E303">
        <v>20747.773363960099</v>
      </c>
      <c r="F303">
        <v>1979.8</v>
      </c>
      <c r="G303">
        <v>52.661787861840303</v>
      </c>
      <c r="H303">
        <f>(Table2[[#This Row],[1Y Return vs Nifty]]-AVERAGE(Table2[1Y Return vs Nifty]))/_xlfn.STDEV.P(Table2[1Y Return vs Nifty])</f>
        <v>0.4604295624346228</v>
      </c>
      <c r="I303">
        <v>14.3489433592745</v>
      </c>
      <c r="J303">
        <f>(Table2[[#This Row],[1M Return vs Nifty]]-AVERAGE(Table2[1M Return vs Nifty]))/_xlfn.STDEV.P(Table2[1M Return vs Nifty])</f>
        <v>1.3950565347724768</v>
      </c>
      <c r="K303">
        <v>18.1550621529579</v>
      </c>
      <c r="L303">
        <f>(Table2[[#This Row],[6M Return vs Nifty]]-AVERAGE(Table2[6M Return vs Nifty]))/_xlfn.STDEV.P(Table2[6M Return vs Nifty])</f>
        <v>0.24375858334158099</v>
      </c>
      <c r="M303">
        <v>-11.1318763083334</v>
      </c>
      <c r="N303">
        <f>(Table2[[#This Row],[1W Return vs Nifty]]-AVERAGE(Table2[1W Return vs Nifty]))/_xlfn.STDEV.P(Table2[1W Return vs Nifty])</f>
        <v>-2.4122021318417324</v>
      </c>
      <c r="O303">
        <v>2052.9299999999998</v>
      </c>
      <c r="P303">
        <v>1881.1251675844201</v>
      </c>
      <c r="Q303">
        <v>1576.6446846691299</v>
      </c>
      <c r="R303">
        <v>39.036490518134002</v>
      </c>
      <c r="S303" s="1">
        <f>(Table2[[#This Row],[Close Price]]-Table2[[#This Row],[20D EMA]])/Table2[[#This Row],[20D EMA]]</f>
        <v>-3.562225696930723E-2</v>
      </c>
      <c r="T303" s="1">
        <f>(Table2[[#This Row],[Close Price]]-Table2[[#This Row],[50D EMA]])/Table2[[#This Row],[50D EMA]]</f>
        <v>5.2455218884923889E-2</v>
      </c>
      <c r="U303" s="1">
        <f>(Table2[[#This Row],[Close Price]]-Table2[[#This Row],[200D EMA]])/Table2[[#This Row],[200D EMA]]</f>
        <v>0.25570461071606321</v>
      </c>
      <c r="V303">
        <v>2.5293080522147702</v>
      </c>
      <c r="W303">
        <v>1962.25</v>
      </c>
      <c r="X303">
        <v>2038.35</v>
      </c>
      <c r="Y303">
        <v>1949.6</v>
      </c>
      <c r="Z303">
        <v>2066.4499999999998</v>
      </c>
      <c r="AA303">
        <v>1962.25</v>
      </c>
      <c r="AB303">
        <v>2038.35</v>
      </c>
      <c r="AC303" s="1">
        <f>(Table2[[#This Row],[Close Price]]/Table2[[#This Row],[Day Low]])-1</f>
        <v>8.943814498662217E-3</v>
      </c>
      <c r="AD303" s="1">
        <f>(Table2[[#This Row],[Day High]]/Table2[[#This Row],[Close Price]])-1</f>
        <v>2.9573694312556853E-2</v>
      </c>
      <c r="AE303" s="1">
        <f>(Table2[[#This Row],[Close Price]]/Table2[[#This Row],[Current Week Low]])-1</f>
        <v>1.5490356996306964E-2</v>
      </c>
      <c r="AF303" s="1">
        <f>(Table2[[#This Row],[Current Week High]]/Table2[[#This Row],[Close Price]])-1</f>
        <v>4.3767047176482388E-2</v>
      </c>
      <c r="AG303" s="1">
        <f>(Table2[[#This Row],[Close Price]]/Table2[[#This Row],[Current Month Low]])-1</f>
        <v>8.943814498662217E-3</v>
      </c>
      <c r="AH303" s="1">
        <f>(Table2[[#This Row],[Current Month High]]/Table2[[#This Row],[Close Price]])-1</f>
        <v>2.9573694312556853E-2</v>
      </c>
      <c r="AI303">
        <v>34.559046368319997</v>
      </c>
      <c r="AJ303">
        <v>88.372978116079906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0.04</v>
      </c>
      <c r="AM303" t="s">
        <v>3215</v>
      </c>
      <c r="AN303">
        <v>-4.79</v>
      </c>
      <c r="AO303" t="s">
        <v>3214</v>
      </c>
      <c r="AQ303">
        <f>(Table2[[#This Row],[Sharpe Ratio]]-AVERAGE(Table2[Sharpe Ratio]))/_xlfn.STDEV.P(Table2[Sharpe Ratio])</f>
        <v>-0.7145863121857492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-1.0275437634788009</v>
      </c>
      <c r="AS303">
        <f>_xlfn.RANK.AVG(Table2[[#This Row],[1Y Return vs Nifty Z-Score]],Table2[1Y Return vs Nifty Z-Score])</f>
        <v>183</v>
      </c>
      <c r="AT303">
        <f>_xlfn.RANK.AVG(Table2[[#This Row],[6M Return vs Nifty Z-Score]],Table2[6M Return vs Nifty Z-Score])</f>
        <v>233</v>
      </c>
      <c r="AU303">
        <f>_xlfn.RANK.AVG(Table2[[#This Row],[Sharpe Ratio Z-Score]],Table2[Sharpe Ratio Z-Score])</f>
        <v>536.5</v>
      </c>
      <c r="AV303">
        <f>(Table2[[#This Row],[Rank 1Y]]+Table2[[#This Row],[Rank 6M]]+Table2[[#This Row],[Rank Sharpe]])/3</f>
        <v>317.5</v>
      </c>
    </row>
    <row r="304" spans="1:48" x14ac:dyDescent="0.3">
      <c r="A304" t="s">
        <v>375</v>
      </c>
      <c r="B304" t="s">
        <v>376</v>
      </c>
      <c r="C304" t="s">
        <v>3181</v>
      </c>
      <c r="D304" t="s">
        <v>377</v>
      </c>
      <c r="E304">
        <v>68689.722699030302</v>
      </c>
      <c r="F304">
        <v>5398.15</v>
      </c>
      <c r="G304">
        <v>3.0693267656413701</v>
      </c>
      <c r="H304">
        <f>(Table2[[#This Row],[1Y Return vs Nifty]]-AVERAGE(Table2[1Y Return vs Nifty]))/_xlfn.STDEV.P(Table2[1Y Return vs Nifty])</f>
        <v>-0.36896849682708943</v>
      </c>
      <c r="I304">
        <v>-0.61270092056315195</v>
      </c>
      <c r="J304">
        <f>(Table2[[#This Row],[1M Return vs Nifty]]-AVERAGE(Table2[1M Return vs Nifty]))/_xlfn.STDEV.P(Table2[1M Return vs Nifty])</f>
        <v>4.8178555768130994E-2</v>
      </c>
      <c r="K304">
        <v>17.142095787999999</v>
      </c>
      <c r="L304">
        <f>(Table2[[#This Row],[6M Return vs Nifty]]-AVERAGE(Table2[6M Return vs Nifty]))/_xlfn.STDEV.P(Table2[6M Return vs Nifty])</f>
        <v>0.21173156823083478</v>
      </c>
      <c r="M304">
        <v>8.4863221090601501E-2</v>
      </c>
      <c r="N304">
        <f>(Table2[[#This Row],[1W Return vs Nifty]]-AVERAGE(Table2[1W Return vs Nifty]))/_xlfn.STDEV.P(Table2[1W Return vs Nifty])</f>
        <v>-6.6960904929915577E-2</v>
      </c>
      <c r="O304">
        <v>5347.01</v>
      </c>
      <c r="P304">
        <v>5371.8473225614598</v>
      </c>
      <c r="Q304">
        <v>4957.0110508309099</v>
      </c>
      <c r="R304">
        <v>56.320311502593199</v>
      </c>
      <c r="S304" s="1">
        <f>(Table2[[#This Row],[Close Price]]-Table2[[#This Row],[20D EMA]])/Table2[[#This Row],[20D EMA]]</f>
        <v>9.5642237437370443E-3</v>
      </c>
      <c r="T304" s="1">
        <f>(Table2[[#This Row],[Close Price]]-Table2[[#This Row],[50D EMA]])/Table2[[#This Row],[50D EMA]]</f>
        <v>4.8963933371803121E-3</v>
      </c>
      <c r="U304" s="1">
        <f>(Table2[[#This Row],[Close Price]]-Table2[[#This Row],[200D EMA]])/Table2[[#This Row],[200D EMA]]</f>
        <v>8.8992932362969943E-2</v>
      </c>
      <c r="V304">
        <v>0.90363522801777596</v>
      </c>
      <c r="W304">
        <v>5300</v>
      </c>
      <c r="X304">
        <v>5431.85</v>
      </c>
      <c r="Y304">
        <v>5205</v>
      </c>
      <c r="Z304">
        <v>5431.85</v>
      </c>
      <c r="AA304">
        <v>5300</v>
      </c>
      <c r="AB304">
        <v>5431.85</v>
      </c>
      <c r="AC304" s="1">
        <f>(Table2[[#This Row],[Close Price]]/Table2[[#This Row],[Day Low]])-1</f>
        <v>1.8518867924528282E-2</v>
      </c>
      <c r="AD304" s="1">
        <f>(Table2[[#This Row],[Day High]]/Table2[[#This Row],[Close Price]])-1</f>
        <v>6.2428795050157859E-3</v>
      </c>
      <c r="AE304" s="1">
        <f>(Table2[[#This Row],[Close Price]]/Table2[[#This Row],[Current Week Low]])-1</f>
        <v>3.7108549471661867E-2</v>
      </c>
      <c r="AF304" s="1">
        <f>(Table2[[#This Row],[Current Week High]]/Table2[[#This Row],[Close Price]])-1</f>
        <v>6.2428795050157859E-3</v>
      </c>
      <c r="AG304" s="1">
        <f>(Table2[[#This Row],[Close Price]]/Table2[[#This Row],[Current Month Low]])-1</f>
        <v>1.8518867924528282E-2</v>
      </c>
      <c r="AH304" s="1">
        <f>(Table2[[#This Row],[Current Month High]]/Table2[[#This Row],[Close Price]])-1</f>
        <v>6.2428795050157859E-3</v>
      </c>
      <c r="AI304">
        <v>19.670627900299099</v>
      </c>
      <c r="AJ304">
        <v>49.906970286031601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-0.17</v>
      </c>
      <c r="AM304" t="s">
        <v>3214</v>
      </c>
      <c r="AN304">
        <v>2.4500000000000002</v>
      </c>
      <c r="AO304" t="s">
        <v>3215</v>
      </c>
      <c r="AP304">
        <v>7.6019253812037002E-2</v>
      </c>
      <c r="AQ304">
        <f>(Table2[[#This Row],[Sharpe Ratio]]-AVERAGE(Table2[Sharpe Ratio]))/_xlfn.STDEV.P(Table2[Sharpe Ratio])</f>
        <v>0.17306941396956382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417</v>
      </c>
      <c r="AT304">
        <f>_xlfn.RANK.AVG(Table2[[#This Row],[6M Return vs Nifty Z-Score]],Table2[6M Return vs Nifty Z-Score])</f>
        <v>242</v>
      </c>
      <c r="AU304">
        <f>_xlfn.RANK.AVG(Table2[[#This Row],[Sharpe Ratio Z-Score]],Table2[Sharpe Ratio Z-Score])</f>
        <v>295</v>
      </c>
      <c r="AV304">
        <f>(Table2[[#This Row],[Rank 1Y]]+Table2[[#This Row],[Rank 6M]]+Table2[[#This Row],[Rank Sharpe]])/3</f>
        <v>318</v>
      </c>
    </row>
    <row r="305" spans="1:48" x14ac:dyDescent="0.3">
      <c r="A305" t="s">
        <v>1073</v>
      </c>
      <c r="B305" t="s">
        <v>1074</v>
      </c>
      <c r="C305" t="s">
        <v>3175</v>
      </c>
      <c r="D305" t="s">
        <v>409</v>
      </c>
      <c r="E305">
        <v>12919.152633419901</v>
      </c>
      <c r="F305">
        <v>3193.85</v>
      </c>
      <c r="G305">
        <v>17.624108278092599</v>
      </c>
      <c r="H305">
        <f>(Table2[[#This Row],[1Y Return vs Nifty]]-AVERAGE(Table2[1Y Return vs Nifty]))/_xlfn.STDEV.P(Table2[1Y Return vs Nifty])</f>
        <v>-0.1255502983233143</v>
      </c>
      <c r="I305">
        <v>13.475219522123</v>
      </c>
      <c r="J305">
        <f>(Table2[[#This Row],[1M Return vs Nifty]]-AVERAGE(Table2[1M Return vs Nifty]))/_xlfn.STDEV.P(Table2[1M Return vs Nifty])</f>
        <v>1.3164021185879944</v>
      </c>
      <c r="K305">
        <v>6.7309929891491604</v>
      </c>
      <c r="L305">
        <f>(Table2[[#This Row],[6M Return vs Nifty]]-AVERAGE(Table2[6M Return vs Nifty]))/_xlfn.STDEV.P(Table2[6M Return vs Nifty])</f>
        <v>-0.11743686044861655</v>
      </c>
      <c r="M305">
        <v>6.4904683060772896</v>
      </c>
      <c r="N305">
        <f>(Table2[[#This Row],[1W Return vs Nifty]]-AVERAGE(Table2[1W Return vs Nifty]))/_xlfn.STDEV.P(Table2[1W Return vs Nifty])</f>
        <v>1.2723488908640315</v>
      </c>
      <c r="O305">
        <v>2998.69</v>
      </c>
      <c r="P305">
        <v>2860.7069564343901</v>
      </c>
      <c r="Q305">
        <v>2602.1784012276698</v>
      </c>
      <c r="R305">
        <v>68.174894385879</v>
      </c>
      <c r="S305" s="1">
        <f>(Table2[[#This Row],[Close Price]]-Table2[[#This Row],[20D EMA]])/Table2[[#This Row],[20D EMA]]</f>
        <v>6.5081752365199419E-2</v>
      </c>
      <c r="T305" s="1">
        <f>(Table2[[#This Row],[Close Price]]-Table2[[#This Row],[50D EMA]])/Table2[[#This Row],[50D EMA]]</f>
        <v>0.11645479548902911</v>
      </c>
      <c r="U305" s="1">
        <f>(Table2[[#This Row],[Close Price]]-Table2[[#This Row],[200D EMA]])/Table2[[#This Row],[200D EMA]]</f>
        <v>0.22737549373755006</v>
      </c>
      <c r="V305">
        <v>0.89863575545221996</v>
      </c>
      <c r="W305">
        <v>3150</v>
      </c>
      <c r="X305">
        <v>3207.35</v>
      </c>
      <c r="Y305">
        <v>3138.15</v>
      </c>
      <c r="Z305">
        <v>3236.7</v>
      </c>
      <c r="AA305">
        <v>3150</v>
      </c>
      <c r="AB305">
        <v>3207.35</v>
      </c>
      <c r="AC305" s="1">
        <f>(Table2[[#This Row],[Close Price]]/Table2[[#This Row],[Day Low]])-1</f>
        <v>1.3920634920634889E-2</v>
      </c>
      <c r="AD305" s="1">
        <f>(Table2[[#This Row],[Day High]]/Table2[[#This Row],[Close Price]])-1</f>
        <v>4.2268735225512444E-3</v>
      </c>
      <c r="AE305" s="1">
        <f>(Table2[[#This Row],[Close Price]]/Table2[[#This Row],[Current Week Low]])-1</f>
        <v>1.7749310899733972E-2</v>
      </c>
      <c r="AF305" s="1">
        <f>(Table2[[#This Row],[Current Week High]]/Table2[[#This Row],[Close Price]])-1</f>
        <v>1.3416409662319717E-2</v>
      </c>
      <c r="AG305" s="1">
        <f>(Table2[[#This Row],[Close Price]]/Table2[[#This Row],[Current Month Low]])-1</f>
        <v>1.3920634920634889E-2</v>
      </c>
      <c r="AH305" s="1">
        <f>(Table2[[#This Row],[Current Month High]]/Table2[[#This Row],[Close Price]])-1</f>
        <v>4.2268735225512444E-3</v>
      </c>
      <c r="AI305">
        <v>2.16509854877342</v>
      </c>
      <c r="AJ305">
        <v>55.316458774041301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0.13</v>
      </c>
      <c r="AM305" t="s">
        <v>3215</v>
      </c>
      <c r="AN305">
        <v>6.36</v>
      </c>
      <c r="AO305" t="s">
        <v>3215</v>
      </c>
      <c r="AP305">
        <v>8.6574174363250003E-2</v>
      </c>
      <c r="AQ305">
        <f>(Table2[[#This Row],[Sharpe Ratio]]-AVERAGE(Table2[Sharpe Ratio]))/_xlfn.STDEV.P(Table2[Sharpe Ratio])</f>
        <v>0.29631629152461675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2.642080142204712</v>
      </c>
      <c r="AS305">
        <f>_xlfn.RANK.AVG(Table2[[#This Row],[1Y Return vs Nifty Z-Score]],Table2[1Y Return vs Nifty Z-Score])</f>
        <v>330</v>
      </c>
      <c r="AT305">
        <f>_xlfn.RANK.AVG(Table2[[#This Row],[6M Return vs Nifty Z-Score]],Table2[6M Return vs Nifty Z-Score])</f>
        <v>356</v>
      </c>
      <c r="AU305">
        <f>_xlfn.RANK.AVG(Table2[[#This Row],[Sharpe Ratio Z-Score]],Table2[Sharpe Ratio Z-Score])</f>
        <v>268</v>
      </c>
      <c r="AV305">
        <f>(Table2[[#This Row],[Rank 1Y]]+Table2[[#This Row],[Rank 6M]]+Table2[[#This Row],[Rank Sharpe]])/3</f>
        <v>318</v>
      </c>
    </row>
    <row r="306" spans="1:48" x14ac:dyDescent="0.3">
      <c r="A306" t="s">
        <v>1408</v>
      </c>
      <c r="B306" t="s">
        <v>1409</v>
      </c>
      <c r="C306" t="s">
        <v>3167</v>
      </c>
      <c r="D306" t="s">
        <v>135</v>
      </c>
      <c r="E306">
        <v>7993.1834915399904</v>
      </c>
      <c r="F306">
        <v>496.25</v>
      </c>
      <c r="G306">
        <v>64.515123082052</v>
      </c>
      <c r="H306">
        <f>(Table2[[#This Row],[1Y Return vs Nifty]]-AVERAGE(Table2[1Y Return vs Nifty]))/_xlfn.STDEV.P(Table2[1Y Return vs Nifty])</f>
        <v>0.65866802469508112</v>
      </c>
      <c r="I306">
        <v>-5.8638002488133596</v>
      </c>
      <c r="J306">
        <f>(Table2[[#This Row],[1M Return vs Nifty]]-AVERAGE(Table2[1M Return vs Nifty]))/_xlfn.STDEV.P(Table2[1M Return vs Nifty])</f>
        <v>-0.42453620194842273</v>
      </c>
      <c r="K306">
        <v>13.932179586850999</v>
      </c>
      <c r="L306">
        <f>(Table2[[#This Row],[6M Return vs Nifty]]-AVERAGE(Table2[6M Return vs Nifty]))/_xlfn.STDEV.P(Table2[6M Return vs Nifty])</f>
        <v>0.11024346533345911</v>
      </c>
      <c r="M306">
        <v>1.2226302524631101</v>
      </c>
      <c r="N306">
        <f>(Table2[[#This Row],[1W Return vs Nifty]]-AVERAGE(Table2[1W Return vs Nifty]))/_xlfn.STDEV.P(Table2[1W Return vs Nifty])</f>
        <v>0.17092802363049481</v>
      </c>
      <c r="O306">
        <v>493.73</v>
      </c>
      <c r="P306">
        <v>506.244882709889</v>
      </c>
      <c r="Q306">
        <v>466.47730361684802</v>
      </c>
      <c r="R306">
        <v>52.281681443079798</v>
      </c>
      <c r="S306" s="1">
        <f>(Table2[[#This Row],[Close Price]]-Table2[[#This Row],[20D EMA]])/Table2[[#This Row],[20D EMA]]</f>
        <v>5.1040042128288367E-3</v>
      </c>
      <c r="T306" s="1">
        <f>(Table2[[#This Row],[Close Price]]-Table2[[#This Row],[50D EMA]])/Table2[[#This Row],[50D EMA]]</f>
        <v>-1.9743177760903334E-2</v>
      </c>
      <c r="U306" s="1">
        <f>(Table2[[#This Row],[Close Price]]-Table2[[#This Row],[200D EMA]])/Table2[[#This Row],[200D EMA]]</f>
        <v>6.3824533696084124E-2</v>
      </c>
      <c r="V306">
        <v>0.72640059280741698</v>
      </c>
      <c r="W306">
        <v>489.95</v>
      </c>
      <c r="X306">
        <v>500</v>
      </c>
      <c r="Y306">
        <v>487.05</v>
      </c>
      <c r="Z306">
        <v>505.9</v>
      </c>
      <c r="AA306">
        <v>489.95</v>
      </c>
      <c r="AB306">
        <v>500</v>
      </c>
      <c r="AC306" s="1">
        <f>(Table2[[#This Row],[Close Price]]/Table2[[#This Row],[Day Low]])-1</f>
        <v>1.2858454944382203E-2</v>
      </c>
      <c r="AD306" s="1">
        <f>(Table2[[#This Row],[Day High]]/Table2[[#This Row],[Close Price]])-1</f>
        <v>7.5566750629723067E-3</v>
      </c>
      <c r="AE306" s="1">
        <f>(Table2[[#This Row],[Close Price]]/Table2[[#This Row],[Current Week Low]])-1</f>
        <v>1.8889231085104097E-2</v>
      </c>
      <c r="AF306" s="1">
        <f>(Table2[[#This Row],[Current Week High]]/Table2[[#This Row],[Close Price]])-1</f>
        <v>1.9445843828715281E-2</v>
      </c>
      <c r="AG306" s="1">
        <f>(Table2[[#This Row],[Close Price]]/Table2[[#This Row],[Current Month Low]])-1</f>
        <v>1.2858454944382203E-2</v>
      </c>
      <c r="AH306" s="1">
        <f>(Table2[[#This Row],[Current Month High]]/Table2[[#This Row],[Close Price]])-1</f>
        <v>7.5566750629723067E-3</v>
      </c>
      <c r="AI306">
        <v>27.919395465994899</v>
      </c>
      <c r="AJ306">
        <v>107.69391741071399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-0.15</v>
      </c>
      <c r="AM306" t="s">
        <v>3214</v>
      </c>
      <c r="AN306">
        <v>-0.57999999999999996</v>
      </c>
      <c r="AO306" t="s">
        <v>3214</v>
      </c>
      <c r="AQ306">
        <f>(Table2[[#This Row],[Sharpe Ratio]]-AVERAGE(Table2[Sharpe Ratio]))/_xlfn.STDEV.P(Table2[Sharpe Ratio])</f>
        <v>-0.7145863121857492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142</v>
      </c>
      <c r="AT306">
        <f>_xlfn.RANK.AVG(Table2[[#This Row],[6M Return vs Nifty Z-Score]],Table2[6M Return vs Nifty Z-Score])</f>
        <v>276</v>
      </c>
      <c r="AU306">
        <f>_xlfn.RANK.AVG(Table2[[#This Row],[Sharpe Ratio Z-Score]],Table2[Sharpe Ratio Z-Score])</f>
        <v>536.5</v>
      </c>
      <c r="AV306">
        <f>(Table2[[#This Row],[Rank 1Y]]+Table2[[#This Row],[Rank 6M]]+Table2[[#This Row],[Rank Sharpe]])/3</f>
        <v>318.16666666666669</v>
      </c>
    </row>
    <row r="307" spans="1:48" x14ac:dyDescent="0.3">
      <c r="A307" t="s">
        <v>972</v>
      </c>
      <c r="B307" t="s">
        <v>973</v>
      </c>
      <c r="C307" t="s">
        <v>3169</v>
      </c>
      <c r="D307" t="s">
        <v>228</v>
      </c>
      <c r="E307">
        <v>15728.6935031799</v>
      </c>
      <c r="F307">
        <v>1233.8</v>
      </c>
      <c r="G307">
        <v>25.064574380766398</v>
      </c>
      <c r="H307">
        <f>(Table2[[#This Row],[1Y Return vs Nifty]]-AVERAGE(Table2[1Y Return vs Nifty]))/_xlfn.STDEV.P(Table2[1Y Return vs Nifty])</f>
        <v>-1.1138817964241635E-3</v>
      </c>
      <c r="I307">
        <v>3.2389817498140001</v>
      </c>
      <c r="J307">
        <f>(Table2[[#This Row],[1M Return vs Nifty]]-AVERAGE(Table2[1M Return vs Nifty]))/_xlfn.STDEV.P(Table2[1M Return vs Nifty])</f>
        <v>0.39491494876169125</v>
      </c>
      <c r="K307">
        <v>30.203700089204599</v>
      </c>
      <c r="L307">
        <f>(Table2[[#This Row],[6M Return vs Nifty]]-AVERAGE(Table2[6M Return vs Nifty]))/_xlfn.STDEV.P(Table2[6M Return vs Nifty])</f>
        <v>0.62470105349370719</v>
      </c>
      <c r="M307">
        <v>-1.7626316485876199</v>
      </c>
      <c r="N307">
        <f>(Table2[[#This Row],[1W Return vs Nifty]]-AVERAGE(Table2[1W Return vs Nifty]))/_xlfn.STDEV.P(Table2[1W Return vs Nifty])</f>
        <v>-0.45324259788636567</v>
      </c>
      <c r="O307">
        <v>1243.53</v>
      </c>
      <c r="P307">
        <v>1172.9550560438599</v>
      </c>
      <c r="Q307">
        <v>1002.5393149684101</v>
      </c>
      <c r="R307">
        <v>37.1067326738129</v>
      </c>
      <c r="S307" s="1">
        <f>(Table2[[#This Row],[Close Price]]-Table2[[#This Row],[20D EMA]])/Table2[[#This Row],[20D EMA]]</f>
        <v>-7.8244996099812777E-3</v>
      </c>
      <c r="T307" s="1">
        <f>(Table2[[#This Row],[Close Price]]-Table2[[#This Row],[50D EMA]])/Table2[[#This Row],[50D EMA]]</f>
        <v>5.1873210011437007E-2</v>
      </c>
      <c r="U307" s="1">
        <f>(Table2[[#This Row],[Close Price]]-Table2[[#This Row],[200D EMA]])/Table2[[#This Row],[200D EMA]]</f>
        <v>0.23067492873222326</v>
      </c>
      <c r="V307">
        <v>0.72150692743947398</v>
      </c>
      <c r="W307">
        <v>1213.05</v>
      </c>
      <c r="X307">
        <v>1255.05</v>
      </c>
      <c r="Y307">
        <v>1213.05</v>
      </c>
      <c r="Z307">
        <v>1284.95</v>
      </c>
      <c r="AA307">
        <v>1213.05</v>
      </c>
      <c r="AB307">
        <v>1255.05</v>
      </c>
      <c r="AC307" s="1">
        <f>(Table2[[#This Row],[Close Price]]/Table2[[#This Row],[Day Low]])-1</f>
        <v>1.7105642801203524E-2</v>
      </c>
      <c r="AD307" s="1">
        <f>(Table2[[#This Row],[Day High]]/Table2[[#This Row],[Close Price]])-1</f>
        <v>1.7223212838385571E-2</v>
      </c>
      <c r="AE307" s="1">
        <f>(Table2[[#This Row],[Close Price]]/Table2[[#This Row],[Current Week Low]])-1</f>
        <v>1.7105642801203524E-2</v>
      </c>
      <c r="AF307" s="1">
        <f>(Table2[[#This Row],[Current Week High]]/Table2[[#This Row],[Close Price]])-1</f>
        <v>4.1457286432160956E-2</v>
      </c>
      <c r="AG307" s="1">
        <f>(Table2[[#This Row],[Close Price]]/Table2[[#This Row],[Current Month Low]])-1</f>
        <v>1.7105642801203524E-2</v>
      </c>
      <c r="AH307" s="1">
        <f>(Table2[[#This Row],[Current Month High]]/Table2[[#This Row],[Close Price]])-1</f>
        <v>1.7223212838385571E-2</v>
      </c>
      <c r="AI307">
        <v>8.6886043118819796</v>
      </c>
      <c r="AJ307">
        <v>66.504723346828598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0.13</v>
      </c>
      <c r="AM307" t="s">
        <v>3215</v>
      </c>
      <c r="AN307">
        <v>-4.25</v>
      </c>
      <c r="AO307" t="s">
        <v>3214</v>
      </c>
      <c r="AP307">
        <v>2.2037945026809999E-3</v>
      </c>
      <c r="AQ307">
        <f>(Table2[[#This Row],[Sharpe Ratio]]-AVERAGE(Table2[Sharpe Ratio]))/_xlfn.STDEV.P(Table2[Sharpe Ratio])</f>
        <v>-0.68885321548354717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-0.12359369291093852</v>
      </c>
      <c r="AS307">
        <f>_xlfn.RANK.AVG(Table2[[#This Row],[1Y Return vs Nifty Z-Score]],Table2[1Y Return vs Nifty Z-Score])</f>
        <v>301</v>
      </c>
      <c r="AT307">
        <f>_xlfn.RANK.AVG(Table2[[#This Row],[6M Return vs Nifty Z-Score]],Table2[6M Return vs Nifty Z-Score])</f>
        <v>150</v>
      </c>
      <c r="AU307">
        <f>_xlfn.RANK.AVG(Table2[[#This Row],[Sharpe Ratio Z-Score]],Table2[Sharpe Ratio Z-Score])</f>
        <v>505</v>
      </c>
      <c r="AV307">
        <f>(Table2[[#This Row],[Rank 1Y]]+Table2[[#This Row],[Rank 6M]]+Table2[[#This Row],[Rank Sharpe]])/3</f>
        <v>318.66666666666669</v>
      </c>
    </row>
    <row r="308" spans="1:48" x14ac:dyDescent="0.3">
      <c r="A308" t="s">
        <v>118</v>
      </c>
      <c r="B308" t="s">
        <v>119</v>
      </c>
      <c r="C308" t="s">
        <v>3167</v>
      </c>
      <c r="D308" t="s">
        <v>18</v>
      </c>
      <c r="E308">
        <v>253292.64697480999</v>
      </c>
      <c r="F308">
        <v>179.06</v>
      </c>
      <c r="G308">
        <v>67.595407273881406</v>
      </c>
      <c r="H308">
        <f>(Table2[[#This Row],[1Y Return vs Nifty]]-AVERAGE(Table2[1Y Return vs Nifty]))/_xlfn.STDEV.P(Table2[1Y Return vs Nifty])</f>
        <v>0.71018355093045193</v>
      </c>
      <c r="I308">
        <v>-1.70657581204986</v>
      </c>
      <c r="J308">
        <f>(Table2[[#This Row],[1M Return vs Nifty]]-AVERAGE(Table2[1M Return vs Nifty]))/_xlfn.STDEV.P(Table2[1M Return vs Nifty])</f>
        <v>-5.02943109551248E-2</v>
      </c>
      <c r="K308">
        <v>-12.056955791442</v>
      </c>
      <c r="L308">
        <f>(Table2[[#This Row],[6M Return vs Nifty]]-AVERAGE(Table2[6M Return vs Nifty]))/_xlfn.STDEV.P(Table2[6M Return vs Nifty])</f>
        <v>-0.71145650444827346</v>
      </c>
      <c r="M308">
        <v>6.0999049838532704</v>
      </c>
      <c r="N308">
        <f>(Table2[[#This Row],[1W Return vs Nifty]]-AVERAGE(Table2[1W Return vs Nifty]))/_xlfn.STDEV.P(Table2[1W Return vs Nifty])</f>
        <v>1.190688333212975</v>
      </c>
      <c r="O308">
        <v>173.51</v>
      </c>
      <c r="P308">
        <v>172.470214747005</v>
      </c>
      <c r="Q308">
        <v>158.22001146753499</v>
      </c>
      <c r="R308">
        <v>68.599029748410103</v>
      </c>
      <c r="S308" s="1">
        <f>(Table2[[#This Row],[Close Price]]-Table2[[#This Row],[20D EMA]])/Table2[[#This Row],[20D EMA]]</f>
        <v>3.1986629012737085E-2</v>
      </c>
      <c r="T308" s="1">
        <f>(Table2[[#This Row],[Close Price]]-Table2[[#This Row],[50D EMA]])/Table2[[#This Row],[50D EMA]]</f>
        <v>3.8208250987925636E-2</v>
      </c>
      <c r="U308" s="1">
        <f>(Table2[[#This Row],[Close Price]]-Table2[[#This Row],[200D EMA]])/Table2[[#This Row],[200D EMA]]</f>
        <v>0.13171525105559198</v>
      </c>
      <c r="V308">
        <v>0.77140022851438905</v>
      </c>
      <c r="W308">
        <v>177.27</v>
      </c>
      <c r="X308">
        <v>181.34</v>
      </c>
      <c r="Y308">
        <v>176.17</v>
      </c>
      <c r="Z308">
        <v>182.46</v>
      </c>
      <c r="AA308">
        <v>177.27</v>
      </c>
      <c r="AB308">
        <v>181.34</v>
      </c>
      <c r="AC308" s="1">
        <f>(Table2[[#This Row],[Close Price]]/Table2[[#This Row],[Day Low]])-1</f>
        <v>1.0097591244993431E-2</v>
      </c>
      <c r="AD308" s="1">
        <f>(Table2[[#This Row],[Day High]]/Table2[[#This Row],[Close Price]])-1</f>
        <v>1.2733162068580439E-2</v>
      </c>
      <c r="AE308" s="1">
        <f>(Table2[[#This Row],[Close Price]]/Table2[[#This Row],[Current Week Low]])-1</f>
        <v>1.6404609184310637E-2</v>
      </c>
      <c r="AF308" s="1">
        <f>(Table2[[#This Row],[Current Week High]]/Table2[[#This Row],[Close Price]])-1</f>
        <v>1.898804869876014E-2</v>
      </c>
      <c r="AG308" s="1">
        <f>(Table2[[#This Row],[Close Price]]/Table2[[#This Row],[Current Month Low]])-1</f>
        <v>1.0097591244993431E-2</v>
      </c>
      <c r="AH308" s="1">
        <f>(Table2[[#This Row],[Current Month High]]/Table2[[#This Row],[Close Price]])-1</f>
        <v>1.2733162068580439E-2</v>
      </c>
      <c r="AI308">
        <v>9.9072936445884192</v>
      </c>
      <c r="AJ308">
        <v>109.42690058479501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0.05</v>
      </c>
      <c r="AM308" t="s">
        <v>3215</v>
      </c>
      <c r="AN308">
        <v>3.39</v>
      </c>
      <c r="AO308" t="s">
        <v>3215</v>
      </c>
      <c r="AP308">
        <v>8.6450321403944999E-2</v>
      </c>
      <c r="AQ308">
        <f>(Table2[[#This Row],[Sharpe Ratio]]-AVERAGE(Table2[Sharpe Ratio]))/_xlfn.STDEV.P(Table2[Sharpe Ratio])</f>
        <v>0.29487009489658617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1.4339911636366147</v>
      </c>
      <c r="AS308">
        <f>_xlfn.RANK.AVG(Table2[[#This Row],[1Y Return vs Nifty Z-Score]],Table2[1Y Return vs Nifty Z-Score])</f>
        <v>133</v>
      </c>
      <c r="AT308">
        <f>_xlfn.RANK.AVG(Table2[[#This Row],[6M Return vs Nifty Z-Score]],Table2[6M Return vs Nifty Z-Score])</f>
        <v>557</v>
      </c>
      <c r="AU308">
        <f>_xlfn.RANK.AVG(Table2[[#This Row],[Sharpe Ratio Z-Score]],Table2[Sharpe Ratio Z-Score])</f>
        <v>269</v>
      </c>
      <c r="AV308">
        <f>(Table2[[#This Row],[Rank 1Y]]+Table2[[#This Row],[Rank 6M]]+Table2[[#This Row],[Rank Sharpe]])/3</f>
        <v>319.66666666666669</v>
      </c>
    </row>
    <row r="309" spans="1:48" x14ac:dyDescent="0.3">
      <c r="A309" t="s">
        <v>266</v>
      </c>
      <c r="B309" t="s">
        <v>267</v>
      </c>
      <c r="C309" t="s">
        <v>3176</v>
      </c>
      <c r="D309" t="s">
        <v>124</v>
      </c>
      <c r="E309">
        <v>104935.937357491</v>
      </c>
      <c r="F309">
        <v>1035.3499999999999</v>
      </c>
      <c r="G309">
        <v>16.642138902944499</v>
      </c>
      <c r="H309">
        <f>(Table2[[#This Row],[1Y Return vs Nifty]]-AVERAGE(Table2[1Y Return vs Nifty]))/_xlfn.STDEV.P(Table2[1Y Return vs Nifty])</f>
        <v>-0.14197302621379793</v>
      </c>
      <c r="I309">
        <v>4.4041649157152403</v>
      </c>
      <c r="J309">
        <f>(Table2[[#This Row],[1M Return vs Nifty]]-AVERAGE(Table2[1M Return vs Nifty]))/_xlfn.STDEV.P(Table2[1M Return vs Nifty])</f>
        <v>0.49980713295656753</v>
      </c>
      <c r="K309">
        <v>0.58965105016149799</v>
      </c>
      <c r="L309">
        <f>(Table2[[#This Row],[6M Return vs Nifty]]-AVERAGE(Table2[6M Return vs Nifty]))/_xlfn.STDEV.P(Table2[6M Return vs Nifty])</f>
        <v>-0.31160801744294742</v>
      </c>
      <c r="M309">
        <v>-0.56423398556373905</v>
      </c>
      <c r="N309">
        <f>(Table2[[#This Row],[1W Return vs Nifty]]-AVERAGE(Table2[1W Return vs Nifty]))/_xlfn.STDEV.P(Table2[1W Return vs Nifty])</f>
        <v>-0.20267677185592869</v>
      </c>
      <c r="O309">
        <v>1011.04</v>
      </c>
      <c r="P309">
        <v>992.279633222332</v>
      </c>
      <c r="Q309">
        <v>905.47621708288204</v>
      </c>
      <c r="R309">
        <v>60.477285762728798</v>
      </c>
      <c r="S309" s="1">
        <f>(Table2[[#This Row],[Close Price]]-Table2[[#This Row],[20D EMA]])/Table2[[#This Row],[20D EMA]]</f>
        <v>2.4044548188004378E-2</v>
      </c>
      <c r="T309" s="1">
        <f>(Table2[[#This Row],[Close Price]]-Table2[[#This Row],[50D EMA]])/Table2[[#This Row],[50D EMA]]</f>
        <v>4.3405472948992281E-2</v>
      </c>
      <c r="U309" s="1">
        <f>(Table2[[#This Row],[Close Price]]-Table2[[#This Row],[200D EMA]])/Table2[[#This Row],[200D EMA]]</f>
        <v>0.14343146784741004</v>
      </c>
      <c r="V309">
        <v>1.33492802875422</v>
      </c>
      <c r="W309">
        <v>1019.45</v>
      </c>
      <c r="X309">
        <v>1050</v>
      </c>
      <c r="Y309">
        <v>1019.45</v>
      </c>
      <c r="Z309">
        <v>1058.8499999999999</v>
      </c>
      <c r="AA309">
        <v>1019.45</v>
      </c>
      <c r="AB309">
        <v>1050</v>
      </c>
      <c r="AC309" s="1">
        <f>(Table2[[#This Row],[Close Price]]/Table2[[#This Row],[Day Low]])-1</f>
        <v>1.5596645249889463E-2</v>
      </c>
      <c r="AD309" s="1">
        <f>(Table2[[#This Row],[Day High]]/Table2[[#This Row],[Close Price]])-1</f>
        <v>1.4149804413966294E-2</v>
      </c>
      <c r="AE309" s="1">
        <f>(Table2[[#This Row],[Close Price]]/Table2[[#This Row],[Current Week Low]])-1</f>
        <v>1.5596645249889463E-2</v>
      </c>
      <c r="AF309" s="1">
        <f>(Table2[[#This Row],[Current Week High]]/Table2[[#This Row],[Close Price]])-1</f>
        <v>2.2697638479741045E-2</v>
      </c>
      <c r="AG309" s="1">
        <f>(Table2[[#This Row],[Close Price]]/Table2[[#This Row],[Current Month Low]])-1</f>
        <v>1.5596645249889463E-2</v>
      </c>
      <c r="AH309" s="1">
        <f>(Table2[[#This Row],[Current Month High]]/Table2[[#This Row],[Close Price]])-1</f>
        <v>1.4149804413966294E-2</v>
      </c>
      <c r="AI309">
        <v>5.9545081373448596</v>
      </c>
      <c r="AJ309">
        <v>78.017537826684901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3214</v>
      </c>
      <c r="AN309">
        <v>0.41</v>
      </c>
      <c r="AO309" t="s">
        <v>3215</v>
      </c>
      <c r="AP309">
        <v>0.109291613419049</v>
      </c>
      <c r="AQ309">
        <f>(Table2[[#This Row],[Sharpe Ratio]]-AVERAGE(Table2[Sharpe Ratio]))/_xlfn.STDEV.P(Table2[Sharpe Ratio])</f>
        <v>0.56158152171648856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0.40513083916038206</v>
      </c>
      <c r="AS309">
        <f>_xlfn.RANK.AVG(Table2[[#This Row],[1Y Return vs Nifty Z-Score]],Table2[1Y Return vs Nifty Z-Score])</f>
        <v>337</v>
      </c>
      <c r="AT309">
        <f>_xlfn.RANK.AVG(Table2[[#This Row],[6M Return vs Nifty Z-Score]],Table2[6M Return vs Nifty Z-Score])</f>
        <v>425</v>
      </c>
      <c r="AU309">
        <f>_xlfn.RANK.AVG(Table2[[#This Row],[Sharpe Ratio Z-Score]],Table2[Sharpe Ratio Z-Score])</f>
        <v>207</v>
      </c>
      <c r="AV309">
        <f>(Table2[[#This Row],[Rank 1Y]]+Table2[[#This Row],[Rank 6M]]+Table2[[#This Row],[Rank Sharpe]])/3</f>
        <v>323</v>
      </c>
    </row>
    <row r="310" spans="1:48" x14ac:dyDescent="0.3">
      <c r="A310" t="s">
        <v>566</v>
      </c>
      <c r="B310" t="s">
        <v>567</v>
      </c>
      <c r="C310" t="s">
        <v>3172</v>
      </c>
      <c r="D310" t="s">
        <v>46</v>
      </c>
      <c r="E310">
        <v>37095.2578019223</v>
      </c>
      <c r="F310">
        <v>61.32</v>
      </c>
      <c r="G310">
        <v>67.730760809234994</v>
      </c>
      <c r="H310">
        <f>(Table2[[#This Row],[1Y Return vs Nifty]]-AVERAGE(Table2[1Y Return vs Nifty]))/_xlfn.STDEV.P(Table2[1Y Return vs Nifty])</f>
        <v>0.71244724095621437</v>
      </c>
      <c r="I310">
        <v>-6.3056138829611399</v>
      </c>
      <c r="J310">
        <f>(Table2[[#This Row],[1M Return vs Nifty]]-AVERAGE(Table2[1M Return vs Nifty]))/_xlfn.STDEV.P(Table2[1M Return vs Nifty])</f>
        <v>-0.46430917365711682</v>
      </c>
      <c r="K310">
        <v>-18.658617167818001</v>
      </c>
      <c r="L310">
        <f>(Table2[[#This Row],[6M Return vs Nifty]]-AVERAGE(Table2[6M Return vs Nifty]))/_xlfn.STDEV.P(Table2[6M Return vs Nifty])</f>
        <v>-0.92018160724673692</v>
      </c>
      <c r="M310">
        <v>-0.86159983550718</v>
      </c>
      <c r="N310">
        <f>(Table2[[#This Row],[1W Return vs Nifty]]-AVERAGE(Table2[1W Return vs Nifty]))/_xlfn.STDEV.P(Table2[1W Return vs Nifty])</f>
        <v>-0.26485122539776318</v>
      </c>
      <c r="O310">
        <v>61.92</v>
      </c>
      <c r="P310">
        <v>63.142332190889299</v>
      </c>
      <c r="Q310">
        <v>59.142399705036198</v>
      </c>
      <c r="R310">
        <v>46.9362799506047</v>
      </c>
      <c r="S310" s="1">
        <f>(Table2[[#This Row],[Close Price]]-Table2[[#This Row],[20D EMA]])/Table2[[#This Row],[20D EMA]]</f>
        <v>-9.6899224806201775E-3</v>
      </c>
      <c r="T310" s="1">
        <f>(Table2[[#This Row],[Close Price]]-Table2[[#This Row],[50D EMA]])/Table2[[#This Row],[50D EMA]]</f>
        <v>-2.8860704501381083E-2</v>
      </c>
      <c r="U310" s="1">
        <f>(Table2[[#This Row],[Close Price]]-Table2[[#This Row],[200D EMA]])/Table2[[#This Row],[200D EMA]]</f>
        <v>3.6819613438485013E-2</v>
      </c>
      <c r="V310">
        <v>0.80137211432601196</v>
      </c>
      <c r="W310">
        <v>60.88</v>
      </c>
      <c r="X310">
        <v>61.82</v>
      </c>
      <c r="Y310">
        <v>60.7</v>
      </c>
      <c r="Z310">
        <v>62.88</v>
      </c>
      <c r="AA310">
        <v>60.88</v>
      </c>
      <c r="AB310">
        <v>61.82</v>
      </c>
      <c r="AC310" s="1">
        <f>(Table2[[#This Row],[Close Price]]/Table2[[#This Row],[Day Low]])-1</f>
        <v>7.227332457292901E-3</v>
      </c>
      <c r="AD310" s="1">
        <f>(Table2[[#This Row],[Day High]]/Table2[[#This Row],[Close Price]])-1</f>
        <v>8.15394651011081E-3</v>
      </c>
      <c r="AE310" s="1">
        <f>(Table2[[#This Row],[Close Price]]/Table2[[#This Row],[Current Week Low]])-1</f>
        <v>1.0214168039538674E-2</v>
      </c>
      <c r="AF310" s="1">
        <f>(Table2[[#This Row],[Current Week High]]/Table2[[#This Row],[Close Price]])-1</f>
        <v>2.5440313111545931E-2</v>
      </c>
      <c r="AG310" s="1">
        <f>(Table2[[#This Row],[Close Price]]/Table2[[#This Row],[Current Month Low]])-1</f>
        <v>7.227332457292901E-3</v>
      </c>
      <c r="AH310" s="1">
        <f>(Table2[[#This Row],[Current Month High]]/Table2[[#This Row],[Close Price]])-1</f>
        <v>8.15394651011081E-3</v>
      </c>
      <c r="AI310">
        <v>27.446183953033199</v>
      </c>
      <c r="AJ310">
        <v>101.710526315789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-0.13</v>
      </c>
      <c r="AM310" t="s">
        <v>3214</v>
      </c>
      <c r="AN310">
        <v>-0.2</v>
      </c>
      <c r="AO310" t="s">
        <v>3214</v>
      </c>
      <c r="AP310">
        <v>0.105984909794184</v>
      </c>
      <c r="AQ310">
        <f>(Table2[[#This Row],[Sharpe Ratio]]-AVERAGE(Table2[Sharpe Ratio]))/_xlfn.STDEV.P(Table2[Sharpe Ratio])</f>
        <v>0.52297006132821022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131</v>
      </c>
      <c r="AT310">
        <f>_xlfn.RANK.AVG(Table2[[#This Row],[6M Return vs Nifty Z-Score]],Table2[6M Return vs Nifty Z-Score])</f>
        <v>622</v>
      </c>
      <c r="AU310">
        <f>_xlfn.RANK.AVG(Table2[[#This Row],[Sharpe Ratio Z-Score]],Table2[Sharpe Ratio Z-Score])</f>
        <v>216</v>
      </c>
      <c r="AV310">
        <f>(Table2[[#This Row],[Rank 1Y]]+Table2[[#This Row],[Rank 6M]]+Table2[[#This Row],[Rank Sharpe]])/3</f>
        <v>323</v>
      </c>
    </row>
    <row r="311" spans="1:48" x14ac:dyDescent="0.3">
      <c r="A311" t="s">
        <v>1511</v>
      </c>
      <c r="B311" t="s">
        <v>1512</v>
      </c>
      <c r="C311" t="s">
        <v>3175</v>
      </c>
      <c r="D311" t="s">
        <v>261</v>
      </c>
      <c r="E311">
        <v>6869.7652853653599</v>
      </c>
      <c r="F311">
        <v>2518.1999999999998</v>
      </c>
      <c r="G311">
        <v>-16.5730209227535</v>
      </c>
      <c r="H311">
        <f>(Table2[[#This Row],[1Y Return vs Nifty]]-AVERAGE(Table2[1Y Return vs Nifty]))/_xlfn.STDEV.P(Table2[1Y Return vs Nifty])</f>
        <v>-0.69747256159807836</v>
      </c>
      <c r="I311">
        <v>0.80665957113713604</v>
      </c>
      <c r="J311">
        <f>(Table2[[#This Row],[1M Return vs Nifty]]-AVERAGE(Table2[1M Return vs Nifty]))/_xlfn.STDEV.P(Table2[1M Return vs Nifty])</f>
        <v>0.17595230541649801</v>
      </c>
      <c r="K311">
        <v>23.185871521948901</v>
      </c>
      <c r="L311">
        <f>(Table2[[#This Row],[6M Return vs Nifty]]-AVERAGE(Table2[6M Return vs Nifty]))/_xlfn.STDEV.P(Table2[6M Return vs Nifty])</f>
        <v>0.40281796897740574</v>
      </c>
      <c r="M311">
        <v>1.9953439166753799</v>
      </c>
      <c r="N311">
        <f>(Table2[[#This Row],[1W Return vs Nifty]]-AVERAGE(Table2[1W Return vs Nifty]))/_xlfn.STDEV.P(Table2[1W Return vs Nifty])</f>
        <v>0.3324901190286188</v>
      </c>
      <c r="O311">
        <v>2484.4899999999998</v>
      </c>
      <c r="P311">
        <v>2444.4450699542999</v>
      </c>
      <c r="Q311">
        <v>2302.86790630108</v>
      </c>
      <c r="R311">
        <v>52.9486011085854</v>
      </c>
      <c r="S311" s="1">
        <f>(Table2[[#This Row],[Close Price]]-Table2[[#This Row],[20D EMA]])/Table2[[#This Row],[20D EMA]]</f>
        <v>1.3568176969921408E-2</v>
      </c>
      <c r="T311" s="1">
        <f>(Table2[[#This Row],[Close Price]]-Table2[[#This Row],[50D EMA]])/Table2[[#This Row],[50D EMA]]</f>
        <v>3.0172463661488118E-2</v>
      </c>
      <c r="U311" s="1">
        <f>(Table2[[#This Row],[Close Price]]-Table2[[#This Row],[200D EMA]])/Table2[[#This Row],[200D EMA]]</f>
        <v>9.3506055258198134E-2</v>
      </c>
      <c r="V311">
        <v>0.81714382065637603</v>
      </c>
      <c r="W311">
        <v>2500</v>
      </c>
      <c r="X311">
        <v>2661</v>
      </c>
      <c r="Y311">
        <v>2500</v>
      </c>
      <c r="Z311">
        <v>2661.9</v>
      </c>
      <c r="AA311">
        <v>2500</v>
      </c>
      <c r="AB311">
        <v>2661</v>
      </c>
      <c r="AC311" s="1">
        <f>(Table2[[#This Row],[Close Price]]/Table2[[#This Row],[Day Low]])-1</f>
        <v>7.2799999999999532E-3</v>
      </c>
      <c r="AD311" s="1">
        <f>(Table2[[#This Row],[Day High]]/Table2[[#This Row],[Close Price]])-1</f>
        <v>5.6707171789373456E-2</v>
      </c>
      <c r="AE311" s="1">
        <f>(Table2[[#This Row],[Close Price]]/Table2[[#This Row],[Current Week Low]])-1</f>
        <v>7.2799999999999532E-3</v>
      </c>
      <c r="AF311" s="1">
        <f>(Table2[[#This Row],[Current Week High]]/Table2[[#This Row],[Close Price]])-1</f>
        <v>5.7064569930903142E-2</v>
      </c>
      <c r="AG311" s="1">
        <f>(Table2[[#This Row],[Close Price]]/Table2[[#This Row],[Current Month Low]])-1</f>
        <v>7.2799999999999532E-3</v>
      </c>
      <c r="AH311" s="1">
        <f>(Table2[[#This Row],[Current Month High]]/Table2[[#This Row],[Close Price]])-1</f>
        <v>5.6707171789373456E-2</v>
      </c>
      <c r="AI311">
        <v>10.952267492653499</v>
      </c>
      <c r="AJ311">
        <v>46.406976744185997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-0.03</v>
      </c>
      <c r="AM311" t="s">
        <v>3214</v>
      </c>
      <c r="AN311">
        <v>0.9</v>
      </c>
      <c r="AO311" t="s">
        <v>3215</v>
      </c>
      <c r="AP311">
        <v>0.103170248200745</v>
      </c>
      <c r="AQ311">
        <f>(Table2[[#This Row],[Sharpe Ratio]]-AVERAGE(Table2[Sharpe Ratio]))/_xlfn.STDEV.P(Table2[Sharpe Ratio])</f>
        <v>0.49010403916515183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0.70389187098959605</v>
      </c>
      <c r="AS311">
        <f>_xlfn.RANK.AVG(Table2[[#This Row],[1Y Return vs Nifty Z-Score]],Table2[1Y Return vs Nifty Z-Score])</f>
        <v>555</v>
      </c>
      <c r="AT311">
        <f>_xlfn.RANK.AVG(Table2[[#This Row],[6M Return vs Nifty Z-Score]],Table2[6M Return vs Nifty Z-Score])</f>
        <v>194</v>
      </c>
      <c r="AU311">
        <f>_xlfn.RANK.AVG(Table2[[#This Row],[Sharpe Ratio Z-Score]],Table2[Sharpe Ratio Z-Score])</f>
        <v>221</v>
      </c>
      <c r="AV311">
        <f>(Table2[[#This Row],[Rank 1Y]]+Table2[[#This Row],[Rank 6M]]+Table2[[#This Row],[Rank Sharpe]])/3</f>
        <v>323.33333333333331</v>
      </c>
    </row>
    <row r="312" spans="1:48" x14ac:dyDescent="0.3">
      <c r="A312" t="s">
        <v>1455</v>
      </c>
      <c r="B312" t="s">
        <v>1456</v>
      </c>
      <c r="C312" t="s">
        <v>3172</v>
      </c>
      <c r="D312" t="s">
        <v>46</v>
      </c>
      <c r="E312">
        <v>7569.5942800000003</v>
      </c>
      <c r="F312">
        <v>1130</v>
      </c>
      <c r="G312">
        <v>32.099999266423701</v>
      </c>
      <c r="H312">
        <f>(Table2[[#This Row],[1Y Return vs Nifty]]-AVERAGE(Table2[1Y Return vs Nifty]))/_xlfn.STDEV.P(Table2[1Y Return vs Nifty])</f>
        <v>0.11654851319798283</v>
      </c>
      <c r="I312">
        <v>-13.7343782874506</v>
      </c>
      <c r="J312">
        <f>(Table2[[#This Row],[1M Return vs Nifty]]-AVERAGE(Table2[1M Return vs Nifty]))/_xlfn.STDEV.P(Table2[1M Return vs Nifty])</f>
        <v>-1.1330618187859554</v>
      </c>
      <c r="K312">
        <v>-10.891010695606299</v>
      </c>
      <c r="L312">
        <f>(Table2[[#This Row],[6M Return vs Nifty]]-AVERAGE(Table2[6M Return vs Nifty]))/_xlfn.STDEV.P(Table2[6M Return vs Nifty])</f>
        <v>-0.67459275211215075</v>
      </c>
      <c r="M312">
        <v>-6.4197239617982698</v>
      </c>
      <c r="N312">
        <f>(Table2[[#This Row],[1W Return vs Nifty]]-AVERAGE(Table2[1W Return vs Nifty]))/_xlfn.STDEV.P(Table2[1W Return vs Nifty])</f>
        <v>-1.4269662777333381</v>
      </c>
      <c r="O312">
        <v>1190.24</v>
      </c>
      <c r="P312">
        <v>1234.32941119425</v>
      </c>
      <c r="Q312">
        <v>1123.9649456869699</v>
      </c>
      <c r="R312">
        <v>35.445198285969802</v>
      </c>
      <c r="S312" s="1">
        <f>(Table2[[#This Row],[Close Price]]-Table2[[#This Row],[20D EMA]])/Table2[[#This Row],[20D EMA]]</f>
        <v>-5.0611641349643778E-2</v>
      </c>
      <c r="T312" s="1">
        <f>(Table2[[#This Row],[Close Price]]-Table2[[#This Row],[50D EMA]])/Table2[[#This Row],[50D EMA]]</f>
        <v>-8.4523150990389401E-2</v>
      </c>
      <c r="U312" s="1">
        <f>(Table2[[#This Row],[Close Price]]-Table2[[#This Row],[200D EMA]])/Table2[[#This Row],[200D EMA]]</f>
        <v>5.3694328601515415E-3</v>
      </c>
      <c r="V312">
        <v>0.60035846226876499</v>
      </c>
      <c r="W312">
        <v>1122.05</v>
      </c>
      <c r="X312">
        <v>1145.8</v>
      </c>
      <c r="Y312">
        <v>1120.5999999999999</v>
      </c>
      <c r="Z312">
        <v>1154.25</v>
      </c>
      <c r="AA312">
        <v>1122.05</v>
      </c>
      <c r="AB312">
        <v>1145.8</v>
      </c>
      <c r="AC312" s="1">
        <f>(Table2[[#This Row],[Close Price]]/Table2[[#This Row],[Day Low]])-1</f>
        <v>7.0852457555368176E-3</v>
      </c>
      <c r="AD312" s="1">
        <f>(Table2[[#This Row],[Day High]]/Table2[[#This Row],[Close Price]])-1</f>
        <v>1.3982300884955778E-2</v>
      </c>
      <c r="AE312" s="1">
        <f>(Table2[[#This Row],[Close Price]]/Table2[[#This Row],[Current Week Low]])-1</f>
        <v>8.3883633767625199E-3</v>
      </c>
      <c r="AF312" s="1">
        <f>(Table2[[#This Row],[Current Week High]]/Table2[[#This Row],[Close Price]])-1</f>
        <v>2.1460176991150437E-2</v>
      </c>
      <c r="AG312" s="1">
        <f>(Table2[[#This Row],[Close Price]]/Table2[[#This Row],[Current Month Low]])-1</f>
        <v>7.0852457555368176E-3</v>
      </c>
      <c r="AH312" s="1">
        <f>(Table2[[#This Row],[Current Month High]]/Table2[[#This Row],[Close Price]])-1</f>
        <v>1.3982300884955778E-2</v>
      </c>
      <c r="AI312">
        <v>36.5</v>
      </c>
      <c r="AJ312">
        <v>73.846153846153797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-0.23</v>
      </c>
      <c r="AM312" t="s">
        <v>3214</v>
      </c>
      <c r="AN312">
        <v>-2.57</v>
      </c>
      <c r="AO312" t="s">
        <v>3214</v>
      </c>
      <c r="AP312">
        <v>0.12611166469056001</v>
      </c>
      <c r="AQ312">
        <f>(Table2[[#This Row],[Sharpe Ratio]]-AVERAGE(Table2[Sharpe Ratio]))/_xlfn.STDEV.P(Table2[Sharpe Ratio])</f>
        <v>0.75798459168477861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267</v>
      </c>
      <c r="AT312">
        <f>_xlfn.RANK.AVG(Table2[[#This Row],[6M Return vs Nifty Z-Score]],Table2[6M Return vs Nifty Z-Score])</f>
        <v>546</v>
      </c>
      <c r="AU312">
        <f>_xlfn.RANK.AVG(Table2[[#This Row],[Sharpe Ratio Z-Score]],Table2[Sharpe Ratio Z-Score])</f>
        <v>158</v>
      </c>
      <c r="AV312">
        <f>(Table2[[#This Row],[Rank 1Y]]+Table2[[#This Row],[Rank 6M]]+Table2[[#This Row],[Rank Sharpe]])/3</f>
        <v>323.66666666666669</v>
      </c>
    </row>
    <row r="313" spans="1:48" x14ac:dyDescent="0.3">
      <c r="A313" t="s">
        <v>285</v>
      </c>
      <c r="B313" t="s">
        <v>286</v>
      </c>
      <c r="C313" t="s">
        <v>3180</v>
      </c>
      <c r="D313" t="s">
        <v>46</v>
      </c>
      <c r="E313">
        <v>99352.166291298505</v>
      </c>
      <c r="F313">
        <v>93.93</v>
      </c>
      <c r="G313">
        <v>26.638169632539501</v>
      </c>
      <c r="H313">
        <f>(Table2[[#This Row],[1Y Return vs Nifty]]-AVERAGE(Table2[1Y Return vs Nifty]))/_xlfn.STDEV.P(Table2[1Y Return vs Nifty])</f>
        <v>2.5203361168234642E-2</v>
      </c>
      <c r="I313">
        <v>-3.2242883052648299</v>
      </c>
      <c r="J313">
        <f>(Table2[[#This Row],[1M Return vs Nifty]]-AVERAGE(Table2[1M Return vs Nifty]))/_xlfn.STDEV.P(Table2[1M Return vs Nifty])</f>
        <v>-0.18692190999019601</v>
      </c>
      <c r="K313">
        <v>-4.3409701089945303</v>
      </c>
      <c r="L313">
        <f>(Table2[[#This Row],[6M Return vs Nifty]]-AVERAGE(Table2[6M Return vs Nifty]))/_xlfn.STDEV.P(Table2[6M Return vs Nifty])</f>
        <v>-0.46749974675640588</v>
      </c>
      <c r="M313">
        <v>-0.71861880298579495</v>
      </c>
      <c r="N313">
        <f>(Table2[[#This Row],[1W Return vs Nifty]]-AVERAGE(Table2[1W Return vs Nifty]))/_xlfn.STDEV.P(Table2[1W Return vs Nifty])</f>
        <v>-0.23495617334133093</v>
      </c>
      <c r="O313">
        <v>94.46</v>
      </c>
      <c r="P313">
        <v>94.429009876591806</v>
      </c>
      <c r="Q313">
        <v>85.656026970564398</v>
      </c>
      <c r="R313">
        <v>45.914375562249099</v>
      </c>
      <c r="S313" s="1">
        <f>(Table2[[#This Row],[Close Price]]-Table2[[#This Row],[20D EMA]])/Table2[[#This Row],[20D EMA]]</f>
        <v>-5.6108405674358134E-3</v>
      </c>
      <c r="T313" s="1">
        <f>(Table2[[#This Row],[Close Price]]-Table2[[#This Row],[50D EMA]])/Table2[[#This Row],[50D EMA]]</f>
        <v>-5.2844976055975755E-3</v>
      </c>
      <c r="U313" s="1">
        <f>(Table2[[#This Row],[Close Price]]-Table2[[#This Row],[200D EMA]])/Table2[[#This Row],[200D EMA]]</f>
        <v>9.6595339780106204E-2</v>
      </c>
      <c r="V313">
        <v>0.97449909118228095</v>
      </c>
      <c r="W313">
        <v>93.55</v>
      </c>
      <c r="X313">
        <v>94.93</v>
      </c>
      <c r="Y313">
        <v>93.4</v>
      </c>
      <c r="Z313">
        <v>95.51</v>
      </c>
      <c r="AA313">
        <v>93.55</v>
      </c>
      <c r="AB313">
        <v>94.93</v>
      </c>
      <c r="AC313" s="1">
        <f>(Table2[[#This Row],[Close Price]]/Table2[[#This Row],[Day Low]])-1</f>
        <v>4.0619989310530791E-3</v>
      </c>
      <c r="AD313" s="1">
        <f>(Table2[[#This Row],[Day High]]/Table2[[#This Row],[Close Price]])-1</f>
        <v>1.0646225912913865E-2</v>
      </c>
      <c r="AE313" s="1">
        <f>(Table2[[#This Row],[Close Price]]/Table2[[#This Row],[Current Week Low]])-1</f>
        <v>5.6745182012847284E-3</v>
      </c>
      <c r="AF313" s="1">
        <f>(Table2[[#This Row],[Current Week High]]/Table2[[#This Row],[Close Price]])-1</f>
        <v>1.6821036942404E-2</v>
      </c>
      <c r="AG313" s="1">
        <f>(Table2[[#This Row],[Close Price]]/Table2[[#This Row],[Current Month Low]])-1</f>
        <v>4.0619989310530791E-3</v>
      </c>
      <c r="AH313" s="1">
        <f>(Table2[[#This Row],[Current Month High]]/Table2[[#This Row],[Close Price]])-1</f>
        <v>1.0646225912913865E-2</v>
      </c>
      <c r="AI313">
        <v>10.4545938464814</v>
      </c>
      <c r="AJ313">
        <v>80.634615384615401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-7.0000000000000007E-2</v>
      </c>
      <c r="AM313" t="s">
        <v>3214</v>
      </c>
      <c r="AN313">
        <v>-2.19</v>
      </c>
      <c r="AO313" t="s">
        <v>3214</v>
      </c>
      <c r="AP313">
        <v>0.11624476532098001</v>
      </c>
      <c r="AQ313">
        <f>(Table2[[#This Row],[Sharpe Ratio]]-AVERAGE(Table2[Sharpe Ratio]))/_xlfn.STDEV.P(Table2[Sharpe Ratio])</f>
        <v>0.6427715464941256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-0.22140292242557255</v>
      </c>
      <c r="AS313">
        <f>_xlfn.RANK.AVG(Table2[[#This Row],[1Y Return vs Nifty Z-Score]],Table2[1Y Return vs Nifty Z-Score])</f>
        <v>294</v>
      </c>
      <c r="AT313">
        <f>_xlfn.RANK.AVG(Table2[[#This Row],[6M Return vs Nifty Z-Score]],Table2[6M Return vs Nifty Z-Score])</f>
        <v>492</v>
      </c>
      <c r="AU313">
        <f>_xlfn.RANK.AVG(Table2[[#This Row],[Sharpe Ratio Z-Score]],Table2[Sharpe Ratio Z-Score])</f>
        <v>187</v>
      </c>
      <c r="AV313">
        <f>(Table2[[#This Row],[Rank 1Y]]+Table2[[#This Row],[Rank 6M]]+Table2[[#This Row],[Rank Sharpe]])/3</f>
        <v>324.33333333333331</v>
      </c>
    </row>
    <row r="314" spans="1:48" x14ac:dyDescent="0.3">
      <c r="A314" t="s">
        <v>1761</v>
      </c>
      <c r="B314" t="s">
        <v>1762</v>
      </c>
      <c r="C314" t="s">
        <v>3185</v>
      </c>
      <c r="D314" t="s">
        <v>114</v>
      </c>
      <c r="E314">
        <v>4729.9663803599997</v>
      </c>
      <c r="F314">
        <v>276.60000000000002</v>
      </c>
      <c r="G314">
        <v>50.3744115080762</v>
      </c>
      <c r="H314">
        <f>(Table2[[#This Row],[1Y Return vs Nifty]]-AVERAGE(Table2[1Y Return vs Nifty]))/_xlfn.STDEV.P(Table2[1Y Return vs Nifty])</f>
        <v>0.42217484656292981</v>
      </c>
      <c r="I314">
        <v>-5.1533622056887598</v>
      </c>
      <c r="J314">
        <f>(Table2[[#This Row],[1M Return vs Nifty]]-AVERAGE(Table2[1M Return vs Nifty]))/_xlfn.STDEV.P(Table2[1M Return vs Nifty])</f>
        <v>-0.36058110865557202</v>
      </c>
      <c r="K314">
        <v>-4.4937704751014698</v>
      </c>
      <c r="L314">
        <f>(Table2[[#This Row],[6M Return vs Nifty]]-AVERAGE(Table2[6M Return vs Nifty]))/_xlfn.STDEV.P(Table2[6M Return vs Nifty])</f>
        <v>-0.47233084461268854</v>
      </c>
      <c r="M314">
        <v>5.6843200096240203</v>
      </c>
      <c r="N314">
        <f>(Table2[[#This Row],[1W Return vs Nifty]]-AVERAGE(Table2[1W Return vs Nifty]))/_xlfn.STDEV.P(Table2[1W Return vs Nifty])</f>
        <v>1.1037961474498299</v>
      </c>
      <c r="O314">
        <v>273.77</v>
      </c>
      <c r="P314">
        <v>275.05101764306602</v>
      </c>
      <c r="Q314">
        <v>252.08992246743799</v>
      </c>
      <c r="R314">
        <v>58.373353952367097</v>
      </c>
      <c r="S314" s="1">
        <f>(Table2[[#This Row],[Close Price]]-Table2[[#This Row],[20D EMA]])/Table2[[#This Row],[20D EMA]]</f>
        <v>1.0337144318223477E-2</v>
      </c>
      <c r="T314" s="1">
        <f>(Table2[[#This Row],[Close Price]]-Table2[[#This Row],[50D EMA]])/Table2[[#This Row],[50D EMA]]</f>
        <v>5.6316183455976908E-3</v>
      </c>
      <c r="U314" s="1">
        <f>(Table2[[#This Row],[Close Price]]-Table2[[#This Row],[200D EMA]])/Table2[[#This Row],[200D EMA]]</f>
        <v>9.7227518231031068E-2</v>
      </c>
      <c r="V314">
        <v>0.814705535712551</v>
      </c>
      <c r="W314">
        <v>272.8</v>
      </c>
      <c r="X314">
        <v>278.45</v>
      </c>
      <c r="Y314">
        <v>272.8</v>
      </c>
      <c r="Z314">
        <v>278.89999999999998</v>
      </c>
      <c r="AA314">
        <v>272.8</v>
      </c>
      <c r="AB314">
        <v>278.45</v>
      </c>
      <c r="AC314" s="1">
        <f>(Table2[[#This Row],[Close Price]]/Table2[[#This Row],[Day Low]])-1</f>
        <v>1.3929618768328433E-2</v>
      </c>
      <c r="AD314" s="1">
        <f>(Table2[[#This Row],[Day High]]/Table2[[#This Row],[Close Price]])-1</f>
        <v>6.6883586406361051E-3</v>
      </c>
      <c r="AE314" s="1">
        <f>(Table2[[#This Row],[Close Price]]/Table2[[#This Row],[Current Week Low]])-1</f>
        <v>1.3929618768328433E-2</v>
      </c>
      <c r="AF314" s="1">
        <f>(Table2[[#This Row],[Current Week High]]/Table2[[#This Row],[Close Price]])-1</f>
        <v>8.3152566883584189E-3</v>
      </c>
      <c r="AG314" s="1">
        <f>(Table2[[#This Row],[Close Price]]/Table2[[#This Row],[Current Month Low]])-1</f>
        <v>1.3929618768328433E-2</v>
      </c>
      <c r="AH314" s="1">
        <f>(Table2[[#This Row],[Current Month High]]/Table2[[#This Row],[Close Price]])-1</f>
        <v>6.6883586406361051E-3</v>
      </c>
      <c r="AI314">
        <v>15.853217642805401</v>
      </c>
      <c r="AJ314">
        <v>113.755795981452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</v>
      </c>
      <c r="AM314">
        <v>0</v>
      </c>
      <c r="AN314">
        <v>-1.86</v>
      </c>
      <c r="AO314" t="s">
        <v>3214</v>
      </c>
      <c r="AP314">
        <v>8.0745963267149001E-2</v>
      </c>
      <c r="AQ314">
        <f>(Table2[[#This Row],[Sharpe Ratio]]-AVERAGE(Table2[Sharpe Ratio]))/_xlfn.STDEV.P(Table2[Sharpe Ratio])</f>
        <v>0.22826188828767233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194</v>
      </c>
      <c r="AT314">
        <f>_xlfn.RANK.AVG(Table2[[#This Row],[6M Return vs Nifty Z-Score]],Table2[6M Return vs Nifty Z-Score])</f>
        <v>495</v>
      </c>
      <c r="AU314">
        <f>_xlfn.RANK.AVG(Table2[[#This Row],[Sharpe Ratio Z-Score]],Table2[Sharpe Ratio Z-Score])</f>
        <v>285</v>
      </c>
      <c r="AV314">
        <f>(Table2[[#This Row],[Rank 1Y]]+Table2[[#This Row],[Rank 6M]]+Table2[[#This Row],[Rank Sharpe]])/3</f>
        <v>324.66666666666669</v>
      </c>
    </row>
    <row r="315" spans="1:48" x14ac:dyDescent="0.3">
      <c r="A315" t="s">
        <v>1923</v>
      </c>
      <c r="B315" t="s">
        <v>1924</v>
      </c>
      <c r="C315" t="s">
        <v>3168</v>
      </c>
      <c r="D315" t="s">
        <v>289</v>
      </c>
      <c r="E315">
        <v>3805.2222083400002</v>
      </c>
      <c r="F315">
        <v>1393.85</v>
      </c>
      <c r="G315">
        <v>45.221849564655102</v>
      </c>
      <c r="H315">
        <f>(Table2[[#This Row],[1Y Return vs Nifty]]-AVERAGE(Table2[1Y Return vs Nifty]))/_xlfn.STDEV.P(Table2[1Y Return vs Nifty])</f>
        <v>0.33600197307295565</v>
      </c>
      <c r="I315">
        <v>-1.5840343801091501</v>
      </c>
      <c r="J315">
        <f>(Table2[[#This Row],[1M Return vs Nifty]]-AVERAGE(Table2[1M Return vs Nifty]))/_xlfn.STDEV.P(Table2[1M Return vs Nifty])</f>
        <v>-3.9262879308335719E-2</v>
      </c>
      <c r="K315">
        <v>-5.5981163252425299</v>
      </c>
      <c r="L315">
        <f>(Table2[[#This Row],[6M Return vs Nifty]]-AVERAGE(Table2[6M Return vs Nifty]))/_xlfn.STDEV.P(Table2[6M Return vs Nifty])</f>
        <v>-0.50724701009803264</v>
      </c>
      <c r="M315">
        <v>0.90236322751208398</v>
      </c>
      <c r="N315">
        <f>(Table2[[#This Row],[1W Return vs Nifty]]-AVERAGE(Table2[1W Return vs Nifty]))/_xlfn.STDEV.P(Table2[1W Return vs Nifty])</f>
        <v>0.10396529987594647</v>
      </c>
      <c r="O315">
        <v>1383.94</v>
      </c>
      <c r="P315">
        <v>1371.7173926796399</v>
      </c>
      <c r="Q315">
        <v>1248.43166287396</v>
      </c>
      <c r="R315">
        <v>62.578924696655299</v>
      </c>
      <c r="S315" s="1">
        <f>(Table2[[#This Row],[Close Price]]-Table2[[#This Row],[20D EMA]])/Table2[[#This Row],[20D EMA]]</f>
        <v>7.1607150599013354E-3</v>
      </c>
      <c r="T315" s="1">
        <f>(Table2[[#This Row],[Close Price]]-Table2[[#This Row],[50D EMA]])/Table2[[#This Row],[50D EMA]]</f>
        <v>1.6134961500432737E-2</v>
      </c>
      <c r="U315" s="1">
        <f>(Table2[[#This Row],[Close Price]]-Table2[[#This Row],[200D EMA]])/Table2[[#This Row],[200D EMA]]</f>
        <v>0.11648081464970111</v>
      </c>
      <c r="V315">
        <v>0.57660610883350905</v>
      </c>
      <c r="W315">
        <v>1382.1</v>
      </c>
      <c r="X315">
        <v>1397.4</v>
      </c>
      <c r="Y315">
        <v>1375</v>
      </c>
      <c r="Z315">
        <v>1397.5</v>
      </c>
      <c r="AA315">
        <v>1382.1</v>
      </c>
      <c r="AB315">
        <v>1397.4</v>
      </c>
      <c r="AC315" s="1">
        <f>(Table2[[#This Row],[Close Price]]/Table2[[#This Row],[Day Low]])-1</f>
        <v>8.5015556037912887E-3</v>
      </c>
      <c r="AD315" s="1">
        <f>(Table2[[#This Row],[Day High]]/Table2[[#This Row],[Close Price]])-1</f>
        <v>2.5469024643973714E-3</v>
      </c>
      <c r="AE315" s="1">
        <f>(Table2[[#This Row],[Close Price]]/Table2[[#This Row],[Current Week Low]])-1</f>
        <v>1.3709090909090893E-2</v>
      </c>
      <c r="AF315" s="1">
        <f>(Table2[[#This Row],[Current Week High]]/Table2[[#This Row],[Close Price]])-1</f>
        <v>2.6186461957886653E-3</v>
      </c>
      <c r="AG315" s="1">
        <f>(Table2[[#This Row],[Close Price]]/Table2[[#This Row],[Current Month Low]])-1</f>
        <v>8.5015556037912887E-3</v>
      </c>
      <c r="AH315" s="1">
        <f>(Table2[[#This Row],[Current Month High]]/Table2[[#This Row],[Close Price]])-1</f>
        <v>2.5469024643973714E-3</v>
      </c>
      <c r="AI315">
        <v>1.51737991892959</v>
      </c>
      <c r="AJ315">
        <v>78.401382311532004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-0.06</v>
      </c>
      <c r="AM315" t="s">
        <v>3214</v>
      </c>
      <c r="AN315">
        <v>0.39</v>
      </c>
      <c r="AO315" t="s">
        <v>3215</v>
      </c>
      <c r="AP315">
        <v>8.7811323485289E-2</v>
      </c>
      <c r="AQ315">
        <f>(Table2[[#This Row],[Sharpe Ratio]]-AVERAGE(Table2[Sharpe Ratio]))/_xlfn.STDEV.P(Table2[Sharpe Ratio])</f>
        <v>0.31076213842810274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0.2042195219706365</v>
      </c>
      <c r="AS315">
        <f>_xlfn.RANK.AVG(Table2[[#This Row],[1Y Return vs Nifty Z-Score]],Table2[1Y Return vs Nifty Z-Score])</f>
        <v>213</v>
      </c>
      <c r="AT315">
        <f>_xlfn.RANK.AVG(Table2[[#This Row],[6M Return vs Nifty Z-Score]],Table2[6M Return vs Nifty Z-Score])</f>
        <v>500</v>
      </c>
      <c r="AU315">
        <f>_xlfn.RANK.AVG(Table2[[#This Row],[Sharpe Ratio Z-Score]],Table2[Sharpe Ratio Z-Score])</f>
        <v>263</v>
      </c>
      <c r="AV315">
        <f>(Table2[[#This Row],[Rank 1Y]]+Table2[[#This Row],[Rank 6M]]+Table2[[#This Row],[Rank Sharpe]])/3</f>
        <v>325.33333333333331</v>
      </c>
    </row>
    <row r="316" spans="1:48" x14ac:dyDescent="0.3">
      <c r="A316" t="s">
        <v>196</v>
      </c>
      <c r="B316" t="s">
        <v>197</v>
      </c>
      <c r="C316" t="s">
        <v>3175</v>
      </c>
      <c r="D316" t="s">
        <v>198</v>
      </c>
      <c r="E316">
        <v>136516.73371845001</v>
      </c>
      <c r="F316">
        <v>4972.6499999999996</v>
      </c>
      <c r="G316">
        <v>17.015157560660398</v>
      </c>
      <c r="H316">
        <f>(Table2[[#This Row],[1Y Return vs Nifty]]-AVERAGE(Table2[1Y Return vs Nifty]))/_xlfn.STDEV.P(Table2[1Y Return vs Nifty])</f>
        <v>-0.13573455883510013</v>
      </c>
      <c r="I316">
        <v>-0.86654895693045597</v>
      </c>
      <c r="J316">
        <f>(Table2[[#This Row],[1M Return vs Nifty]]-AVERAGE(Table2[1M Return vs Nifty]))/_xlfn.STDEV.P(Table2[1M Return vs Nifty])</f>
        <v>2.5326633626300329E-2</v>
      </c>
      <c r="K316">
        <v>11.935310609809701</v>
      </c>
      <c r="L316">
        <f>(Table2[[#This Row],[6M Return vs Nifty]]-AVERAGE(Table2[6M Return vs Nifty]))/_xlfn.STDEV.P(Table2[6M Return vs Nifty])</f>
        <v>4.710834543780501E-2</v>
      </c>
      <c r="M316">
        <v>2.6201253457415099</v>
      </c>
      <c r="N316">
        <f>(Table2[[#This Row],[1W Return vs Nifty]]-AVERAGE(Table2[1W Return vs Nifty]))/_xlfn.STDEV.P(Table2[1W Return vs Nifty])</f>
        <v>0.46312194491804581</v>
      </c>
      <c r="O316">
        <v>4910.8</v>
      </c>
      <c r="P316">
        <v>4856.9892266653997</v>
      </c>
      <c r="Q316">
        <v>4464.4077100139602</v>
      </c>
      <c r="R316">
        <v>56.671570348924398</v>
      </c>
      <c r="S316" s="1">
        <f>(Table2[[#This Row],[Close Price]]-Table2[[#This Row],[20D EMA]])/Table2[[#This Row],[20D EMA]]</f>
        <v>1.2594689256332869E-2</v>
      </c>
      <c r="T316" s="1">
        <f>(Table2[[#This Row],[Close Price]]-Table2[[#This Row],[50D EMA]])/Table2[[#This Row],[50D EMA]]</f>
        <v>2.3813265366043997E-2</v>
      </c>
      <c r="U316" s="1">
        <f>(Table2[[#This Row],[Close Price]]-Table2[[#This Row],[200D EMA]])/Table2[[#This Row],[200D EMA]]</f>
        <v>0.11384316195987622</v>
      </c>
      <c r="V316">
        <v>1.13017174835165</v>
      </c>
      <c r="W316">
        <v>4952</v>
      </c>
      <c r="X316">
        <v>5045.95</v>
      </c>
      <c r="Y316">
        <v>4952</v>
      </c>
      <c r="Z316">
        <v>5085</v>
      </c>
      <c r="AA316">
        <v>4952</v>
      </c>
      <c r="AB316">
        <v>5045.95</v>
      </c>
      <c r="AC316" s="1">
        <f>(Table2[[#This Row],[Close Price]]/Table2[[#This Row],[Day Low]])-1</f>
        <v>4.1700323101776515E-3</v>
      </c>
      <c r="AD316" s="1">
        <f>(Table2[[#This Row],[Day High]]/Table2[[#This Row],[Close Price]])-1</f>
        <v>1.4740631252953662E-2</v>
      </c>
      <c r="AE316" s="1">
        <f>(Table2[[#This Row],[Close Price]]/Table2[[#This Row],[Current Week Low]])-1</f>
        <v>4.1700323101776515E-3</v>
      </c>
      <c r="AF316" s="1">
        <f>(Table2[[#This Row],[Current Week High]]/Table2[[#This Row],[Close Price]])-1</f>
        <v>2.2593586920454989E-2</v>
      </c>
      <c r="AG316" s="1">
        <f>(Table2[[#This Row],[Close Price]]/Table2[[#This Row],[Current Month Low]])-1</f>
        <v>4.1700323101776515E-3</v>
      </c>
      <c r="AH316" s="1">
        <f>(Table2[[#This Row],[Current Month High]]/Table2[[#This Row],[Close Price]])-1</f>
        <v>1.4740631252953662E-2</v>
      </c>
      <c r="AI316">
        <v>2.6615587262324998</v>
      </c>
      <c r="AJ316">
        <v>51.836641221374002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-0.05</v>
      </c>
      <c r="AM316" t="s">
        <v>3214</v>
      </c>
      <c r="AN316">
        <v>2.35</v>
      </c>
      <c r="AO316" t="s">
        <v>3215</v>
      </c>
      <c r="AP316">
        <v>6.1792040962804003E-2</v>
      </c>
      <c r="AQ316">
        <f>(Table2[[#This Row],[Sharpe Ratio]]-AVERAGE(Table2[Sharpe Ratio]))/_xlfn.STDEV.P(Table2[Sharpe Ratio])</f>
        <v>6.9421985659781915E-3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0.40676456371302921</v>
      </c>
      <c r="AS316">
        <f>_xlfn.RANK.AVG(Table2[[#This Row],[1Y Return vs Nifty Z-Score]],Table2[1Y Return vs Nifty Z-Score])</f>
        <v>334</v>
      </c>
      <c r="AT316">
        <f>_xlfn.RANK.AVG(Table2[[#This Row],[6M Return vs Nifty Z-Score]],Table2[6M Return vs Nifty Z-Score])</f>
        <v>298</v>
      </c>
      <c r="AU316">
        <f>_xlfn.RANK.AVG(Table2[[#This Row],[Sharpe Ratio Z-Score]],Table2[Sharpe Ratio Z-Score])</f>
        <v>345</v>
      </c>
      <c r="AV316">
        <f>(Table2[[#This Row],[Rank 1Y]]+Table2[[#This Row],[Rank 6M]]+Table2[[#This Row],[Rank Sharpe]])/3</f>
        <v>325.66666666666669</v>
      </c>
    </row>
    <row r="317" spans="1:48" x14ac:dyDescent="0.3">
      <c r="A317" t="s">
        <v>345</v>
      </c>
      <c r="B317" t="s">
        <v>346</v>
      </c>
      <c r="C317" t="s">
        <v>3173</v>
      </c>
      <c r="D317" t="s">
        <v>54</v>
      </c>
      <c r="E317">
        <v>73547.420624999999</v>
      </c>
      <c r="F317">
        <v>6151.25</v>
      </c>
      <c r="G317">
        <v>40.772604862957898</v>
      </c>
      <c r="H317">
        <f>(Table2[[#This Row],[1Y Return vs Nifty]]-AVERAGE(Table2[1Y Return vs Nifty]))/_xlfn.STDEV.P(Table2[1Y Return vs Nifty])</f>
        <v>0.26159157199183336</v>
      </c>
      <c r="I317">
        <v>-2.60683232556379</v>
      </c>
      <c r="J317">
        <f>(Table2[[#This Row],[1M Return vs Nifty]]-AVERAGE(Table2[1M Return vs Nifty]))/_xlfn.STDEV.P(Table2[1M Return vs Nifty])</f>
        <v>-0.13133725321656839</v>
      </c>
      <c r="K317">
        <v>9.2866598025864509</v>
      </c>
      <c r="L317">
        <f>(Table2[[#This Row],[6M Return vs Nifty]]-AVERAGE(Table2[6M Return vs Nifty]))/_xlfn.STDEV.P(Table2[6M Return vs Nifty])</f>
        <v>-3.6634197612530763E-2</v>
      </c>
      <c r="M317">
        <v>1.8083351941992001</v>
      </c>
      <c r="N317">
        <f>(Table2[[#This Row],[1W Return vs Nifty]]-AVERAGE(Table2[1W Return vs Nifty]))/_xlfn.STDEV.P(Table2[1W Return vs Nifty])</f>
        <v>0.29338957964346568</v>
      </c>
      <c r="O317">
        <v>6120.11</v>
      </c>
      <c r="P317">
        <v>5893.7742013482002</v>
      </c>
      <c r="Q317">
        <v>5213.89232140899</v>
      </c>
      <c r="R317">
        <v>50.818467455801297</v>
      </c>
      <c r="S317" s="1">
        <f>(Table2[[#This Row],[Close Price]]-Table2[[#This Row],[20D EMA]])/Table2[[#This Row],[20D EMA]]</f>
        <v>5.0881438405519395E-3</v>
      </c>
      <c r="T317" s="1">
        <f>(Table2[[#This Row],[Close Price]]-Table2[[#This Row],[50D EMA]])/Table2[[#This Row],[50D EMA]]</f>
        <v>4.3686064286769286E-2</v>
      </c>
      <c r="U317" s="1">
        <f>(Table2[[#This Row],[Close Price]]-Table2[[#This Row],[200D EMA]])/Table2[[#This Row],[200D EMA]]</f>
        <v>0.17978078963044267</v>
      </c>
      <c r="V317">
        <v>0.66679908598786197</v>
      </c>
      <c r="W317">
        <v>6046</v>
      </c>
      <c r="X317">
        <v>6169.15</v>
      </c>
      <c r="Y317">
        <v>6030.6</v>
      </c>
      <c r="Z317">
        <v>6221.65</v>
      </c>
      <c r="AA317">
        <v>6046</v>
      </c>
      <c r="AB317">
        <v>6169.15</v>
      </c>
      <c r="AC317" s="1">
        <f>(Table2[[#This Row],[Close Price]]/Table2[[#This Row],[Day Low]])-1</f>
        <v>1.7408203771088315E-2</v>
      </c>
      <c r="AD317" s="1">
        <f>(Table2[[#This Row],[Day High]]/Table2[[#This Row],[Close Price]])-1</f>
        <v>2.9099776468197724E-3</v>
      </c>
      <c r="AE317" s="1">
        <f>(Table2[[#This Row],[Close Price]]/Table2[[#This Row],[Current Week Low]])-1</f>
        <v>2.000630119722735E-2</v>
      </c>
      <c r="AF317" s="1">
        <f>(Table2[[#This Row],[Current Week High]]/Table2[[#This Row],[Close Price]])-1</f>
        <v>1.1444828286933495E-2</v>
      </c>
      <c r="AG317" s="1">
        <f>(Table2[[#This Row],[Close Price]]/Table2[[#This Row],[Current Month Low]])-1</f>
        <v>1.7408203771088315E-2</v>
      </c>
      <c r="AH317" s="1">
        <f>(Table2[[#This Row],[Current Month High]]/Table2[[#This Row],[Close Price]])-1</f>
        <v>2.9099776468197724E-3</v>
      </c>
      <c r="AI317">
        <v>4.6925421662263602</v>
      </c>
      <c r="AJ317">
        <v>78.452277342616696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0.05</v>
      </c>
      <c r="AM317" t="s">
        <v>3215</v>
      </c>
      <c r="AN317">
        <v>-3.38</v>
      </c>
      <c r="AO317" t="s">
        <v>3214</v>
      </c>
      <c r="AP317">
        <v>3.3544926782364003E-2</v>
      </c>
      <c r="AQ317">
        <f>(Table2[[#This Row],[Sharpe Ratio]]-AVERAGE(Table2[Sharpe Ratio]))/_xlfn.STDEV.P(Table2[Sharpe Ratio])</f>
        <v>-0.32289151318850762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6.4118187617692279E-2</v>
      </c>
      <c r="AS317">
        <f>_xlfn.RANK.AVG(Table2[[#This Row],[1Y Return vs Nifty Z-Score]],Table2[1Y Return vs Nifty Z-Score])</f>
        <v>231</v>
      </c>
      <c r="AT317">
        <f>_xlfn.RANK.AVG(Table2[[#This Row],[6M Return vs Nifty Z-Score]],Table2[6M Return vs Nifty Z-Score])</f>
        <v>328</v>
      </c>
      <c r="AU317">
        <f>_xlfn.RANK.AVG(Table2[[#This Row],[Sharpe Ratio Z-Score]],Table2[Sharpe Ratio Z-Score])</f>
        <v>419</v>
      </c>
      <c r="AV317">
        <f>(Table2[[#This Row],[Rank 1Y]]+Table2[[#This Row],[Rank 6M]]+Table2[[#This Row],[Rank Sharpe]])/3</f>
        <v>326</v>
      </c>
    </row>
    <row r="318" spans="1:48" x14ac:dyDescent="0.3">
      <c r="A318" t="s">
        <v>896</v>
      </c>
      <c r="B318" t="s">
        <v>897</v>
      </c>
      <c r="C318" t="s">
        <v>3185</v>
      </c>
      <c r="D318" t="s">
        <v>613</v>
      </c>
      <c r="E318">
        <v>17794.947418219999</v>
      </c>
      <c r="F318">
        <v>567.70000000000005</v>
      </c>
      <c r="G318">
        <v>66.651710804478697</v>
      </c>
      <c r="H318">
        <f>(Table2[[#This Row],[1Y Return vs Nifty]]-AVERAGE(Table2[1Y Return vs Nifty]))/_xlfn.STDEV.P(Table2[1Y Return vs Nifty])</f>
        <v>0.69440090971939239</v>
      </c>
      <c r="I318">
        <v>-18.503808094836501</v>
      </c>
      <c r="J318">
        <f>(Table2[[#This Row],[1M Return vs Nifty]]-AVERAGE(Table2[1M Return vs Nifty]))/_xlfn.STDEV.P(Table2[1M Return vs Nifty])</f>
        <v>-1.5624156959284425</v>
      </c>
      <c r="K318">
        <v>-30.386538543911399</v>
      </c>
      <c r="L318">
        <f>(Table2[[#This Row],[6M Return vs Nifty]]-AVERAGE(Table2[6M Return vs Nifty]))/_xlfn.STDEV.P(Table2[6M Return vs Nifty])</f>
        <v>-1.2909839636955585</v>
      </c>
      <c r="M318">
        <v>-1.89547281329087</v>
      </c>
      <c r="N318">
        <f>(Table2[[#This Row],[1W Return vs Nifty]]-AVERAGE(Table2[1W Return vs Nifty]))/_xlfn.STDEV.P(Table2[1W Return vs Nifty])</f>
        <v>-0.48101756540484947</v>
      </c>
      <c r="O318">
        <v>603.30999999999995</v>
      </c>
      <c r="P318">
        <v>632.41906095093202</v>
      </c>
      <c r="Q318">
        <v>593.81988735541097</v>
      </c>
      <c r="R318">
        <v>33.280375180757197</v>
      </c>
      <c r="S318" s="1">
        <f>(Table2[[#This Row],[Close Price]]-Table2[[#This Row],[20D EMA]])/Table2[[#This Row],[20D EMA]]</f>
        <v>-5.9024382158425856E-2</v>
      </c>
      <c r="T318" s="1">
        <f>(Table2[[#This Row],[Close Price]]-Table2[[#This Row],[50D EMA]])/Table2[[#This Row],[50D EMA]]</f>
        <v>-0.10233572159197363</v>
      </c>
      <c r="U318" s="1">
        <f>(Table2[[#This Row],[Close Price]]-Table2[[#This Row],[200D EMA]])/Table2[[#This Row],[200D EMA]]</f>
        <v>-4.3986211832238185E-2</v>
      </c>
      <c r="V318">
        <v>0.97188261128097198</v>
      </c>
      <c r="W318">
        <v>566</v>
      </c>
      <c r="X318">
        <v>589.04999999999995</v>
      </c>
      <c r="Y318">
        <v>566</v>
      </c>
      <c r="Z318">
        <v>589.04999999999995</v>
      </c>
      <c r="AA318">
        <v>566</v>
      </c>
      <c r="AB318">
        <v>589.04999999999995</v>
      </c>
      <c r="AC318" s="1">
        <f>(Table2[[#This Row],[Close Price]]/Table2[[#This Row],[Day Low]])-1</f>
        <v>3.0035335689047038E-3</v>
      </c>
      <c r="AD318" s="1">
        <f>(Table2[[#This Row],[Day High]]/Table2[[#This Row],[Close Price]])-1</f>
        <v>3.7607891491985068E-2</v>
      </c>
      <c r="AE318" s="1">
        <f>(Table2[[#This Row],[Close Price]]/Table2[[#This Row],[Current Week Low]])-1</f>
        <v>3.0035335689047038E-3</v>
      </c>
      <c r="AF318" s="1">
        <f>(Table2[[#This Row],[Current Week High]]/Table2[[#This Row],[Close Price]])-1</f>
        <v>3.7607891491985068E-2</v>
      </c>
      <c r="AG318" s="1">
        <f>(Table2[[#This Row],[Close Price]]/Table2[[#This Row],[Current Month Low]])-1</f>
        <v>3.0035335689047038E-3</v>
      </c>
      <c r="AH318" s="1">
        <f>(Table2[[#This Row],[Current Month High]]/Table2[[#This Row],[Close Price]])-1</f>
        <v>3.7607891491985068E-2</v>
      </c>
      <c r="AI318">
        <v>37.792848335388399</v>
      </c>
      <c r="AJ318">
        <v>101.133746678476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-0.3</v>
      </c>
      <c r="AM318" t="s">
        <v>3214</v>
      </c>
      <c r="AN318">
        <v>-8.02</v>
      </c>
      <c r="AO318" t="s">
        <v>3214</v>
      </c>
      <c r="AP318">
        <v>0.13264248505926601</v>
      </c>
      <c r="AQ318">
        <f>(Table2[[#This Row],[Sharpe Ratio]]-AVERAGE(Table2[Sharpe Ratio]))/_xlfn.STDEV.P(Table2[Sharpe Ratio])</f>
        <v>0.83424316837519741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136</v>
      </c>
      <c r="AT318">
        <f>_xlfn.RANK.AVG(Table2[[#This Row],[6M Return vs Nifty Z-Score]],Table2[6M Return vs Nifty Z-Score])</f>
        <v>700</v>
      </c>
      <c r="AU318">
        <f>_xlfn.RANK.AVG(Table2[[#This Row],[Sharpe Ratio Z-Score]],Table2[Sharpe Ratio Z-Score])</f>
        <v>143</v>
      </c>
      <c r="AV318">
        <f>(Table2[[#This Row],[Rank 1Y]]+Table2[[#This Row],[Rank 6M]]+Table2[[#This Row],[Rank Sharpe]])/3</f>
        <v>326.33333333333331</v>
      </c>
    </row>
    <row r="319" spans="1:48" x14ac:dyDescent="0.3">
      <c r="A319" t="s">
        <v>867</v>
      </c>
      <c r="B319" t="s">
        <v>868</v>
      </c>
      <c r="C319" t="s">
        <v>3175</v>
      </c>
      <c r="D319" t="s">
        <v>187</v>
      </c>
      <c r="E319">
        <v>18805.437062159999</v>
      </c>
      <c r="F319">
        <v>773.6</v>
      </c>
      <c r="G319">
        <v>-8.1656264248383508</v>
      </c>
      <c r="H319">
        <f>(Table2[[#This Row],[1Y Return vs Nifty]]-AVERAGE(Table2[1Y Return vs Nifty]))/_xlfn.STDEV.P(Table2[1Y Return vs Nifty])</f>
        <v>-0.55686496669585883</v>
      </c>
      <c r="I319">
        <v>19.632532880868599</v>
      </c>
      <c r="J319">
        <f>(Table2[[#This Row],[1M Return vs Nifty]]-AVERAGE(Table2[1M Return vs Nifty]))/_xlfn.STDEV.P(Table2[1M Return vs Nifty])</f>
        <v>1.8706961264932351</v>
      </c>
      <c r="K319">
        <v>22.559897094014499</v>
      </c>
      <c r="L319">
        <f>(Table2[[#This Row],[6M Return vs Nifty]]-AVERAGE(Table2[6M Return vs Nifty]))/_xlfn.STDEV.P(Table2[6M Return vs Nifty])</f>
        <v>0.38302649992578625</v>
      </c>
      <c r="M319">
        <v>-3.1620369176323102</v>
      </c>
      <c r="N319">
        <f>(Table2[[#This Row],[1W Return vs Nifty]]-AVERAGE(Table2[1W Return vs Nifty]))/_xlfn.STDEV.P(Table2[1W Return vs Nifty])</f>
        <v>-0.74583590644202613</v>
      </c>
      <c r="O319">
        <v>736.1</v>
      </c>
      <c r="P319">
        <v>695.453463660024</v>
      </c>
      <c r="Q319">
        <v>626.53458431600302</v>
      </c>
      <c r="R319">
        <v>58.284846879161201</v>
      </c>
      <c r="S319" s="1">
        <f>(Table2[[#This Row],[Close Price]]-Table2[[#This Row],[20D EMA]])/Table2[[#This Row],[20D EMA]]</f>
        <v>5.0944165194946336E-2</v>
      </c>
      <c r="T319" s="1">
        <f>(Table2[[#This Row],[Close Price]]-Table2[[#This Row],[50D EMA]])/Table2[[#This Row],[50D EMA]]</f>
        <v>0.11236774338387415</v>
      </c>
      <c r="U319" s="1">
        <f>(Table2[[#This Row],[Close Price]]-Table2[[#This Row],[200D EMA]])/Table2[[#This Row],[200D EMA]]</f>
        <v>0.23472832843625141</v>
      </c>
      <c r="V319">
        <v>3.4111242450915098</v>
      </c>
      <c r="W319">
        <v>768.5</v>
      </c>
      <c r="X319">
        <v>808.8</v>
      </c>
      <c r="Y319">
        <v>753.55</v>
      </c>
      <c r="Z319">
        <v>808.8</v>
      </c>
      <c r="AA319">
        <v>768.5</v>
      </c>
      <c r="AB319">
        <v>808.8</v>
      </c>
      <c r="AC319" s="1">
        <f>(Table2[[#This Row],[Close Price]]/Table2[[#This Row],[Day Low]])-1</f>
        <v>6.6363044892647771E-3</v>
      </c>
      <c r="AD319" s="1">
        <f>(Table2[[#This Row],[Day High]]/Table2[[#This Row],[Close Price]])-1</f>
        <v>4.5501551189244926E-2</v>
      </c>
      <c r="AE319" s="1">
        <f>(Table2[[#This Row],[Close Price]]/Table2[[#This Row],[Current Week Low]])-1</f>
        <v>2.6607391679384307E-2</v>
      </c>
      <c r="AF319" s="1">
        <f>(Table2[[#This Row],[Current Week High]]/Table2[[#This Row],[Close Price]])-1</f>
        <v>4.5501551189244926E-2</v>
      </c>
      <c r="AG319" s="1">
        <f>(Table2[[#This Row],[Close Price]]/Table2[[#This Row],[Current Month Low]])-1</f>
        <v>6.6363044892647771E-3</v>
      </c>
      <c r="AH319" s="1">
        <f>(Table2[[#This Row],[Current Month High]]/Table2[[#This Row],[Close Price]])-1</f>
        <v>4.5501551189244926E-2</v>
      </c>
      <c r="AI319">
        <v>7.8011892450879001</v>
      </c>
      <c r="AJ319">
        <v>54.241850264180997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0.15</v>
      </c>
      <c r="AM319" t="s">
        <v>3215</v>
      </c>
      <c r="AN319">
        <v>12.96</v>
      </c>
      <c r="AO319" t="s">
        <v>3215</v>
      </c>
      <c r="AP319">
        <v>7.9301778385915997E-2</v>
      </c>
      <c r="AQ319">
        <f>(Table2[[#This Row],[Sharpe Ratio]]-AVERAGE(Table2[Sharpe Ratio]))/_xlfn.STDEV.P(Table2[Sharpe Ratio])</f>
        <v>0.21139854229083985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1.1624202955719762</v>
      </c>
      <c r="AS319">
        <f>_xlfn.RANK.AVG(Table2[[#This Row],[1Y Return vs Nifty Z-Score]],Table2[1Y Return vs Nifty Z-Score])</f>
        <v>492</v>
      </c>
      <c r="AT319">
        <f>_xlfn.RANK.AVG(Table2[[#This Row],[6M Return vs Nifty Z-Score]],Table2[6M Return vs Nifty Z-Score])</f>
        <v>199</v>
      </c>
      <c r="AU319">
        <f>_xlfn.RANK.AVG(Table2[[#This Row],[Sharpe Ratio Z-Score]],Table2[Sharpe Ratio Z-Score])</f>
        <v>289</v>
      </c>
      <c r="AV319">
        <f>(Table2[[#This Row],[Rank 1Y]]+Table2[[#This Row],[Rank 6M]]+Table2[[#This Row],[Rank Sharpe]])/3</f>
        <v>326.66666666666669</v>
      </c>
    </row>
    <row r="320" spans="1:48" x14ac:dyDescent="0.3">
      <c r="A320" t="s">
        <v>857</v>
      </c>
      <c r="B320" t="s">
        <v>858</v>
      </c>
      <c r="C320" t="s">
        <v>3178</v>
      </c>
      <c r="D320" t="s">
        <v>215</v>
      </c>
      <c r="E320">
        <v>19202.906736820001</v>
      </c>
      <c r="F320">
        <v>441.4</v>
      </c>
      <c r="G320">
        <v>14.2923843037078</v>
      </c>
      <c r="H320">
        <f>(Table2[[#This Row],[1Y Return vs Nifty]]-AVERAGE(Table2[1Y Return vs Nifty]))/_xlfn.STDEV.P(Table2[1Y Return vs Nifty])</f>
        <v>-0.18127097314504176</v>
      </c>
      <c r="I320">
        <v>-5.7737719382907304</v>
      </c>
      <c r="J320">
        <f>(Table2[[#This Row],[1M Return vs Nifty]]-AVERAGE(Table2[1M Return vs Nifty]))/_xlfn.STDEV.P(Table2[1M Return vs Nifty])</f>
        <v>-0.41643166833821649</v>
      </c>
      <c r="K320">
        <v>16.424523002748199</v>
      </c>
      <c r="L320">
        <f>(Table2[[#This Row],[6M Return vs Nifty]]-AVERAGE(Table2[6M Return vs Nifty]))/_xlfn.STDEV.P(Table2[6M Return vs Nifty])</f>
        <v>0.18904402871191428</v>
      </c>
      <c r="M320">
        <v>-0.58902608396337697</v>
      </c>
      <c r="N320">
        <f>(Table2[[#This Row],[1W Return vs Nifty]]-AVERAGE(Table2[1W Return vs Nifty]))/_xlfn.STDEV.P(Table2[1W Return vs Nifty])</f>
        <v>-0.20786040397254887</v>
      </c>
      <c r="O320">
        <v>455.13</v>
      </c>
      <c r="P320">
        <v>455.49375520202898</v>
      </c>
      <c r="Q320">
        <v>394.67577400955003</v>
      </c>
      <c r="R320">
        <v>31.785734074376499</v>
      </c>
      <c r="S320" s="1">
        <f>(Table2[[#This Row],[Close Price]]-Table2[[#This Row],[20D EMA]])/Table2[[#This Row],[20D EMA]]</f>
        <v>-3.0167204974402957E-2</v>
      </c>
      <c r="T320" s="1">
        <f>(Table2[[#This Row],[Close Price]]-Table2[[#This Row],[50D EMA]])/Table2[[#This Row],[50D EMA]]</f>
        <v>-3.0941708950055484E-2</v>
      </c>
      <c r="U320" s="1">
        <f>(Table2[[#This Row],[Close Price]]-Table2[[#This Row],[200D EMA]])/Table2[[#This Row],[200D EMA]]</f>
        <v>0.11838635423647603</v>
      </c>
      <c r="V320">
        <v>0.48010693169532498</v>
      </c>
      <c r="W320">
        <v>436.2</v>
      </c>
      <c r="X320">
        <v>447.6</v>
      </c>
      <c r="Y320">
        <v>436.2</v>
      </c>
      <c r="Z320">
        <v>448.5</v>
      </c>
      <c r="AA320">
        <v>436.2</v>
      </c>
      <c r="AB320">
        <v>447.6</v>
      </c>
      <c r="AC320" s="1">
        <f>(Table2[[#This Row],[Close Price]]/Table2[[#This Row],[Day Low]])-1</f>
        <v>1.1921137093076517E-2</v>
      </c>
      <c r="AD320" s="1">
        <f>(Table2[[#This Row],[Day High]]/Table2[[#This Row],[Close Price]])-1</f>
        <v>1.4046216583597726E-2</v>
      </c>
      <c r="AE320" s="1">
        <f>(Table2[[#This Row],[Close Price]]/Table2[[#This Row],[Current Week Low]])-1</f>
        <v>1.1921137093076517E-2</v>
      </c>
      <c r="AF320" s="1">
        <f>(Table2[[#This Row],[Current Week High]]/Table2[[#This Row],[Close Price]])-1</f>
        <v>1.608518350702326E-2</v>
      </c>
      <c r="AG320" s="1">
        <f>(Table2[[#This Row],[Close Price]]/Table2[[#This Row],[Current Month Low]])-1</f>
        <v>1.1921137093076517E-2</v>
      </c>
      <c r="AH320" s="1">
        <f>(Table2[[#This Row],[Current Month High]]/Table2[[#This Row],[Close Price]])-1</f>
        <v>1.4046216583597726E-2</v>
      </c>
      <c r="AI320">
        <v>30.822383325781601</v>
      </c>
      <c r="AJ320">
        <v>57.081850533807803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-0.08</v>
      </c>
      <c r="AM320" t="s">
        <v>3214</v>
      </c>
      <c r="AN320">
        <v>-4.1399999999999997</v>
      </c>
      <c r="AO320" t="s">
        <v>3214</v>
      </c>
      <c r="AP320">
        <v>4.6931041248393E-2</v>
      </c>
      <c r="AQ320">
        <f>(Table2[[#This Row],[Sharpe Ratio]]-AVERAGE(Table2[Sharpe Ratio]))/_xlfn.STDEV.P(Table2[Sharpe Ratio])</f>
        <v>-0.16658557014254133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347</v>
      </c>
      <c r="AT320">
        <f>_xlfn.RANK.AVG(Table2[[#This Row],[6M Return vs Nifty Z-Score]],Table2[6M Return vs Nifty Z-Score])</f>
        <v>250</v>
      </c>
      <c r="AU320">
        <f>_xlfn.RANK.AVG(Table2[[#This Row],[Sharpe Ratio Z-Score]],Table2[Sharpe Ratio Z-Score])</f>
        <v>385</v>
      </c>
      <c r="AV320">
        <f>(Table2[[#This Row],[Rank 1Y]]+Table2[[#This Row],[Rank 6M]]+Table2[[#This Row],[Rank Sharpe]])/3</f>
        <v>327.33333333333331</v>
      </c>
    </row>
    <row r="321" spans="1:48" x14ac:dyDescent="0.3">
      <c r="A321" t="s">
        <v>764</v>
      </c>
      <c r="B321" t="s">
        <v>765</v>
      </c>
      <c r="C321" t="s">
        <v>3168</v>
      </c>
      <c r="D321" t="s">
        <v>766</v>
      </c>
      <c r="E321">
        <v>22418.130237425001</v>
      </c>
      <c r="F321">
        <v>1598.35</v>
      </c>
      <c r="G321">
        <v>11.9896275030792</v>
      </c>
      <c r="H321">
        <f>(Table2[[#This Row],[1Y Return vs Nifty]]-AVERAGE(Table2[1Y Return vs Nifty]))/_xlfn.STDEV.P(Table2[1Y Return vs Nifty])</f>
        <v>-0.21978291587134169</v>
      </c>
      <c r="I321">
        <v>-5.0618430385535698</v>
      </c>
      <c r="J321">
        <f>(Table2[[#This Row],[1M Return vs Nifty]]-AVERAGE(Table2[1M Return vs Nifty]))/_xlfn.STDEV.P(Table2[1M Return vs Nifty])</f>
        <v>-0.35234236506792249</v>
      </c>
      <c r="K321">
        <v>31.522195157111799</v>
      </c>
      <c r="L321">
        <f>(Table2[[#This Row],[6M Return vs Nifty]]-AVERAGE(Table2[6M Return vs Nifty]))/_xlfn.STDEV.P(Table2[6M Return vs Nifty])</f>
        <v>0.66638798696366819</v>
      </c>
      <c r="M321">
        <v>2.44004375091881</v>
      </c>
      <c r="N321">
        <f>(Table2[[#This Row],[1W Return vs Nifty]]-AVERAGE(Table2[1W Return vs Nifty]))/_xlfn.STDEV.P(Table2[1W Return vs Nifty])</f>
        <v>0.42546975737474524</v>
      </c>
      <c r="O321">
        <v>1579.32</v>
      </c>
      <c r="P321">
        <v>1535.56437768519</v>
      </c>
      <c r="Q321">
        <v>1327.0171551296701</v>
      </c>
      <c r="R321">
        <v>59.0567076741562</v>
      </c>
      <c r="S321" s="1">
        <f>(Table2[[#This Row],[Close Price]]-Table2[[#This Row],[20D EMA]])/Table2[[#This Row],[20D EMA]]</f>
        <v>1.2049489653775025E-2</v>
      </c>
      <c r="T321" s="1">
        <f>(Table2[[#This Row],[Close Price]]-Table2[[#This Row],[50D EMA]])/Table2[[#This Row],[50D EMA]]</f>
        <v>4.0887652271184495E-2</v>
      </c>
      <c r="U321" s="1">
        <f>(Table2[[#This Row],[Close Price]]-Table2[[#This Row],[200D EMA]])/Table2[[#This Row],[200D EMA]]</f>
        <v>0.2044682269716524</v>
      </c>
      <c r="V321">
        <v>0.38649073547170898</v>
      </c>
      <c r="W321">
        <v>1580</v>
      </c>
      <c r="X321">
        <v>1632</v>
      </c>
      <c r="Y321">
        <v>1570.05</v>
      </c>
      <c r="Z321">
        <v>1632</v>
      </c>
      <c r="AA321">
        <v>1580</v>
      </c>
      <c r="AB321">
        <v>1632</v>
      </c>
      <c r="AC321" s="1">
        <f>(Table2[[#This Row],[Close Price]]/Table2[[#This Row],[Day Low]])-1</f>
        <v>1.1613924050632773E-2</v>
      </c>
      <c r="AD321" s="1">
        <f>(Table2[[#This Row],[Day High]]/Table2[[#This Row],[Close Price]])-1</f>
        <v>2.1052960865892922E-2</v>
      </c>
      <c r="AE321" s="1">
        <f>(Table2[[#This Row],[Close Price]]/Table2[[#This Row],[Current Week Low]])-1</f>
        <v>1.8024903665488257E-2</v>
      </c>
      <c r="AF321" s="1">
        <f>(Table2[[#This Row],[Current Week High]]/Table2[[#This Row],[Close Price]])-1</f>
        <v>2.1052960865892922E-2</v>
      </c>
      <c r="AG321" s="1">
        <f>(Table2[[#This Row],[Close Price]]/Table2[[#This Row],[Current Month Low]])-1</f>
        <v>1.1613924050632773E-2</v>
      </c>
      <c r="AH321" s="1">
        <f>(Table2[[#This Row],[Current Month High]]/Table2[[#This Row],[Close Price]])-1</f>
        <v>2.1052960865892922E-2</v>
      </c>
      <c r="AI321">
        <v>7.2981512184440103</v>
      </c>
      <c r="AJ321">
        <v>61.751758336284901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0.03</v>
      </c>
      <c r="AM321" t="s">
        <v>3215</v>
      </c>
      <c r="AN321">
        <v>1.1499999999999999</v>
      </c>
      <c r="AO321" t="s">
        <v>3215</v>
      </c>
      <c r="AP321">
        <v>1.1942570758429E-2</v>
      </c>
      <c r="AQ321">
        <f>(Table2[[#This Row],[Sharpe Ratio]]-AVERAGE(Table2[Sharpe Ratio]))/_xlfn.STDEV.P(Table2[Sharpe Ratio])</f>
        <v>-0.57513622833007294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-5.5403764930923804E-2</v>
      </c>
      <c r="AS321">
        <f>_xlfn.RANK.AVG(Table2[[#This Row],[1Y Return vs Nifty Z-Score]],Table2[1Y Return vs Nifty Z-Score])</f>
        <v>365</v>
      </c>
      <c r="AT321">
        <f>_xlfn.RANK.AVG(Table2[[#This Row],[6M Return vs Nifty Z-Score]],Table2[6M Return vs Nifty Z-Score])</f>
        <v>140</v>
      </c>
      <c r="AU321">
        <f>_xlfn.RANK.AVG(Table2[[#This Row],[Sharpe Ratio Z-Score]],Table2[Sharpe Ratio Z-Score])</f>
        <v>479</v>
      </c>
      <c r="AV321">
        <f>(Table2[[#This Row],[Rank 1Y]]+Table2[[#This Row],[Rank 6M]]+Table2[[#This Row],[Rank Sharpe]])/3</f>
        <v>328</v>
      </c>
    </row>
    <row r="322" spans="1:48" x14ac:dyDescent="0.3">
      <c r="A322" t="s">
        <v>369</v>
      </c>
      <c r="B322" t="s">
        <v>370</v>
      </c>
      <c r="C322" t="s">
        <v>3181</v>
      </c>
      <c r="D322" t="s">
        <v>198</v>
      </c>
      <c r="E322">
        <v>70046.199922300104</v>
      </c>
      <c r="F322">
        <v>238.13</v>
      </c>
      <c r="G322">
        <v>2.72205892553312</v>
      </c>
      <c r="H322">
        <f>(Table2[[#This Row],[1Y Return vs Nifty]]-AVERAGE(Table2[1Y Return vs Nifty]))/_xlfn.STDEV.P(Table2[1Y Return vs Nifty])</f>
        <v>-0.37477630039769838</v>
      </c>
      <c r="I322">
        <v>-8.4156569947320392</v>
      </c>
      <c r="J322">
        <f>(Table2[[#This Row],[1M Return vs Nifty]]-AVERAGE(Table2[1M Return vs Nifty]))/_xlfn.STDEV.P(Table2[1M Return vs Nifty])</f>
        <v>-0.65425959279813839</v>
      </c>
      <c r="K322">
        <v>20.070994563559999</v>
      </c>
      <c r="L322">
        <f>(Table2[[#This Row],[6M Return vs Nifty]]-AVERAGE(Table2[6M Return vs Nifty]))/_xlfn.STDEV.P(Table2[6M Return vs Nifty])</f>
        <v>0.30433472721786065</v>
      </c>
      <c r="M322">
        <v>1.0936175915074899</v>
      </c>
      <c r="N322">
        <f>(Table2[[#This Row],[1W Return vs Nifty]]-AVERAGE(Table2[1W Return vs Nifty]))/_xlfn.STDEV.P(Table2[1W Return vs Nifty])</f>
        <v>0.14395353514629497</v>
      </c>
      <c r="O322">
        <v>241.72</v>
      </c>
      <c r="P322">
        <v>242.27001557665099</v>
      </c>
      <c r="Q322">
        <v>214.88233980852701</v>
      </c>
      <c r="R322">
        <v>43.541789104274102</v>
      </c>
      <c r="S322" s="1">
        <f>(Table2[[#This Row],[Close Price]]-Table2[[#This Row],[20D EMA]])/Table2[[#This Row],[20D EMA]]</f>
        <v>-1.4851894754261142E-2</v>
      </c>
      <c r="T322" s="1">
        <f>(Table2[[#This Row],[Close Price]]-Table2[[#This Row],[50D EMA]])/Table2[[#This Row],[50D EMA]]</f>
        <v>-1.7088435672887262E-2</v>
      </c>
      <c r="U322" s="1">
        <f>(Table2[[#This Row],[Close Price]]-Table2[[#This Row],[200D EMA]])/Table2[[#This Row],[200D EMA]]</f>
        <v>0.10818785858432127</v>
      </c>
      <c r="V322">
        <v>0.87737147790580305</v>
      </c>
      <c r="W322">
        <v>233.5</v>
      </c>
      <c r="X322">
        <v>242.19</v>
      </c>
      <c r="Y322">
        <v>233.5</v>
      </c>
      <c r="Z322">
        <v>242.19</v>
      </c>
      <c r="AA322">
        <v>233.5</v>
      </c>
      <c r="AB322">
        <v>242.19</v>
      </c>
      <c r="AC322" s="1">
        <f>(Table2[[#This Row],[Close Price]]/Table2[[#This Row],[Day Low]])-1</f>
        <v>1.9828693790149954E-2</v>
      </c>
      <c r="AD322" s="1">
        <f>(Table2[[#This Row],[Day High]]/Table2[[#This Row],[Close Price]])-1</f>
        <v>1.7049510771427467E-2</v>
      </c>
      <c r="AE322" s="1">
        <f>(Table2[[#This Row],[Close Price]]/Table2[[#This Row],[Current Week Low]])-1</f>
        <v>1.9828693790149954E-2</v>
      </c>
      <c r="AF322" s="1">
        <f>(Table2[[#This Row],[Current Week High]]/Table2[[#This Row],[Close Price]])-1</f>
        <v>1.7049510771427467E-2</v>
      </c>
      <c r="AG322" s="1">
        <f>(Table2[[#This Row],[Close Price]]/Table2[[#This Row],[Current Month Low]])-1</f>
        <v>1.9828693790149954E-2</v>
      </c>
      <c r="AH322" s="1">
        <f>(Table2[[#This Row],[Current Month High]]/Table2[[#This Row],[Close Price]])-1</f>
        <v>1.7049510771427467E-2</v>
      </c>
      <c r="AI322">
        <v>11.136774030991401</v>
      </c>
      <c r="AJ322">
        <v>51.145668041891398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-0.01</v>
      </c>
      <c r="AM322" t="s">
        <v>3214</v>
      </c>
      <c r="AN322">
        <v>-3.06</v>
      </c>
      <c r="AO322" t="s">
        <v>3214</v>
      </c>
      <c r="AP322">
        <v>6.0601258740032998E-2</v>
      </c>
      <c r="AQ322">
        <f>(Table2[[#This Row],[Sharpe Ratio]]-AVERAGE(Table2[Sharpe Ratio]))/_xlfn.STDEV.P(Table2[Sharpe Ratio])</f>
        <v>-6.9622349247813022E-3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418</v>
      </c>
      <c r="AT322">
        <f>_xlfn.RANK.AVG(Table2[[#This Row],[6M Return vs Nifty Z-Score]],Table2[6M Return vs Nifty Z-Score])</f>
        <v>216</v>
      </c>
      <c r="AU322">
        <f>_xlfn.RANK.AVG(Table2[[#This Row],[Sharpe Ratio Z-Score]],Table2[Sharpe Ratio Z-Score])</f>
        <v>351</v>
      </c>
      <c r="AV322">
        <f>(Table2[[#This Row],[Rank 1Y]]+Table2[[#This Row],[Rank 6M]]+Table2[[#This Row],[Rank Sharpe]])/3</f>
        <v>328.33333333333331</v>
      </c>
    </row>
    <row r="323" spans="1:48" x14ac:dyDescent="0.3">
      <c r="A323" t="s">
        <v>179</v>
      </c>
      <c r="B323" t="s">
        <v>180</v>
      </c>
      <c r="C323" t="s">
        <v>3171</v>
      </c>
      <c r="D323" t="s">
        <v>117</v>
      </c>
      <c r="E323">
        <v>155533.708750814</v>
      </c>
      <c r="F323">
        <v>6446.05</v>
      </c>
      <c r="G323">
        <v>12.0303910414192</v>
      </c>
      <c r="H323">
        <f>(Table2[[#This Row],[1Y Return vs Nifty]]-AVERAGE(Table2[1Y Return vs Nifty]))/_xlfn.STDEV.P(Table2[1Y Return vs Nifty])</f>
        <v>-0.21910117516236066</v>
      </c>
      <c r="I323">
        <v>7.1887611248769296</v>
      </c>
      <c r="J323">
        <f>(Table2[[#This Row],[1M Return vs Nifty]]-AVERAGE(Table2[1M Return vs Nifty]))/_xlfn.STDEV.P(Table2[1M Return vs Nifty])</f>
        <v>0.75048220879653094</v>
      </c>
      <c r="K323">
        <v>16.706530735851999</v>
      </c>
      <c r="L323">
        <f>(Table2[[#This Row],[6M Return vs Nifty]]-AVERAGE(Table2[6M Return vs Nifty]))/_xlfn.STDEV.P(Table2[6M Return vs Nifty])</f>
        <v>0.19796028323122208</v>
      </c>
      <c r="M323">
        <v>5.1917639580567601</v>
      </c>
      <c r="N323">
        <f>(Table2[[#This Row],[1W Return vs Nifty]]-AVERAGE(Table2[1W Return vs Nifty]))/_xlfn.STDEV.P(Table2[1W Return vs Nifty])</f>
        <v>1.0008105378018397</v>
      </c>
      <c r="O323">
        <v>6142.88</v>
      </c>
      <c r="P323">
        <v>5942.5378752748902</v>
      </c>
      <c r="Q323">
        <v>5407.9131754620803</v>
      </c>
      <c r="R323">
        <v>88.146447975100202</v>
      </c>
      <c r="S323" s="1">
        <f>(Table2[[#This Row],[Close Price]]-Table2[[#This Row],[20D EMA]])/Table2[[#This Row],[20D EMA]]</f>
        <v>4.9353072174615174E-2</v>
      </c>
      <c r="T323" s="1">
        <f>(Table2[[#This Row],[Close Price]]-Table2[[#This Row],[50D EMA]])/Table2[[#This Row],[50D EMA]]</f>
        <v>8.4730149860730755E-2</v>
      </c>
      <c r="U323" s="1">
        <f>(Table2[[#This Row],[Close Price]]-Table2[[#This Row],[200D EMA]])/Table2[[#This Row],[200D EMA]]</f>
        <v>0.19196625220396887</v>
      </c>
      <c r="V323">
        <v>1.2419334469030801</v>
      </c>
      <c r="W323">
        <v>6306.9</v>
      </c>
      <c r="X323">
        <v>6463.6</v>
      </c>
      <c r="Y323">
        <v>6241.1</v>
      </c>
      <c r="Z323">
        <v>6463.6</v>
      </c>
      <c r="AA323">
        <v>6306.9</v>
      </c>
      <c r="AB323">
        <v>6463.6</v>
      </c>
      <c r="AC323" s="1">
        <f>(Table2[[#This Row],[Close Price]]/Table2[[#This Row],[Day Low]])-1</f>
        <v>2.2063137198941041E-2</v>
      </c>
      <c r="AD323" s="1">
        <f>(Table2[[#This Row],[Day High]]/Table2[[#This Row],[Close Price]])-1</f>
        <v>2.7225975597460206E-3</v>
      </c>
      <c r="AE323" s="1">
        <f>(Table2[[#This Row],[Close Price]]/Table2[[#This Row],[Current Week Low]])-1</f>
        <v>3.2838762397654264E-2</v>
      </c>
      <c r="AF323" s="1">
        <f>(Table2[[#This Row],[Current Week High]]/Table2[[#This Row],[Close Price]])-1</f>
        <v>2.7225975597460206E-3</v>
      </c>
      <c r="AG323" s="1">
        <f>(Table2[[#This Row],[Close Price]]/Table2[[#This Row],[Current Month Low]])-1</f>
        <v>2.2063137198941041E-2</v>
      </c>
      <c r="AH323" s="1">
        <f>(Table2[[#This Row],[Current Month High]]/Table2[[#This Row],[Close Price]])-1</f>
        <v>2.7225975597460206E-3</v>
      </c>
      <c r="AI323">
        <v>0.272259755974602</v>
      </c>
      <c r="AJ323">
        <v>48.263449640039497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0.02</v>
      </c>
      <c r="AM323" t="s">
        <v>3215</v>
      </c>
      <c r="AN323">
        <v>5.0999999999999996</v>
      </c>
      <c r="AO323" t="s">
        <v>3215</v>
      </c>
      <c r="AP323">
        <v>4.9391790635036001E-2</v>
      </c>
      <c r="AQ323">
        <f>(Table2[[#This Row],[Sharpe Ratio]]-AVERAGE(Table2[Sharpe Ratio]))/_xlfn.STDEV.P(Table2[Sharpe Ratio])</f>
        <v>-0.13785208258309137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1.5922997720841408</v>
      </c>
      <c r="AS323">
        <f>_xlfn.RANK.AVG(Table2[[#This Row],[1Y Return vs Nifty Z-Score]],Table2[1Y Return vs Nifty Z-Score])</f>
        <v>364</v>
      </c>
      <c r="AT323">
        <f>_xlfn.RANK.AVG(Table2[[#This Row],[6M Return vs Nifty Z-Score]],Table2[6M Return vs Nifty Z-Score])</f>
        <v>247</v>
      </c>
      <c r="AU323">
        <f>_xlfn.RANK.AVG(Table2[[#This Row],[Sharpe Ratio Z-Score]],Table2[Sharpe Ratio Z-Score])</f>
        <v>375</v>
      </c>
      <c r="AV323">
        <f>(Table2[[#This Row],[Rank 1Y]]+Table2[[#This Row],[Rank 6M]]+Table2[[#This Row],[Rank Sharpe]])/3</f>
        <v>328.66666666666669</v>
      </c>
    </row>
    <row r="324" spans="1:48" x14ac:dyDescent="0.3">
      <c r="A324" t="s">
        <v>673</v>
      </c>
      <c r="B324" t="s">
        <v>674</v>
      </c>
      <c r="C324" t="s">
        <v>3183</v>
      </c>
      <c r="D324" t="s">
        <v>270</v>
      </c>
      <c r="E324">
        <v>28236.674285519999</v>
      </c>
      <c r="F324">
        <v>565.70000000000005</v>
      </c>
      <c r="G324">
        <v>3.3303279088020998</v>
      </c>
      <c r="H324">
        <f>(Table2[[#This Row],[1Y Return vs Nifty]]-AVERAGE(Table2[1Y Return vs Nifty]))/_xlfn.STDEV.P(Table2[1Y Return vs Nifty])</f>
        <v>-0.36460344139693673</v>
      </c>
      <c r="I324">
        <v>7.6856611208977101</v>
      </c>
      <c r="J324">
        <f>(Table2[[#This Row],[1M Return vs Nifty]]-AVERAGE(Table2[1M Return vs Nifty]))/_xlfn.STDEV.P(Table2[1M Return vs Nifty])</f>
        <v>0.7952141680578293</v>
      </c>
      <c r="K324">
        <v>41.618366733196297</v>
      </c>
      <c r="L324">
        <f>(Table2[[#This Row],[6M Return vs Nifty]]-AVERAGE(Table2[6M Return vs Nifty]))/_xlfn.STDEV.P(Table2[6M Return vs Nifty])</f>
        <v>0.98559921728066202</v>
      </c>
      <c r="M324">
        <v>2.5672258516707399E-2</v>
      </c>
      <c r="N324">
        <f>(Table2[[#This Row],[1W Return vs Nifty]]-AVERAGE(Table2[1W Return vs Nifty]))/_xlfn.STDEV.P(Table2[1W Return vs Nifty])</f>
        <v>-7.9336790571615898E-2</v>
      </c>
      <c r="O324">
        <v>561.1</v>
      </c>
      <c r="P324">
        <v>540.28938464440103</v>
      </c>
      <c r="Q324">
        <v>472.68191096495798</v>
      </c>
      <c r="R324">
        <v>51.435680537667501</v>
      </c>
      <c r="S324" s="1">
        <f>(Table2[[#This Row],[Close Price]]-Table2[[#This Row],[20D EMA]])/Table2[[#This Row],[20D EMA]]</f>
        <v>8.198182142220678E-3</v>
      </c>
      <c r="T324" s="1">
        <f>(Table2[[#This Row],[Close Price]]-Table2[[#This Row],[50D EMA]])/Table2[[#This Row],[50D EMA]]</f>
        <v>4.7031491044976517E-2</v>
      </c>
      <c r="U324" s="1">
        <f>(Table2[[#This Row],[Close Price]]-Table2[[#This Row],[200D EMA]])/Table2[[#This Row],[200D EMA]]</f>
        <v>0.19678791778841292</v>
      </c>
      <c r="V324">
        <v>0.88488353193986302</v>
      </c>
      <c r="W324">
        <v>557</v>
      </c>
      <c r="X324">
        <v>577.25</v>
      </c>
      <c r="Y324">
        <v>550.04999999999995</v>
      </c>
      <c r="Z324">
        <v>577.25</v>
      </c>
      <c r="AA324">
        <v>557</v>
      </c>
      <c r="AB324">
        <v>577.25</v>
      </c>
      <c r="AC324" s="1">
        <f>(Table2[[#This Row],[Close Price]]/Table2[[#This Row],[Day Low]])-1</f>
        <v>1.5619389587073762E-2</v>
      </c>
      <c r="AD324" s="1">
        <f>(Table2[[#This Row],[Day High]]/Table2[[#This Row],[Close Price]])-1</f>
        <v>2.0417182252076893E-2</v>
      </c>
      <c r="AE324" s="1">
        <f>(Table2[[#This Row],[Close Price]]/Table2[[#This Row],[Current Week Low]])-1</f>
        <v>2.8451958912826258E-2</v>
      </c>
      <c r="AF324" s="1">
        <f>(Table2[[#This Row],[Current Week High]]/Table2[[#This Row],[Close Price]])-1</f>
        <v>2.0417182252076893E-2</v>
      </c>
      <c r="AG324" s="1">
        <f>(Table2[[#This Row],[Close Price]]/Table2[[#This Row],[Current Month Low]])-1</f>
        <v>1.5619389587073762E-2</v>
      </c>
      <c r="AH324" s="1">
        <f>(Table2[[#This Row],[Current Month High]]/Table2[[#This Row],[Close Price]])-1</f>
        <v>2.0417182252076893E-2</v>
      </c>
      <c r="AI324">
        <v>11.065936008485</v>
      </c>
      <c r="AJ324">
        <v>68.313002082713396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0.08</v>
      </c>
      <c r="AM324" t="s">
        <v>3215</v>
      </c>
      <c r="AN324">
        <v>-4.41</v>
      </c>
      <c r="AO324" t="s">
        <v>3214</v>
      </c>
      <c r="AP324">
        <v>1.3595558208058E-2</v>
      </c>
      <c r="AQ324">
        <f>(Table2[[#This Row],[Sharpe Ratio]]-AVERAGE(Table2[Sharpe Ratio]))/_xlfn.STDEV.P(Table2[Sharpe Ratio])</f>
        <v>-0.55583475269925431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0.78103840067068442</v>
      </c>
      <c r="AS324">
        <f>_xlfn.RANK.AVG(Table2[[#This Row],[1Y Return vs Nifty Z-Score]],Table2[1Y Return vs Nifty Z-Score])</f>
        <v>416</v>
      </c>
      <c r="AT324">
        <f>_xlfn.RANK.AVG(Table2[[#This Row],[6M Return vs Nifty Z-Score]],Table2[6M Return vs Nifty Z-Score])</f>
        <v>98</v>
      </c>
      <c r="AU324">
        <f>_xlfn.RANK.AVG(Table2[[#This Row],[Sharpe Ratio Z-Score]],Table2[Sharpe Ratio Z-Score])</f>
        <v>475</v>
      </c>
      <c r="AV324">
        <f>(Table2[[#This Row],[Rank 1Y]]+Table2[[#This Row],[Rank 6M]]+Table2[[#This Row],[Rank Sharpe]])/3</f>
        <v>329.66666666666669</v>
      </c>
    </row>
    <row r="325" spans="1:48" x14ac:dyDescent="0.3">
      <c r="A325" t="s">
        <v>940</v>
      </c>
      <c r="B325" t="s">
        <v>941</v>
      </c>
      <c r="C325" t="s">
        <v>3178</v>
      </c>
      <c r="D325" t="s">
        <v>322</v>
      </c>
      <c r="E325">
        <v>16388.621132708999</v>
      </c>
      <c r="F325">
        <v>4845.7</v>
      </c>
      <c r="G325">
        <v>33.788191101111302</v>
      </c>
      <c r="H325">
        <f>(Table2[[#This Row],[1Y Return vs Nifty]]-AVERAGE(Table2[1Y Return vs Nifty]))/_xlfn.STDEV.P(Table2[1Y Return vs Nifty])</f>
        <v>0.14478230116497451</v>
      </c>
      <c r="I325">
        <v>5.8856272394399198</v>
      </c>
      <c r="J325">
        <f>(Table2[[#This Row],[1M Return vs Nifty]]-AVERAGE(Table2[1M Return vs Nifty]))/_xlfn.STDEV.P(Table2[1M Return vs Nifty])</f>
        <v>0.6331714172042765</v>
      </c>
      <c r="K325">
        <v>13.870673968495099</v>
      </c>
      <c r="L325">
        <f>(Table2[[#This Row],[6M Return vs Nifty]]-AVERAGE(Table2[6M Return vs Nifty]))/_xlfn.STDEV.P(Table2[6M Return vs Nifty])</f>
        <v>0.10829883870356892</v>
      </c>
      <c r="M325">
        <v>0.34210991044078698</v>
      </c>
      <c r="N325">
        <f>(Table2[[#This Row],[1W Return vs Nifty]]-AVERAGE(Table2[1W Return vs Nifty]))/_xlfn.STDEV.P(Table2[1W Return vs Nifty])</f>
        <v>-1.3174727603783742E-2</v>
      </c>
      <c r="O325">
        <v>4613.29</v>
      </c>
      <c r="P325">
        <v>4459.1187351267099</v>
      </c>
      <c r="Q325">
        <v>3947.0162672259398</v>
      </c>
      <c r="R325">
        <v>61.662606808911498</v>
      </c>
      <c r="S325" s="1">
        <f>(Table2[[#This Row],[Close Price]]-Table2[[#This Row],[20D EMA]])/Table2[[#This Row],[20D EMA]]</f>
        <v>5.0378363380580854E-2</v>
      </c>
      <c r="T325" s="1">
        <f>(Table2[[#This Row],[Close Price]]-Table2[[#This Row],[50D EMA]])/Table2[[#This Row],[50D EMA]]</f>
        <v>8.6694543885543082E-2</v>
      </c>
      <c r="U325" s="1">
        <f>(Table2[[#This Row],[Close Price]]-Table2[[#This Row],[200D EMA]])/Table2[[#This Row],[200D EMA]]</f>
        <v>0.22768685810501538</v>
      </c>
      <c r="V325">
        <v>3.1852952670476702</v>
      </c>
      <c r="W325">
        <v>4742.3999999999996</v>
      </c>
      <c r="X325">
        <v>4910</v>
      </c>
      <c r="Y325">
        <v>4580</v>
      </c>
      <c r="Z325">
        <v>4910</v>
      </c>
      <c r="AA325">
        <v>4742.3999999999996</v>
      </c>
      <c r="AB325">
        <v>4910</v>
      </c>
      <c r="AC325" s="1">
        <f>(Table2[[#This Row],[Close Price]]/Table2[[#This Row],[Day Low]])-1</f>
        <v>2.1782219973009553E-2</v>
      </c>
      <c r="AD325" s="1">
        <f>(Table2[[#This Row],[Day High]]/Table2[[#This Row],[Close Price]])-1</f>
        <v>1.3269496667148273E-2</v>
      </c>
      <c r="AE325" s="1">
        <f>(Table2[[#This Row],[Close Price]]/Table2[[#This Row],[Current Week Low]])-1</f>
        <v>5.8013100436681286E-2</v>
      </c>
      <c r="AF325" s="1">
        <f>(Table2[[#This Row],[Current Week High]]/Table2[[#This Row],[Close Price]])-1</f>
        <v>1.3269496667148273E-2</v>
      </c>
      <c r="AG325" s="1">
        <f>(Table2[[#This Row],[Close Price]]/Table2[[#This Row],[Current Month Low]])-1</f>
        <v>2.1782219973009553E-2</v>
      </c>
      <c r="AH325" s="1">
        <f>(Table2[[#This Row],[Current Month High]]/Table2[[#This Row],[Close Price]])-1</f>
        <v>1.3269496667148273E-2</v>
      </c>
      <c r="AI325">
        <v>10.6372660296757</v>
      </c>
      <c r="AJ325">
        <v>78.081990408114393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-0.06</v>
      </c>
      <c r="AM325" t="s">
        <v>3214</v>
      </c>
      <c r="AN325">
        <v>4.32</v>
      </c>
      <c r="AO325" t="s">
        <v>3215</v>
      </c>
      <c r="AP325">
        <v>2.0699784356611999E-2</v>
      </c>
      <c r="AQ325">
        <f>(Table2[[#This Row],[Sharpe Ratio]]-AVERAGE(Table2[Sharpe Ratio]))/_xlfn.STDEV.P(Table2[Sharpe Ratio])</f>
        <v>-0.47288067587736698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0.40019715359166924</v>
      </c>
      <c r="AS325">
        <f>_xlfn.RANK.AVG(Table2[[#This Row],[1Y Return vs Nifty Z-Score]],Table2[1Y Return vs Nifty Z-Score])</f>
        <v>256</v>
      </c>
      <c r="AT325">
        <f>_xlfn.RANK.AVG(Table2[[#This Row],[6M Return vs Nifty Z-Score]],Table2[6M Return vs Nifty Z-Score])</f>
        <v>277</v>
      </c>
      <c r="AU325">
        <f>_xlfn.RANK.AVG(Table2[[#This Row],[Sharpe Ratio Z-Score]],Table2[Sharpe Ratio Z-Score])</f>
        <v>458</v>
      </c>
      <c r="AV325">
        <f>(Table2[[#This Row],[Rank 1Y]]+Table2[[#This Row],[Rank 6M]]+Table2[[#This Row],[Rank Sharpe]])/3</f>
        <v>330.33333333333331</v>
      </c>
    </row>
    <row r="326" spans="1:48" x14ac:dyDescent="0.3">
      <c r="A326" t="s">
        <v>1054</v>
      </c>
      <c r="B326" t="s">
        <v>1055</v>
      </c>
      <c r="C326" t="s">
        <v>3180</v>
      </c>
      <c r="D326" t="s">
        <v>72</v>
      </c>
      <c r="E326">
        <v>13506</v>
      </c>
      <c r="F326">
        <v>90.04</v>
      </c>
      <c r="G326">
        <v>19.587043671385398</v>
      </c>
      <c r="H326">
        <f>(Table2[[#This Row],[1Y Return vs Nifty]]-AVERAGE(Table2[1Y Return vs Nifty]))/_xlfn.STDEV.P(Table2[1Y Return vs Nifty])</f>
        <v>-9.2721622962857991E-2</v>
      </c>
      <c r="I326">
        <v>-13.4174214193966</v>
      </c>
      <c r="J326">
        <f>(Table2[[#This Row],[1M Return vs Nifty]]-AVERAGE(Table2[1M Return vs Nifty]))/_xlfn.STDEV.P(Table2[1M Return vs Nifty])</f>
        <v>-1.1045287098648047</v>
      </c>
      <c r="K326">
        <v>8.1586120189385998</v>
      </c>
      <c r="L326">
        <f>(Table2[[#This Row],[6M Return vs Nifty]]-AVERAGE(Table2[6M Return vs Nifty]))/_xlfn.STDEV.P(Table2[6M Return vs Nifty])</f>
        <v>-7.2299748476142081E-2</v>
      </c>
      <c r="M326">
        <v>-1.37470340358482</v>
      </c>
      <c r="N326">
        <f>(Table2[[#This Row],[1W Return vs Nifty]]-AVERAGE(Table2[1W Return vs Nifty]))/_xlfn.STDEV.P(Table2[1W Return vs Nifty])</f>
        <v>-0.37213299282889378</v>
      </c>
      <c r="O326">
        <v>93.19</v>
      </c>
      <c r="P326">
        <v>94.115443401806502</v>
      </c>
      <c r="Q326">
        <v>80.813623386008402</v>
      </c>
      <c r="R326">
        <v>35.759918462360602</v>
      </c>
      <c r="S326" s="1">
        <f>(Table2[[#This Row],[Close Price]]-Table2[[#This Row],[20D EMA]])/Table2[[#This Row],[20D EMA]]</f>
        <v>-3.3801910076188345E-2</v>
      </c>
      <c r="T326" s="1">
        <f>(Table2[[#This Row],[Close Price]]-Table2[[#This Row],[50D EMA]])/Table2[[#This Row],[50D EMA]]</f>
        <v>-4.3302600025027026E-2</v>
      </c>
      <c r="U326" s="1">
        <f>(Table2[[#This Row],[Close Price]]-Table2[[#This Row],[200D EMA]])/Table2[[#This Row],[200D EMA]]</f>
        <v>0.11416857984354412</v>
      </c>
      <c r="V326">
        <v>0.13115033403707799</v>
      </c>
      <c r="W326">
        <v>89.6</v>
      </c>
      <c r="X326">
        <v>91.17</v>
      </c>
      <c r="Y326">
        <v>89.1</v>
      </c>
      <c r="Z326">
        <v>91.17</v>
      </c>
      <c r="AA326">
        <v>89.6</v>
      </c>
      <c r="AB326">
        <v>91.17</v>
      </c>
      <c r="AC326" s="1">
        <f>(Table2[[#This Row],[Close Price]]/Table2[[#This Row],[Day Low]])-1</f>
        <v>4.9107142857143238E-3</v>
      </c>
      <c r="AD326" s="1">
        <f>(Table2[[#This Row],[Day High]]/Table2[[#This Row],[Close Price]])-1</f>
        <v>1.254997778764988E-2</v>
      </c>
      <c r="AE326" s="1">
        <f>(Table2[[#This Row],[Close Price]]/Table2[[#This Row],[Current Week Low]])-1</f>
        <v>1.0549943883277457E-2</v>
      </c>
      <c r="AF326" s="1">
        <f>(Table2[[#This Row],[Current Week High]]/Table2[[#This Row],[Close Price]])-1</f>
        <v>1.254997778764988E-2</v>
      </c>
      <c r="AG326" s="1">
        <f>(Table2[[#This Row],[Close Price]]/Table2[[#This Row],[Current Month Low]])-1</f>
        <v>4.9107142857143238E-3</v>
      </c>
      <c r="AH326" s="1">
        <f>(Table2[[#This Row],[Current Month High]]/Table2[[#This Row],[Close Price]])-1</f>
        <v>1.254997778764988E-2</v>
      </c>
      <c r="AI326">
        <v>46.379386939138101</v>
      </c>
      <c r="AJ326">
        <v>81.167002012072402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-0.05</v>
      </c>
      <c r="AM326" t="s">
        <v>3214</v>
      </c>
      <c r="AN326">
        <v>-5.34</v>
      </c>
      <c r="AO326" t="s">
        <v>3214</v>
      </c>
      <c r="AP326">
        <v>6.7501685110419998E-2</v>
      </c>
      <c r="AQ326">
        <f>(Table2[[#This Row],[Sharpe Ratio]]-AVERAGE(Table2[Sharpe Ratio]))/_xlfn.STDEV.P(Table2[Sharpe Ratio])</f>
        <v>7.3612128456003026E-2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325</v>
      </c>
      <c r="AT326">
        <f>_xlfn.RANK.AVG(Table2[[#This Row],[6M Return vs Nifty Z-Score]],Table2[6M Return vs Nifty Z-Score])</f>
        <v>340</v>
      </c>
      <c r="AU326">
        <f>_xlfn.RANK.AVG(Table2[[#This Row],[Sharpe Ratio Z-Score]],Table2[Sharpe Ratio Z-Score])</f>
        <v>327</v>
      </c>
      <c r="AV326">
        <f>(Table2[[#This Row],[Rank 1Y]]+Table2[[#This Row],[Rank 6M]]+Table2[[#This Row],[Rank Sharpe]])/3</f>
        <v>330.66666666666669</v>
      </c>
    </row>
    <row r="327" spans="1:48" x14ac:dyDescent="0.3">
      <c r="A327" t="s">
        <v>780</v>
      </c>
      <c r="B327" t="s">
        <v>781</v>
      </c>
      <c r="C327" t="s">
        <v>3175</v>
      </c>
      <c r="D327" t="s">
        <v>187</v>
      </c>
      <c r="E327">
        <v>21682.9765948399</v>
      </c>
      <c r="F327">
        <v>1833.7</v>
      </c>
      <c r="G327">
        <v>7.3516032974325203</v>
      </c>
      <c r="H327">
        <f>(Table2[[#This Row],[1Y Return vs Nifty]]-AVERAGE(Table2[1Y Return vs Nifty]))/_xlfn.STDEV.P(Table2[1Y Return vs Nifty])</f>
        <v>-0.29735051767900922</v>
      </c>
      <c r="I327">
        <v>-6.6481251863942497</v>
      </c>
      <c r="J327">
        <f>(Table2[[#This Row],[1M Return vs Nifty]]-AVERAGE(Table2[1M Return vs Nifty]))/_xlfn.STDEV.P(Table2[1M Return vs Nifty])</f>
        <v>-0.49514274539066006</v>
      </c>
      <c r="K327">
        <v>-13.084872384797</v>
      </c>
      <c r="L327">
        <f>(Table2[[#This Row],[6M Return vs Nifty]]-AVERAGE(Table2[6M Return vs Nifty]))/_xlfn.STDEV.P(Table2[6M Return vs Nifty])</f>
        <v>-0.7439562017796213</v>
      </c>
      <c r="M327">
        <v>-0.38143876849030101</v>
      </c>
      <c r="N327">
        <f>(Table2[[#This Row],[1W Return vs Nifty]]-AVERAGE(Table2[1W Return vs Nifty]))/_xlfn.STDEV.P(Table2[1W Return vs Nifty])</f>
        <v>-0.16445720920687643</v>
      </c>
      <c r="O327">
        <v>1888.55</v>
      </c>
      <c r="P327">
        <v>1927.3162323752299</v>
      </c>
      <c r="Q327">
        <v>1828.2280675406</v>
      </c>
      <c r="R327">
        <v>36.986630956666801</v>
      </c>
      <c r="S327" s="1">
        <f>(Table2[[#This Row],[Close Price]]-Table2[[#This Row],[20D EMA]])/Table2[[#This Row],[20D EMA]]</f>
        <v>-2.9043446030022985E-2</v>
      </c>
      <c r="T327" s="1">
        <f>(Table2[[#This Row],[Close Price]]-Table2[[#This Row],[50D EMA]])/Table2[[#This Row],[50D EMA]]</f>
        <v>-4.857336372861705E-2</v>
      </c>
      <c r="U327" s="1">
        <f>(Table2[[#This Row],[Close Price]]-Table2[[#This Row],[200D EMA]])/Table2[[#This Row],[200D EMA]]</f>
        <v>2.9930250807061881E-3</v>
      </c>
      <c r="V327">
        <v>0.72806687131565095</v>
      </c>
      <c r="W327">
        <v>1791.6</v>
      </c>
      <c r="X327">
        <v>1859</v>
      </c>
      <c r="Y327">
        <v>1791.15</v>
      </c>
      <c r="Z327">
        <v>1859</v>
      </c>
      <c r="AA327">
        <v>1791.6</v>
      </c>
      <c r="AB327">
        <v>1859</v>
      </c>
      <c r="AC327" s="1">
        <f>(Table2[[#This Row],[Close Price]]/Table2[[#This Row],[Day Low]])-1</f>
        <v>2.3498548783210671E-2</v>
      </c>
      <c r="AD327" s="1">
        <f>(Table2[[#This Row],[Day High]]/Table2[[#This Row],[Close Price]])-1</f>
        <v>1.3797240551889578E-2</v>
      </c>
      <c r="AE327" s="1">
        <f>(Table2[[#This Row],[Close Price]]/Table2[[#This Row],[Current Week Low]])-1</f>
        <v>2.3755687686681792E-2</v>
      </c>
      <c r="AF327" s="1">
        <f>(Table2[[#This Row],[Current Week High]]/Table2[[#This Row],[Close Price]])-1</f>
        <v>1.3797240551889578E-2</v>
      </c>
      <c r="AG327" s="1">
        <f>(Table2[[#This Row],[Close Price]]/Table2[[#This Row],[Current Month Low]])-1</f>
        <v>2.3498548783210671E-2</v>
      </c>
      <c r="AH327" s="1">
        <f>(Table2[[#This Row],[Current Month High]]/Table2[[#This Row],[Close Price]])-1</f>
        <v>1.3797240551889578E-2</v>
      </c>
      <c r="AI327">
        <v>32.428968751704197</v>
      </c>
      <c r="AJ327">
        <v>64.701127228634306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-0.2</v>
      </c>
      <c r="AM327" t="s">
        <v>3214</v>
      </c>
      <c r="AN327">
        <v>-10.4</v>
      </c>
      <c r="AO327" t="s">
        <v>3214</v>
      </c>
      <c r="AP327">
        <v>0.203243215578782</v>
      </c>
      <c r="AQ327">
        <f>(Table2[[#This Row],[Sharpe Ratio]]-AVERAGE(Table2[Sharpe Ratio]))/_xlfn.STDEV.P(Table2[Sharpe Ratio])</f>
        <v>1.6586283020592303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398</v>
      </c>
      <c r="AT327">
        <f>_xlfn.RANK.AVG(Table2[[#This Row],[6M Return vs Nifty Z-Score]],Table2[6M Return vs Nifty Z-Score])</f>
        <v>565</v>
      </c>
      <c r="AU327">
        <f>_xlfn.RANK.AVG(Table2[[#This Row],[Sharpe Ratio Z-Score]],Table2[Sharpe Ratio Z-Score])</f>
        <v>33</v>
      </c>
      <c r="AV327">
        <f>(Table2[[#This Row],[Rank 1Y]]+Table2[[#This Row],[Rank 6M]]+Table2[[#This Row],[Rank Sharpe]])/3</f>
        <v>332</v>
      </c>
    </row>
    <row r="328" spans="1:48" x14ac:dyDescent="0.3">
      <c r="A328" t="s">
        <v>1661</v>
      </c>
      <c r="B328" t="s">
        <v>1662</v>
      </c>
      <c r="C328" t="s">
        <v>3181</v>
      </c>
      <c r="D328" t="s">
        <v>187</v>
      </c>
      <c r="E328">
        <v>5507.7584013550004</v>
      </c>
      <c r="F328">
        <v>8109.85</v>
      </c>
      <c r="G328">
        <v>57.625578487915199</v>
      </c>
      <c r="H328">
        <f>(Table2[[#This Row],[1Y Return vs Nifty]]-AVERAGE(Table2[1Y Return vs Nifty]))/_xlfn.STDEV.P(Table2[1Y Return vs Nifty])</f>
        <v>0.54344537211307298</v>
      </c>
      <c r="I328">
        <v>-1.56457354481948</v>
      </c>
      <c r="J328">
        <f>(Table2[[#This Row],[1M Return vs Nifty]]-AVERAGE(Table2[1M Return vs Nifty]))/_xlfn.STDEV.P(Table2[1M Return vs Nifty])</f>
        <v>-3.7510974904351867E-2</v>
      </c>
      <c r="K328">
        <v>-17.537604912710201</v>
      </c>
      <c r="L328">
        <f>(Table2[[#This Row],[6M Return vs Nifty]]-AVERAGE(Table2[6M Return vs Nifty]))/_xlfn.STDEV.P(Table2[6M Return vs Nifty])</f>
        <v>-0.88473849908868729</v>
      </c>
      <c r="M328">
        <v>5.8793381141005296</v>
      </c>
      <c r="N328">
        <f>(Table2[[#This Row],[1W Return vs Nifty]]-AVERAGE(Table2[1W Return vs Nifty]))/_xlfn.STDEV.P(Table2[1W Return vs Nifty])</f>
        <v>1.1445713207889929</v>
      </c>
      <c r="O328">
        <v>7736.79</v>
      </c>
      <c r="P328">
        <v>7578.5868564578504</v>
      </c>
      <c r="Q328">
        <v>6879.5780333065704</v>
      </c>
      <c r="R328">
        <v>64.888024917315704</v>
      </c>
      <c r="S328" s="1">
        <f>(Table2[[#This Row],[Close Price]]-Table2[[#This Row],[20D EMA]])/Table2[[#This Row],[20D EMA]]</f>
        <v>4.8218964195745319E-2</v>
      </c>
      <c r="T328" s="1">
        <f>(Table2[[#This Row],[Close Price]]-Table2[[#This Row],[50D EMA]])/Table2[[#This Row],[50D EMA]]</f>
        <v>7.0100554840174592E-2</v>
      </c>
      <c r="U328" s="1">
        <f>(Table2[[#This Row],[Close Price]]-Table2[[#This Row],[200D EMA]])/Table2[[#This Row],[200D EMA]]</f>
        <v>0.1788295678509976</v>
      </c>
      <c r="V328">
        <v>1.3505742943885499</v>
      </c>
      <c r="W328">
        <v>7881.05</v>
      </c>
      <c r="X328">
        <v>8195</v>
      </c>
      <c r="Y328">
        <v>7881.05</v>
      </c>
      <c r="Z328">
        <v>8254.65</v>
      </c>
      <c r="AA328">
        <v>7881.05</v>
      </c>
      <c r="AB328">
        <v>8195</v>
      </c>
      <c r="AC328" s="1">
        <f>(Table2[[#This Row],[Close Price]]/Table2[[#This Row],[Day Low]])-1</f>
        <v>2.9031664562463089E-2</v>
      </c>
      <c r="AD328" s="1">
        <f>(Table2[[#This Row],[Day High]]/Table2[[#This Row],[Close Price]])-1</f>
        <v>1.0499577674063065E-2</v>
      </c>
      <c r="AE328" s="1">
        <f>(Table2[[#This Row],[Close Price]]/Table2[[#This Row],[Current Week Low]])-1</f>
        <v>2.9031664562463089E-2</v>
      </c>
      <c r="AF328" s="1">
        <f>(Table2[[#This Row],[Current Week High]]/Table2[[#This Row],[Close Price]])-1</f>
        <v>1.7854830853838211E-2</v>
      </c>
      <c r="AG328" s="1">
        <f>(Table2[[#This Row],[Close Price]]/Table2[[#This Row],[Current Month Low]])-1</f>
        <v>2.9031664562463089E-2</v>
      </c>
      <c r="AH328" s="1">
        <f>(Table2[[#This Row],[Current Month High]]/Table2[[#This Row],[Close Price]])-1</f>
        <v>1.0499577674063065E-2</v>
      </c>
      <c r="AI328">
        <v>11.998372349673501</v>
      </c>
      <c r="AJ328">
        <v>114.827618177242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0.12</v>
      </c>
      <c r="AM328" t="s">
        <v>3215</v>
      </c>
      <c r="AN328">
        <v>3.44</v>
      </c>
      <c r="AO328" t="s">
        <v>3215</v>
      </c>
      <c r="AP328">
        <v>0.103479587360316</v>
      </c>
      <c r="AQ328">
        <f>(Table2[[#This Row],[Sharpe Ratio]]-AVERAGE(Table2[Sharpe Ratio]))/_xlfn.STDEV.P(Table2[Sharpe Ratio])</f>
        <v>0.49371610666842153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1.2594833255774482</v>
      </c>
      <c r="AS328">
        <f>_xlfn.RANK.AVG(Table2[[#This Row],[1Y Return vs Nifty Z-Score]],Table2[1Y Return vs Nifty Z-Score])</f>
        <v>169</v>
      </c>
      <c r="AT328">
        <f>_xlfn.RANK.AVG(Table2[[#This Row],[6M Return vs Nifty Z-Score]],Table2[6M Return vs Nifty Z-Score])</f>
        <v>608</v>
      </c>
      <c r="AU328">
        <f>_xlfn.RANK.AVG(Table2[[#This Row],[Sharpe Ratio Z-Score]],Table2[Sharpe Ratio Z-Score])</f>
        <v>220</v>
      </c>
      <c r="AV328">
        <f>(Table2[[#This Row],[Rank 1Y]]+Table2[[#This Row],[Rank 6M]]+Table2[[#This Row],[Rank Sharpe]])/3</f>
        <v>332.33333333333331</v>
      </c>
    </row>
    <row r="329" spans="1:48" x14ac:dyDescent="0.3">
      <c r="A329" t="s">
        <v>153</v>
      </c>
      <c r="B329" t="s">
        <v>154</v>
      </c>
      <c r="C329" t="s">
        <v>3177</v>
      </c>
      <c r="D329" t="s">
        <v>77</v>
      </c>
      <c r="E329">
        <v>188341.75572538099</v>
      </c>
      <c r="F329">
        <v>2801.15</v>
      </c>
      <c r="G329">
        <v>15.002648757312199</v>
      </c>
      <c r="H329">
        <f>(Table2[[#This Row],[1Y Return vs Nifty]]-AVERAGE(Table2[1Y Return vs Nifty]))/_xlfn.STDEV.P(Table2[1Y Return vs Nifty])</f>
        <v>-0.16939231363993362</v>
      </c>
      <c r="I329">
        <v>1.1805091843009301</v>
      </c>
      <c r="J329">
        <f>(Table2[[#This Row],[1M Return vs Nifty]]-AVERAGE(Table2[1M Return vs Nifty]))/_xlfn.STDEV.P(Table2[1M Return vs Nifty])</f>
        <v>0.20960701622312811</v>
      </c>
      <c r="K329">
        <v>6.6095929267821303</v>
      </c>
      <c r="L329">
        <f>(Table2[[#This Row],[6M Return vs Nifty]]-AVERAGE(Table2[6M Return vs Nifty]))/_xlfn.STDEV.P(Table2[6M Return vs Nifty])</f>
        <v>-0.12127517311760236</v>
      </c>
      <c r="M329">
        <v>7.4958857743419403</v>
      </c>
      <c r="N329">
        <f>(Table2[[#This Row],[1W Return vs Nifty]]-AVERAGE(Table2[1W Return vs Nifty]))/_xlfn.STDEV.P(Table2[1W Return vs Nifty])</f>
        <v>1.4825656379540522</v>
      </c>
      <c r="O329">
        <v>2727.12</v>
      </c>
      <c r="P329">
        <v>2694.1351681114902</v>
      </c>
      <c r="Q329">
        <v>2437.5477227798901</v>
      </c>
      <c r="R329">
        <v>66.156024472136096</v>
      </c>
      <c r="S329" s="1">
        <f>(Table2[[#This Row],[Close Price]]-Table2[[#This Row],[20D EMA]])/Table2[[#This Row],[20D EMA]]</f>
        <v>2.7145853501129472E-2</v>
      </c>
      <c r="T329" s="1">
        <f>(Table2[[#This Row],[Close Price]]-Table2[[#This Row],[50D EMA]])/Table2[[#This Row],[50D EMA]]</f>
        <v>3.972140416530183E-2</v>
      </c>
      <c r="U329" s="1">
        <f>(Table2[[#This Row],[Close Price]]-Table2[[#This Row],[200D EMA]])/Table2[[#This Row],[200D EMA]]</f>
        <v>0.1491672445310902</v>
      </c>
      <c r="V329">
        <v>1.07631019322452</v>
      </c>
      <c r="W329">
        <v>2755</v>
      </c>
      <c r="X329">
        <v>2813.65</v>
      </c>
      <c r="Y329">
        <v>2755</v>
      </c>
      <c r="Z329">
        <v>2824</v>
      </c>
      <c r="AA329">
        <v>2755</v>
      </c>
      <c r="AB329">
        <v>2813.65</v>
      </c>
      <c r="AC329" s="1">
        <f>(Table2[[#This Row],[Close Price]]/Table2[[#This Row],[Day Low]])-1</f>
        <v>1.6751361161524425E-2</v>
      </c>
      <c r="AD329" s="1">
        <f>(Table2[[#This Row],[Day High]]/Table2[[#This Row],[Close Price]])-1</f>
        <v>4.4624529211216846E-3</v>
      </c>
      <c r="AE329" s="1">
        <f>(Table2[[#This Row],[Close Price]]/Table2[[#This Row],[Current Week Low]])-1</f>
        <v>1.6751361161524425E-2</v>
      </c>
      <c r="AF329" s="1">
        <f>(Table2[[#This Row],[Current Week High]]/Table2[[#This Row],[Close Price]])-1</f>
        <v>8.1573639398104802E-3</v>
      </c>
      <c r="AG329" s="1">
        <f>(Table2[[#This Row],[Close Price]]/Table2[[#This Row],[Current Month Low]])-1</f>
        <v>1.6751361161524425E-2</v>
      </c>
      <c r="AH329" s="1">
        <f>(Table2[[#This Row],[Current Month High]]/Table2[[#This Row],[Close Price]])-1</f>
        <v>4.4624529211216846E-3</v>
      </c>
      <c r="AI329">
        <v>2.7345911500633502</v>
      </c>
      <c r="AJ329">
        <v>53.840866699795001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-0.04</v>
      </c>
      <c r="AM329" t="s">
        <v>3214</v>
      </c>
      <c r="AN329">
        <v>0.6</v>
      </c>
      <c r="AO329" t="s">
        <v>3215</v>
      </c>
      <c r="AP329">
        <v>7.4205533126790998E-2</v>
      </c>
      <c r="AQ329">
        <f>(Table2[[#This Row],[Sharpe Ratio]]-AVERAGE(Table2[Sharpe Ratio]))/_xlfn.STDEV.P(Table2[Sharpe Ratio])</f>
        <v>0.1518911009610503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1.5533962683806946</v>
      </c>
      <c r="AS329">
        <f>_xlfn.RANK.AVG(Table2[[#This Row],[1Y Return vs Nifty Z-Score]],Table2[1Y Return vs Nifty Z-Score])</f>
        <v>344</v>
      </c>
      <c r="AT329">
        <f>_xlfn.RANK.AVG(Table2[[#This Row],[6M Return vs Nifty Z-Score]],Table2[6M Return vs Nifty Z-Score])</f>
        <v>358</v>
      </c>
      <c r="AU329">
        <f>_xlfn.RANK.AVG(Table2[[#This Row],[Sharpe Ratio Z-Score]],Table2[Sharpe Ratio Z-Score])</f>
        <v>303</v>
      </c>
      <c r="AV329">
        <f>(Table2[[#This Row],[Rank 1Y]]+Table2[[#This Row],[Rank 6M]]+Table2[[#This Row],[Rank Sharpe]])/3</f>
        <v>335</v>
      </c>
    </row>
    <row r="330" spans="1:48" x14ac:dyDescent="0.3">
      <c r="A330" t="s">
        <v>865</v>
      </c>
      <c r="B330" t="s">
        <v>866</v>
      </c>
      <c r="C330" t="s">
        <v>3179</v>
      </c>
      <c r="D330" t="s">
        <v>294</v>
      </c>
      <c r="E330">
        <v>18880.455663829998</v>
      </c>
      <c r="F330">
        <v>865.1</v>
      </c>
      <c r="G330">
        <v>21.241721536636</v>
      </c>
      <c r="H330">
        <f>(Table2[[#This Row],[1Y Return vs Nifty]]-AVERAGE(Table2[1Y Return vs Nifty]))/_xlfn.STDEV.P(Table2[1Y Return vs Nifty])</f>
        <v>-6.5048331905976975E-2</v>
      </c>
      <c r="I330">
        <v>-1.3955177222784001</v>
      </c>
      <c r="J330">
        <f>(Table2[[#This Row],[1M Return vs Nifty]]-AVERAGE(Table2[1M Return vs Nifty]))/_xlfn.STDEV.P(Table2[1M Return vs Nifty])</f>
        <v>-2.2292222182774813E-2</v>
      </c>
      <c r="K330">
        <v>-16.288037309557399</v>
      </c>
      <c r="L330">
        <f>(Table2[[#This Row],[6M Return vs Nifty]]-AVERAGE(Table2[6M Return vs Nifty]))/_xlfn.STDEV.P(Table2[6M Return vs Nifty])</f>
        <v>-0.84523084918785685</v>
      </c>
      <c r="M330">
        <v>-5.3170008848571904</v>
      </c>
      <c r="N330">
        <f>(Table2[[#This Row],[1W Return vs Nifty]]-AVERAGE(Table2[1W Return vs Nifty]))/_xlfn.STDEV.P(Table2[1W Return vs Nifty])</f>
        <v>-1.1964044807757444</v>
      </c>
      <c r="O330">
        <v>875.11</v>
      </c>
      <c r="P330">
        <v>852.33503159765201</v>
      </c>
      <c r="Q330">
        <v>779.77412253701903</v>
      </c>
      <c r="R330">
        <v>41.330942585188097</v>
      </c>
      <c r="S330" s="1">
        <f>(Table2[[#This Row],[Close Price]]-Table2[[#This Row],[20D EMA]])/Table2[[#This Row],[20D EMA]]</f>
        <v>-1.1438562009347385E-2</v>
      </c>
      <c r="T330" s="1">
        <f>(Table2[[#This Row],[Close Price]]-Table2[[#This Row],[50D EMA]])/Table2[[#This Row],[50D EMA]]</f>
        <v>1.497646808957369E-2</v>
      </c>
      <c r="U330" s="1">
        <f>(Table2[[#This Row],[Close Price]]-Table2[[#This Row],[200D EMA]])/Table2[[#This Row],[200D EMA]]</f>
        <v>0.10942383825891867</v>
      </c>
      <c r="V330">
        <v>1.0165261209141401</v>
      </c>
      <c r="W330">
        <v>862</v>
      </c>
      <c r="X330">
        <v>891.5</v>
      </c>
      <c r="Y330">
        <v>862</v>
      </c>
      <c r="Z330">
        <v>901</v>
      </c>
      <c r="AA330">
        <v>862</v>
      </c>
      <c r="AB330">
        <v>891.5</v>
      </c>
      <c r="AC330" s="1">
        <f>(Table2[[#This Row],[Close Price]]/Table2[[#This Row],[Day Low]])-1</f>
        <v>3.5962877030162321E-3</v>
      </c>
      <c r="AD330" s="1">
        <f>(Table2[[#This Row],[Day High]]/Table2[[#This Row],[Close Price]])-1</f>
        <v>3.0516703271298073E-2</v>
      </c>
      <c r="AE330" s="1">
        <f>(Table2[[#This Row],[Close Price]]/Table2[[#This Row],[Current Week Low]])-1</f>
        <v>3.5962877030162321E-3</v>
      </c>
      <c r="AF330" s="1">
        <f>(Table2[[#This Row],[Current Week High]]/Table2[[#This Row],[Close Price]])-1</f>
        <v>4.1498092706045542E-2</v>
      </c>
      <c r="AG330" s="1">
        <f>(Table2[[#This Row],[Close Price]]/Table2[[#This Row],[Current Month Low]])-1</f>
        <v>3.5962877030162321E-3</v>
      </c>
      <c r="AH330" s="1">
        <f>(Table2[[#This Row],[Current Month High]]/Table2[[#This Row],[Close Price]])-1</f>
        <v>3.0516703271298073E-2</v>
      </c>
      <c r="AI330">
        <v>10.738642931453001</v>
      </c>
      <c r="AJ330">
        <v>61.670715754064602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-0.01</v>
      </c>
      <c r="AM330" t="s">
        <v>3214</v>
      </c>
      <c r="AN330">
        <v>-2.58</v>
      </c>
      <c r="AO330" t="s">
        <v>3214</v>
      </c>
      <c r="AP330">
        <v>0.161511764900865</v>
      </c>
      <c r="AQ330">
        <f>(Table2[[#This Row],[Sharpe Ratio]]-AVERAGE(Table2[Sharpe Ratio]))/_xlfn.STDEV.P(Table2[Sharpe Ratio])</f>
        <v>1.1713417358609761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-0.95763414819137682</v>
      </c>
      <c r="AS330">
        <f>_xlfn.RANK.AVG(Table2[[#This Row],[1Y Return vs Nifty Z-Score]],Table2[1Y Return vs Nifty Z-Score])</f>
        <v>318</v>
      </c>
      <c r="AT330">
        <f>_xlfn.RANK.AVG(Table2[[#This Row],[6M Return vs Nifty Z-Score]],Table2[6M Return vs Nifty Z-Score])</f>
        <v>597</v>
      </c>
      <c r="AU330">
        <f>_xlfn.RANK.AVG(Table2[[#This Row],[Sharpe Ratio Z-Score]],Table2[Sharpe Ratio Z-Score])</f>
        <v>90</v>
      </c>
      <c r="AV330">
        <f>(Table2[[#This Row],[Rank 1Y]]+Table2[[#This Row],[Rank 6M]]+Table2[[#This Row],[Rank Sharpe]])/3</f>
        <v>335</v>
      </c>
    </row>
    <row r="331" spans="1:48" x14ac:dyDescent="0.3">
      <c r="A331" t="s">
        <v>608</v>
      </c>
      <c r="B331" t="s">
        <v>609</v>
      </c>
      <c r="C331" t="s">
        <v>3186</v>
      </c>
      <c r="D331" t="s">
        <v>610</v>
      </c>
      <c r="E331">
        <v>33483.399738300002</v>
      </c>
      <c r="F331">
        <v>849.65</v>
      </c>
      <c r="G331">
        <v>5.2065960725813101</v>
      </c>
      <c r="H331">
        <f>(Table2[[#This Row],[1Y Return vs Nifty]]-AVERAGE(Table2[1Y Return vs Nifty]))/_xlfn.STDEV.P(Table2[1Y Return vs Nifty])</f>
        <v>-0.33322421279454167</v>
      </c>
      <c r="I331">
        <v>1.0214019924722699</v>
      </c>
      <c r="J331">
        <f>(Table2[[#This Row],[1M Return vs Nifty]]-AVERAGE(Table2[1M Return vs Nifty]))/_xlfn.STDEV.P(Table2[1M Return vs Nifty])</f>
        <v>0.19528385969252998</v>
      </c>
      <c r="K331">
        <v>23.116937421964501</v>
      </c>
      <c r="L331">
        <f>(Table2[[#This Row],[6M Return vs Nifty]]-AVERAGE(Table2[6M Return vs Nifty]))/_xlfn.STDEV.P(Table2[6M Return vs Nifty])</f>
        <v>0.40063847562183136</v>
      </c>
      <c r="M331">
        <v>3.1679254607942902</v>
      </c>
      <c r="N331">
        <f>(Table2[[#This Row],[1W Return vs Nifty]]-AVERAGE(Table2[1W Return vs Nifty]))/_xlfn.STDEV.P(Table2[1W Return vs Nifty])</f>
        <v>0.57765820659718181</v>
      </c>
      <c r="O331">
        <v>825.17</v>
      </c>
      <c r="P331">
        <v>813.30469497726097</v>
      </c>
      <c r="Q331">
        <v>726.81245112182705</v>
      </c>
      <c r="R331">
        <v>71.363117798630199</v>
      </c>
      <c r="S331" s="1">
        <f>(Table2[[#This Row],[Close Price]]-Table2[[#This Row],[20D EMA]])/Table2[[#This Row],[20D EMA]]</f>
        <v>2.9666614152235319E-2</v>
      </c>
      <c r="T331" s="1">
        <f>(Table2[[#This Row],[Close Price]]-Table2[[#This Row],[50D EMA]])/Table2[[#This Row],[50D EMA]]</f>
        <v>4.4688423966069916E-2</v>
      </c>
      <c r="U331" s="1">
        <f>(Table2[[#This Row],[Close Price]]-Table2[[#This Row],[200D EMA]])/Table2[[#This Row],[200D EMA]]</f>
        <v>0.16900859181563899</v>
      </c>
      <c r="V331">
        <v>0.52534872694722601</v>
      </c>
      <c r="W331">
        <v>832.8</v>
      </c>
      <c r="X331">
        <v>853</v>
      </c>
      <c r="Y331">
        <v>824.4</v>
      </c>
      <c r="Z331">
        <v>853</v>
      </c>
      <c r="AA331">
        <v>832.8</v>
      </c>
      <c r="AB331">
        <v>853</v>
      </c>
      <c r="AC331" s="1">
        <f>(Table2[[#This Row],[Close Price]]/Table2[[#This Row],[Day Low]])-1</f>
        <v>2.0232949087416019E-2</v>
      </c>
      <c r="AD331" s="1">
        <f>(Table2[[#This Row],[Day High]]/Table2[[#This Row],[Close Price]])-1</f>
        <v>3.9427999764609645E-3</v>
      </c>
      <c r="AE331" s="1">
        <f>(Table2[[#This Row],[Close Price]]/Table2[[#This Row],[Current Week Low]])-1</f>
        <v>3.0628335759340208E-2</v>
      </c>
      <c r="AF331" s="1">
        <f>(Table2[[#This Row],[Current Week High]]/Table2[[#This Row],[Close Price]])-1</f>
        <v>3.9427999764609645E-3</v>
      </c>
      <c r="AG331" s="1">
        <f>(Table2[[#This Row],[Close Price]]/Table2[[#This Row],[Current Month Low]])-1</f>
        <v>2.0232949087416019E-2</v>
      </c>
      <c r="AH331" s="1">
        <f>(Table2[[#This Row],[Current Month High]]/Table2[[#This Row],[Close Price]])-1</f>
        <v>3.9427999764609645E-3</v>
      </c>
      <c r="AI331">
        <v>8.3975754722532798</v>
      </c>
      <c r="AJ331">
        <v>49.691684284707499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</v>
      </c>
      <c r="AM331" t="s">
        <v>3216</v>
      </c>
      <c r="AN331">
        <v>2.96</v>
      </c>
      <c r="AO331" t="s">
        <v>3215</v>
      </c>
      <c r="AP331">
        <v>3.8271070671570998E-2</v>
      </c>
      <c r="AQ331">
        <f>(Table2[[#This Row],[Sharpe Ratio]]-AVERAGE(Table2[Sharpe Ratio]))/_xlfn.STDEV.P(Table2[Sharpe Ratio])</f>
        <v>-0.26770564282648812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0.5726506862905133</v>
      </c>
      <c r="AS331">
        <f>_xlfn.RANK.AVG(Table2[[#This Row],[1Y Return vs Nifty Z-Score]],Table2[1Y Return vs Nifty Z-Score])</f>
        <v>406</v>
      </c>
      <c r="AT331">
        <f>_xlfn.RANK.AVG(Table2[[#This Row],[6M Return vs Nifty Z-Score]],Table2[6M Return vs Nifty Z-Score])</f>
        <v>195</v>
      </c>
      <c r="AU331">
        <f>_xlfn.RANK.AVG(Table2[[#This Row],[Sharpe Ratio Z-Score]],Table2[Sharpe Ratio Z-Score])</f>
        <v>410</v>
      </c>
      <c r="AV331">
        <f>(Table2[[#This Row],[Rank 1Y]]+Table2[[#This Row],[Rank 6M]]+Table2[[#This Row],[Rank Sharpe]])/3</f>
        <v>337</v>
      </c>
    </row>
    <row r="332" spans="1:48" x14ac:dyDescent="0.3">
      <c r="A332" t="s">
        <v>727</v>
      </c>
      <c r="B332" t="s">
        <v>728</v>
      </c>
      <c r="C332" t="s">
        <v>3167</v>
      </c>
      <c r="D332" t="s">
        <v>270</v>
      </c>
      <c r="E332">
        <v>24190.966145488001</v>
      </c>
      <c r="F332">
        <v>244.57</v>
      </c>
      <c r="G332">
        <v>46.121709483202501</v>
      </c>
      <c r="H332">
        <f>(Table2[[#This Row],[1Y Return vs Nifty]]-AVERAGE(Table2[1Y Return vs Nifty]))/_xlfn.STDEV.P(Table2[1Y Return vs Nifty])</f>
        <v>0.35105147966233158</v>
      </c>
      <c r="I332">
        <v>-10.036819252761999</v>
      </c>
      <c r="J332">
        <f>(Table2[[#This Row],[1M Return vs Nifty]]-AVERAGE(Table2[1M Return vs Nifty]))/_xlfn.STDEV.P(Table2[1M Return vs Nifty])</f>
        <v>-0.80019995235313834</v>
      </c>
      <c r="K332">
        <v>0.92592860315303405</v>
      </c>
      <c r="L332">
        <f>(Table2[[#This Row],[6M Return vs Nifty]]-AVERAGE(Table2[6M Return vs Nifty]))/_xlfn.STDEV.P(Table2[6M Return vs Nifty])</f>
        <v>-0.30097591094500631</v>
      </c>
      <c r="M332">
        <v>-1.6188088387226101</v>
      </c>
      <c r="N332">
        <f>(Table2[[#This Row],[1W Return vs Nifty]]-AVERAGE(Table2[1W Return vs Nifty]))/_xlfn.STDEV.P(Table2[1W Return vs Nifty])</f>
        <v>-0.423171543621362</v>
      </c>
      <c r="O332">
        <v>252.05</v>
      </c>
      <c r="P332">
        <v>251.29966573624799</v>
      </c>
      <c r="Q332">
        <v>216.50859066205501</v>
      </c>
      <c r="R332">
        <v>32.502466207479301</v>
      </c>
      <c r="S332" s="1">
        <f>(Table2[[#This Row],[Close Price]]-Table2[[#This Row],[20D EMA]])/Table2[[#This Row],[20D EMA]]</f>
        <v>-2.9676651458044111E-2</v>
      </c>
      <c r="T332" s="1">
        <f>(Table2[[#This Row],[Close Price]]-Table2[[#This Row],[50D EMA]])/Table2[[#This Row],[50D EMA]]</f>
        <v>-2.6779445633290763E-2</v>
      </c>
      <c r="U332" s="1">
        <f>(Table2[[#This Row],[Close Price]]-Table2[[#This Row],[200D EMA]])/Table2[[#This Row],[200D EMA]]</f>
        <v>0.12960875710352579</v>
      </c>
      <c r="V332">
        <v>0.228400472648423</v>
      </c>
      <c r="W332">
        <v>243.49</v>
      </c>
      <c r="X332">
        <v>247.48</v>
      </c>
      <c r="Y332">
        <v>241.35</v>
      </c>
      <c r="Z332">
        <v>247.48</v>
      </c>
      <c r="AA332">
        <v>243.49</v>
      </c>
      <c r="AB332">
        <v>247.48</v>
      </c>
      <c r="AC332" s="1">
        <f>(Table2[[#This Row],[Close Price]]/Table2[[#This Row],[Day Low]])-1</f>
        <v>4.4355004312290891E-3</v>
      </c>
      <c r="AD332" s="1">
        <f>(Table2[[#This Row],[Day High]]/Table2[[#This Row],[Close Price]])-1</f>
        <v>1.1898433986179846E-2</v>
      </c>
      <c r="AE332" s="1">
        <f>(Table2[[#This Row],[Close Price]]/Table2[[#This Row],[Current Week Low]])-1</f>
        <v>1.3341620053863634E-2</v>
      </c>
      <c r="AF332" s="1">
        <f>(Table2[[#This Row],[Current Week High]]/Table2[[#This Row],[Close Price]])-1</f>
        <v>1.1898433986179846E-2</v>
      </c>
      <c r="AG332" s="1">
        <f>(Table2[[#This Row],[Close Price]]/Table2[[#This Row],[Current Month Low]])-1</f>
        <v>4.4355004312290891E-3</v>
      </c>
      <c r="AH332" s="1">
        <f>(Table2[[#This Row],[Current Month High]]/Table2[[#This Row],[Close Price]])-1</f>
        <v>1.1898433986179846E-2</v>
      </c>
      <c r="AI332">
        <v>16.285725968025499</v>
      </c>
      <c r="AJ332">
        <v>84.720543806646504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</v>
      </c>
      <c r="AM332" t="s">
        <v>3214</v>
      </c>
      <c r="AN332">
        <v>-5.55</v>
      </c>
      <c r="AO332" t="s">
        <v>3214</v>
      </c>
      <c r="AP332">
        <v>4.7138798164530003E-2</v>
      </c>
      <c r="AQ332">
        <f>(Table2[[#This Row],[Sharpe Ratio]]-AVERAGE(Table2[Sharpe Ratio]))/_xlfn.STDEV.P(Table2[Sharpe Ratio])</f>
        <v>-0.16415965029974253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-1.3374555775569177</v>
      </c>
      <c r="AS332">
        <f>_xlfn.RANK.AVG(Table2[[#This Row],[1Y Return vs Nifty Z-Score]],Table2[1Y Return vs Nifty Z-Score])</f>
        <v>208</v>
      </c>
      <c r="AT332">
        <f>_xlfn.RANK.AVG(Table2[[#This Row],[6M Return vs Nifty Z-Score]],Table2[6M Return vs Nifty Z-Score])</f>
        <v>423</v>
      </c>
      <c r="AU332">
        <f>_xlfn.RANK.AVG(Table2[[#This Row],[Sharpe Ratio Z-Score]],Table2[Sharpe Ratio Z-Score])</f>
        <v>383</v>
      </c>
      <c r="AV332">
        <f>(Table2[[#This Row],[Rank 1Y]]+Table2[[#This Row],[Rank 6M]]+Table2[[#This Row],[Rank Sharpe]])/3</f>
        <v>338</v>
      </c>
    </row>
    <row r="333" spans="1:48" x14ac:dyDescent="0.3">
      <c r="A333" t="s">
        <v>401</v>
      </c>
      <c r="B333" t="s">
        <v>402</v>
      </c>
      <c r="C333" t="s">
        <v>3175</v>
      </c>
      <c r="D333" t="s">
        <v>187</v>
      </c>
      <c r="E333">
        <v>61441.4096403</v>
      </c>
      <c r="F333">
        <v>3930.9</v>
      </c>
      <c r="G333">
        <v>-11.585018021763601</v>
      </c>
      <c r="H333">
        <f>(Table2[[#This Row],[1Y Return vs Nifty]]-AVERAGE(Table2[1Y Return vs Nifty]))/_xlfn.STDEV.P(Table2[1Y Return vs Nifty])</f>
        <v>-0.61405181912579365</v>
      </c>
      <c r="I333">
        <v>-3.2789405866721002</v>
      </c>
      <c r="J333">
        <f>(Table2[[#This Row],[1M Return vs Nifty]]-AVERAGE(Table2[1M Return vs Nifty]))/_xlfn.STDEV.P(Table2[1M Return vs Nifty])</f>
        <v>-0.19184182072681194</v>
      </c>
      <c r="K333">
        <v>12.140710128921899</v>
      </c>
      <c r="L333">
        <f>(Table2[[#This Row],[6M Return vs Nifty]]-AVERAGE(Table2[6M Return vs Nifty]))/_xlfn.STDEV.P(Table2[6M Return vs Nifty])</f>
        <v>5.3602473702981691E-2</v>
      </c>
      <c r="M333">
        <v>-1.00942622284101</v>
      </c>
      <c r="N333">
        <f>(Table2[[#This Row],[1W Return vs Nifty]]-AVERAGE(Table2[1W Return vs Nifty]))/_xlfn.STDEV.P(Table2[1W Return vs Nifty])</f>
        <v>-0.2957593638181385</v>
      </c>
      <c r="O333">
        <v>3898.46</v>
      </c>
      <c r="P333">
        <v>3958.6792148362701</v>
      </c>
      <c r="Q333">
        <v>3730.12458101117</v>
      </c>
      <c r="R333">
        <v>56.9665974220677</v>
      </c>
      <c r="S333" s="1">
        <f>(Table2[[#This Row],[Close Price]]-Table2[[#This Row],[20D EMA]])/Table2[[#This Row],[20D EMA]]</f>
        <v>8.3212345387666045E-3</v>
      </c>
      <c r="T333" s="1">
        <f>(Table2[[#This Row],[Close Price]]-Table2[[#This Row],[50D EMA]])/Table2[[#This Row],[50D EMA]]</f>
        <v>-7.0172937307371591E-3</v>
      </c>
      <c r="U333" s="1">
        <f>(Table2[[#This Row],[Close Price]]-Table2[[#This Row],[200D EMA]])/Table2[[#This Row],[200D EMA]]</f>
        <v>5.3825392323599945E-2</v>
      </c>
      <c r="V333">
        <v>0.47668246538515002</v>
      </c>
      <c r="W333">
        <v>3855</v>
      </c>
      <c r="X333">
        <v>3946</v>
      </c>
      <c r="Y333">
        <v>3832.1</v>
      </c>
      <c r="Z333">
        <v>3946</v>
      </c>
      <c r="AA333">
        <v>3855</v>
      </c>
      <c r="AB333">
        <v>3946</v>
      </c>
      <c r="AC333" s="1">
        <f>(Table2[[#This Row],[Close Price]]/Table2[[#This Row],[Day Low]])-1</f>
        <v>1.9688715953307456E-2</v>
      </c>
      <c r="AD333" s="1">
        <f>(Table2[[#This Row],[Day High]]/Table2[[#This Row],[Close Price]])-1</f>
        <v>3.8413594851052224E-3</v>
      </c>
      <c r="AE333" s="1">
        <f>(Table2[[#This Row],[Close Price]]/Table2[[#This Row],[Current Week Low]])-1</f>
        <v>2.5782208188721567E-2</v>
      </c>
      <c r="AF333" s="1">
        <f>(Table2[[#This Row],[Current Week High]]/Table2[[#This Row],[Close Price]])-1</f>
        <v>3.8413594851052224E-3</v>
      </c>
      <c r="AG333" s="1">
        <f>(Table2[[#This Row],[Close Price]]/Table2[[#This Row],[Current Month Low]])-1</f>
        <v>1.9688715953307456E-2</v>
      </c>
      <c r="AH333" s="1">
        <f>(Table2[[#This Row],[Current Month High]]/Table2[[#This Row],[Close Price]])-1</f>
        <v>3.8413594851052224E-3</v>
      </c>
      <c r="AI333">
        <v>25.9508000712304</v>
      </c>
      <c r="AJ333">
        <v>50.482352040425702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-0.09</v>
      </c>
      <c r="AM333" t="s">
        <v>3214</v>
      </c>
      <c r="AN333">
        <v>-0.96</v>
      </c>
      <c r="AO333" t="s">
        <v>3214</v>
      </c>
      <c r="AP333">
        <v>0.11100317565100901</v>
      </c>
      <c r="AQ333">
        <f>(Table2[[#This Row],[Sharpe Ratio]]-AVERAGE(Table2[Sharpe Ratio]))/_xlfn.STDEV.P(Table2[Sharpe Ratio])</f>
        <v>0.58156695882202758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520</v>
      </c>
      <c r="AT333">
        <f>_xlfn.RANK.AVG(Table2[[#This Row],[6M Return vs Nifty Z-Score]],Table2[6M Return vs Nifty Z-Score])</f>
        <v>297</v>
      </c>
      <c r="AU333">
        <f>_xlfn.RANK.AVG(Table2[[#This Row],[Sharpe Ratio Z-Score]],Table2[Sharpe Ratio Z-Score])</f>
        <v>199</v>
      </c>
      <c r="AV333">
        <f>(Table2[[#This Row],[Rank 1Y]]+Table2[[#This Row],[Rank 6M]]+Table2[[#This Row],[Rank Sharpe]])/3</f>
        <v>338.66666666666669</v>
      </c>
    </row>
    <row r="334" spans="1:48" x14ac:dyDescent="0.3">
      <c r="A334" t="s">
        <v>257</v>
      </c>
      <c r="B334" t="s">
        <v>258</v>
      </c>
      <c r="C334" t="s">
        <v>3173</v>
      </c>
      <c r="D334" t="s">
        <v>54</v>
      </c>
      <c r="E334">
        <v>108708.48910965001</v>
      </c>
      <c r="F334">
        <v>1080.3499999999999</v>
      </c>
      <c r="G334">
        <v>45.442077395439</v>
      </c>
      <c r="H334">
        <f>(Table2[[#This Row],[1Y Return vs Nifty]]-AVERAGE(Table2[1Y Return vs Nifty]))/_xlfn.STDEV.P(Table2[1Y Return vs Nifty])</f>
        <v>0.33968512433042736</v>
      </c>
      <c r="I334">
        <v>-7.05896277022027</v>
      </c>
      <c r="J334">
        <f>(Table2[[#This Row],[1M Return vs Nifty]]-AVERAGE(Table2[1M Return vs Nifty]))/_xlfn.STDEV.P(Table2[1M Return vs Nifty])</f>
        <v>-0.53212718936305903</v>
      </c>
      <c r="K334">
        <v>-6.0447979778227303</v>
      </c>
      <c r="L334">
        <f>(Table2[[#This Row],[6M Return vs Nifty]]-AVERAGE(Table2[6M Return vs Nifty]))/_xlfn.STDEV.P(Table2[6M Return vs Nifty])</f>
        <v>-0.52136976928508005</v>
      </c>
      <c r="M334">
        <v>2.8687513469010102</v>
      </c>
      <c r="N334">
        <f>(Table2[[#This Row],[1W Return vs Nifty]]-AVERAGE(Table2[1W Return vs Nifty]))/_xlfn.STDEV.P(Table2[1W Return vs Nifty])</f>
        <v>0.51510567392164042</v>
      </c>
      <c r="O334">
        <v>1090.57</v>
      </c>
      <c r="P334">
        <v>1115.7182742290499</v>
      </c>
      <c r="Q334">
        <v>991.97598780336898</v>
      </c>
      <c r="R334">
        <v>49.675711076368302</v>
      </c>
      <c r="S334" s="1">
        <f>(Table2[[#This Row],[Close Price]]-Table2[[#This Row],[20D EMA]])/Table2[[#This Row],[20D EMA]]</f>
        <v>-9.3712462290362168E-3</v>
      </c>
      <c r="T334" s="1">
        <f>(Table2[[#This Row],[Close Price]]-Table2[[#This Row],[50D EMA]])/Table2[[#This Row],[50D EMA]]</f>
        <v>-3.1700004424046163E-2</v>
      </c>
      <c r="U334" s="1">
        <f>(Table2[[#This Row],[Close Price]]-Table2[[#This Row],[200D EMA]])/Table2[[#This Row],[200D EMA]]</f>
        <v>8.9088862314425865E-2</v>
      </c>
      <c r="V334">
        <v>0.70331572998810299</v>
      </c>
      <c r="W334">
        <v>1062.05</v>
      </c>
      <c r="X334">
        <v>1082.5999999999999</v>
      </c>
      <c r="Y334">
        <v>1058.45</v>
      </c>
      <c r="Z334">
        <v>1088.8499999999999</v>
      </c>
      <c r="AA334">
        <v>1062.05</v>
      </c>
      <c r="AB334">
        <v>1082.5999999999999</v>
      </c>
      <c r="AC334" s="1">
        <f>(Table2[[#This Row],[Close Price]]/Table2[[#This Row],[Day Low]])-1</f>
        <v>1.7230827173861929E-2</v>
      </c>
      <c r="AD334" s="1">
        <f>(Table2[[#This Row],[Day High]]/Table2[[#This Row],[Close Price]])-1</f>
        <v>2.0826583977415769E-3</v>
      </c>
      <c r="AE334" s="1">
        <f>(Table2[[#This Row],[Close Price]]/Table2[[#This Row],[Current Week Low]])-1</f>
        <v>2.0690632528697517E-2</v>
      </c>
      <c r="AF334" s="1">
        <f>(Table2[[#This Row],[Current Week High]]/Table2[[#This Row],[Close Price]])-1</f>
        <v>7.8678206136899576E-3</v>
      </c>
      <c r="AG334" s="1">
        <f>(Table2[[#This Row],[Close Price]]/Table2[[#This Row],[Current Month Low]])-1</f>
        <v>1.7230827173861929E-2</v>
      </c>
      <c r="AH334" s="1">
        <f>(Table2[[#This Row],[Current Month High]]/Table2[[#This Row],[Close Price]])-1</f>
        <v>2.0826583977415769E-3</v>
      </c>
      <c r="AI334">
        <v>22.580645161290299</v>
      </c>
      <c r="AJ334">
        <v>90.286217525319202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-0.19</v>
      </c>
      <c r="AM334" t="s">
        <v>3214</v>
      </c>
      <c r="AN334">
        <v>-3.42</v>
      </c>
      <c r="AO334" t="s">
        <v>3214</v>
      </c>
      <c r="AP334">
        <v>7.3401979966276995E-2</v>
      </c>
      <c r="AQ334">
        <f>(Table2[[#This Row],[Sharpe Ratio]]-AVERAGE(Table2[Sharpe Ratio]))/_xlfn.STDEV.P(Table2[Sharpe Ratio])</f>
        <v>0.14250823374738247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212</v>
      </c>
      <c r="AT334">
        <f>_xlfn.RANK.AVG(Table2[[#This Row],[6M Return vs Nifty Z-Score]],Table2[6M Return vs Nifty Z-Score])</f>
        <v>501</v>
      </c>
      <c r="AU334">
        <f>_xlfn.RANK.AVG(Table2[[#This Row],[Sharpe Ratio Z-Score]],Table2[Sharpe Ratio Z-Score])</f>
        <v>307</v>
      </c>
      <c r="AV334">
        <f>(Table2[[#This Row],[Rank 1Y]]+Table2[[#This Row],[Rank 6M]]+Table2[[#This Row],[Rank Sharpe]])/3</f>
        <v>340</v>
      </c>
    </row>
    <row r="335" spans="1:48" x14ac:dyDescent="0.3">
      <c r="A335" t="s">
        <v>711</v>
      </c>
      <c r="B335" t="s">
        <v>712</v>
      </c>
      <c r="C335" t="s">
        <v>3169</v>
      </c>
      <c r="D335" t="s">
        <v>577</v>
      </c>
      <c r="E335">
        <v>25295.244714095901</v>
      </c>
      <c r="F335">
        <v>971.8</v>
      </c>
      <c r="G335">
        <v>-0.44272944831829902</v>
      </c>
      <c r="H335">
        <f>(Table2[[#This Row],[1Y Return vs Nifty]]-AVERAGE(Table2[1Y Return vs Nifty]))/_xlfn.STDEV.P(Table2[1Y Return vs Nifty])</f>
        <v>-0.42770509798559592</v>
      </c>
      <c r="I335">
        <v>-3.6481896501037601</v>
      </c>
      <c r="J335">
        <f>(Table2[[#This Row],[1M Return vs Nifty]]-AVERAGE(Table2[1M Return vs Nifty]))/_xlfn.STDEV.P(Table2[1M Return vs Nifty])</f>
        <v>-0.22508238058788879</v>
      </c>
      <c r="K335">
        <v>19.3703977279682</v>
      </c>
      <c r="L335">
        <f>(Table2[[#This Row],[6M Return vs Nifty]]-AVERAGE(Table2[6M Return vs Nifty]))/_xlfn.STDEV.P(Table2[6M Return vs Nifty])</f>
        <v>0.2821839172637986</v>
      </c>
      <c r="M335">
        <v>-1.5423155886722399</v>
      </c>
      <c r="N335">
        <f>(Table2[[#This Row],[1W Return vs Nifty]]-AVERAGE(Table2[1W Return vs Nifty]))/_xlfn.STDEV.P(Table2[1W Return vs Nifty])</f>
        <v>-0.40717802579668499</v>
      </c>
      <c r="O335">
        <v>999.75</v>
      </c>
      <c r="P335">
        <v>943.10171438582995</v>
      </c>
      <c r="Q335">
        <v>812.828303000804</v>
      </c>
      <c r="R335">
        <v>36.292991068289098</v>
      </c>
      <c r="S335" s="1">
        <f>(Table2[[#This Row],[Close Price]]-Table2[[#This Row],[20D EMA]])/Table2[[#This Row],[20D EMA]]</f>
        <v>-2.7956989247311874E-2</v>
      </c>
      <c r="T335" s="1">
        <f>(Table2[[#This Row],[Close Price]]-Table2[[#This Row],[50D EMA]])/Table2[[#This Row],[50D EMA]]</f>
        <v>3.0429682372976073E-2</v>
      </c>
      <c r="U335" s="1">
        <f>(Table2[[#This Row],[Close Price]]-Table2[[#This Row],[200D EMA]])/Table2[[#This Row],[200D EMA]]</f>
        <v>0.19557844677935471</v>
      </c>
      <c r="V335">
        <v>0.71109975850965501</v>
      </c>
      <c r="W335">
        <v>969</v>
      </c>
      <c r="X335">
        <v>992</v>
      </c>
      <c r="Y335">
        <v>960</v>
      </c>
      <c r="Z335">
        <v>992</v>
      </c>
      <c r="AA335">
        <v>969</v>
      </c>
      <c r="AB335">
        <v>992</v>
      </c>
      <c r="AC335" s="1">
        <f>(Table2[[#This Row],[Close Price]]/Table2[[#This Row],[Day Low]])-1</f>
        <v>2.8895768833849811E-3</v>
      </c>
      <c r="AD335" s="1">
        <f>(Table2[[#This Row],[Day High]]/Table2[[#This Row],[Close Price]])-1</f>
        <v>2.0786169993825876E-2</v>
      </c>
      <c r="AE335" s="1">
        <f>(Table2[[#This Row],[Close Price]]/Table2[[#This Row],[Current Week Low]])-1</f>
        <v>1.229166666666659E-2</v>
      </c>
      <c r="AF335" s="1">
        <f>(Table2[[#This Row],[Current Week High]]/Table2[[#This Row],[Close Price]])-1</f>
        <v>2.0786169993825876E-2</v>
      </c>
      <c r="AG335" s="1">
        <f>(Table2[[#This Row],[Close Price]]/Table2[[#This Row],[Current Month Low]])-1</f>
        <v>2.8895768833849811E-3</v>
      </c>
      <c r="AH335" s="1">
        <f>(Table2[[#This Row],[Current Month High]]/Table2[[#This Row],[Close Price]])-1</f>
        <v>2.0786169993825876E-2</v>
      </c>
      <c r="AI335">
        <v>23.708582012759798</v>
      </c>
      <c r="AJ335">
        <v>60.894039735099298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0.16</v>
      </c>
      <c r="AM335" t="s">
        <v>3215</v>
      </c>
      <c r="AN335">
        <v>-14.53</v>
      </c>
      <c r="AO335" t="s">
        <v>3214</v>
      </c>
      <c r="AP335">
        <v>5.7295961667541001E-2</v>
      </c>
      <c r="AQ335">
        <f>(Table2[[#This Row],[Sharpe Ratio]]-AVERAGE(Table2[Sharpe Ratio]))/_xlfn.STDEV.P(Table2[Sharpe Ratio])</f>
        <v>-4.5557271391415834E-2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-0.82333885849778699</v>
      </c>
      <c r="AS335">
        <f>_xlfn.RANK.AVG(Table2[[#This Row],[1Y Return vs Nifty Z-Score]],Table2[1Y Return vs Nifty Z-Score])</f>
        <v>439</v>
      </c>
      <c r="AT335">
        <f>_xlfn.RANK.AVG(Table2[[#This Row],[6M Return vs Nifty Z-Score]],Table2[6M Return vs Nifty Z-Score])</f>
        <v>223</v>
      </c>
      <c r="AU335">
        <f>_xlfn.RANK.AVG(Table2[[#This Row],[Sharpe Ratio Z-Score]],Table2[Sharpe Ratio Z-Score])</f>
        <v>359</v>
      </c>
      <c r="AV335">
        <f>(Table2[[#This Row],[Rank 1Y]]+Table2[[#This Row],[Rank 6M]]+Table2[[#This Row],[Rank Sharpe]])/3</f>
        <v>340.33333333333331</v>
      </c>
    </row>
    <row r="336" spans="1:48" x14ac:dyDescent="0.3">
      <c r="A336" t="s">
        <v>1347</v>
      </c>
      <c r="B336" t="s">
        <v>1348</v>
      </c>
      <c r="C336" t="s">
        <v>3175</v>
      </c>
      <c r="D336" t="s">
        <v>187</v>
      </c>
      <c r="E336">
        <v>8604.2887769999998</v>
      </c>
      <c r="F336">
        <v>436.45</v>
      </c>
      <c r="G336">
        <v>9.3847727115538895</v>
      </c>
      <c r="H336">
        <f>(Table2[[#This Row],[1Y Return vs Nifty]]-AVERAGE(Table2[1Y Return vs Nifty]))/_xlfn.STDEV.P(Table2[1Y Return vs Nifty])</f>
        <v>-0.26334722909545905</v>
      </c>
      <c r="I336">
        <v>-7.5484031593287</v>
      </c>
      <c r="J336">
        <f>(Table2[[#This Row],[1M Return vs Nifty]]-AVERAGE(Table2[1M Return vs Nifty]))/_xlfn.STDEV.P(Table2[1M Return vs Nifty])</f>
        <v>-0.57618761947325914</v>
      </c>
      <c r="K336">
        <v>38.778631522576703</v>
      </c>
      <c r="L336">
        <f>(Table2[[#This Row],[6M Return vs Nifty]]-AVERAGE(Table2[6M Return vs Nifty]))/_xlfn.STDEV.P(Table2[6M Return vs Nifty])</f>
        <v>0.89581514779202542</v>
      </c>
      <c r="M336">
        <v>-5.8984217419484199</v>
      </c>
      <c r="N336">
        <f>(Table2[[#This Row],[1W Return vs Nifty]]-AVERAGE(Table2[1W Return vs Nifty]))/_xlfn.STDEV.P(Table2[1W Return vs Nifty])</f>
        <v>-1.3179703030594661</v>
      </c>
      <c r="O336">
        <v>451.62</v>
      </c>
      <c r="P336">
        <v>431.53888335252799</v>
      </c>
      <c r="Q336">
        <v>347.171851587292</v>
      </c>
      <c r="R336">
        <v>29.209258564030002</v>
      </c>
      <c r="S336" s="1">
        <f>(Table2[[#This Row],[Close Price]]-Table2[[#This Row],[20D EMA]])/Table2[[#This Row],[20D EMA]]</f>
        <v>-3.3590186439927408E-2</v>
      </c>
      <c r="T336" s="1">
        <f>(Table2[[#This Row],[Close Price]]-Table2[[#This Row],[50D EMA]])/Table2[[#This Row],[50D EMA]]</f>
        <v>1.138047308580549E-2</v>
      </c>
      <c r="U336" s="1">
        <f>(Table2[[#This Row],[Close Price]]-Table2[[#This Row],[200D EMA]])/Table2[[#This Row],[200D EMA]]</f>
        <v>0.25715837273247405</v>
      </c>
      <c r="V336">
        <v>1.4872674982382399</v>
      </c>
      <c r="W336">
        <v>432</v>
      </c>
      <c r="X336">
        <v>441.5</v>
      </c>
      <c r="Y336">
        <v>432</v>
      </c>
      <c r="Z336">
        <v>445</v>
      </c>
      <c r="AA336">
        <v>432</v>
      </c>
      <c r="AB336">
        <v>441.5</v>
      </c>
      <c r="AC336" s="1">
        <f>(Table2[[#This Row],[Close Price]]/Table2[[#This Row],[Day Low]])-1</f>
        <v>1.0300925925925908E-2</v>
      </c>
      <c r="AD336" s="1">
        <f>(Table2[[#This Row],[Day High]]/Table2[[#This Row],[Close Price]])-1</f>
        <v>1.1570626646809412E-2</v>
      </c>
      <c r="AE336" s="1">
        <f>(Table2[[#This Row],[Close Price]]/Table2[[#This Row],[Current Week Low]])-1</f>
        <v>1.0300925925925908E-2</v>
      </c>
      <c r="AF336" s="1">
        <f>(Table2[[#This Row],[Current Week High]]/Table2[[#This Row],[Close Price]])-1</f>
        <v>1.9589872837667555E-2</v>
      </c>
      <c r="AG336" s="1">
        <f>(Table2[[#This Row],[Close Price]]/Table2[[#This Row],[Current Month Low]])-1</f>
        <v>1.0300925925925908E-2</v>
      </c>
      <c r="AH336" s="1">
        <f>(Table2[[#This Row],[Current Month High]]/Table2[[#This Row],[Close Price]])-1</f>
        <v>1.1570626646809412E-2</v>
      </c>
      <c r="AI336">
        <v>11.1925764692404</v>
      </c>
      <c r="AJ336">
        <v>81.778425655976605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3215</v>
      </c>
      <c r="AN336">
        <v>-5.42</v>
      </c>
      <c r="AO336" t="s">
        <v>3214</v>
      </c>
      <c r="AQ336">
        <f>(Table2[[#This Row],[Sharpe Ratio]]-AVERAGE(Table2[Sharpe Ratio]))/_xlfn.STDEV.P(Table2[Sharpe Ratio])</f>
        <v>-0.7145863121857492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-1.9762763160219081</v>
      </c>
      <c r="AS336">
        <f>_xlfn.RANK.AVG(Table2[[#This Row],[1Y Return vs Nifty Z-Score]],Table2[1Y Return vs Nifty Z-Score])</f>
        <v>378</v>
      </c>
      <c r="AT336">
        <f>_xlfn.RANK.AVG(Table2[[#This Row],[6M Return vs Nifty Z-Score]],Table2[6M Return vs Nifty Z-Score])</f>
        <v>107</v>
      </c>
      <c r="AU336">
        <f>_xlfn.RANK.AVG(Table2[[#This Row],[Sharpe Ratio Z-Score]],Table2[Sharpe Ratio Z-Score])</f>
        <v>536.5</v>
      </c>
      <c r="AV336">
        <f>(Table2[[#This Row],[Rank 1Y]]+Table2[[#This Row],[Rank 6M]]+Table2[[#This Row],[Rank Sharpe]])/3</f>
        <v>340.5</v>
      </c>
    </row>
    <row r="337" spans="1:48" x14ac:dyDescent="0.3">
      <c r="A337" t="s">
        <v>799</v>
      </c>
      <c r="B337" t="s">
        <v>800</v>
      </c>
      <c r="C337" t="s">
        <v>3172</v>
      </c>
      <c r="D337" t="s">
        <v>46</v>
      </c>
      <c r="E337">
        <v>21176.65172636</v>
      </c>
      <c r="F337">
        <v>225.16</v>
      </c>
      <c r="G337">
        <v>22.648059652662401</v>
      </c>
      <c r="H337">
        <f>(Table2[[#This Row],[1Y Return vs Nifty]]-AVERAGE(Table2[1Y Return vs Nifty]))/_xlfn.STDEV.P(Table2[1Y Return vs Nifty])</f>
        <v>-4.1528343619138951E-2</v>
      </c>
      <c r="I337">
        <v>-16.398743008522501</v>
      </c>
      <c r="J337">
        <f>(Table2[[#This Row],[1M Return vs Nifty]]-AVERAGE(Table2[1M Return vs Nifty]))/_xlfn.STDEV.P(Table2[1M Return vs Nifty])</f>
        <v>-1.3729134088738024</v>
      </c>
      <c r="K337">
        <v>-17.857836739342499</v>
      </c>
      <c r="L337">
        <f>(Table2[[#This Row],[6M Return vs Nifty]]-AVERAGE(Table2[6M Return vs Nifty]))/_xlfn.STDEV.P(Table2[6M Return vs Nifty])</f>
        <v>-0.89486328694471917</v>
      </c>
      <c r="M337">
        <v>-0.43185721163378399</v>
      </c>
      <c r="N337">
        <f>(Table2[[#This Row],[1W Return vs Nifty]]-AVERAGE(Table2[1W Return vs Nifty]))/_xlfn.STDEV.P(Table2[1W Return vs Nifty])</f>
        <v>-0.17499890103689769</v>
      </c>
      <c r="O337">
        <v>235.97</v>
      </c>
      <c r="P337">
        <v>251.11985946171299</v>
      </c>
      <c r="Q337">
        <v>233.854941269829</v>
      </c>
      <c r="R337">
        <v>33.449532597391901</v>
      </c>
      <c r="S337" s="1">
        <f>(Table2[[#This Row],[Close Price]]-Table2[[#This Row],[20D EMA]])/Table2[[#This Row],[20D EMA]]</f>
        <v>-4.5810908166292338E-2</v>
      </c>
      <c r="T337" s="1">
        <f>(Table2[[#This Row],[Close Price]]-Table2[[#This Row],[50D EMA]])/Table2[[#This Row],[50D EMA]]</f>
        <v>-0.1033763698233949</v>
      </c>
      <c r="U337" s="1">
        <f>(Table2[[#This Row],[Close Price]]-Table2[[#This Row],[200D EMA]])/Table2[[#This Row],[200D EMA]]</f>
        <v>-3.7180917463687506E-2</v>
      </c>
      <c r="V337">
        <v>0.39039482229936501</v>
      </c>
      <c r="W337">
        <v>224.81</v>
      </c>
      <c r="X337">
        <v>228.8</v>
      </c>
      <c r="Y337">
        <v>223.6</v>
      </c>
      <c r="Z337">
        <v>229.1</v>
      </c>
      <c r="AA337">
        <v>224.81</v>
      </c>
      <c r="AB337">
        <v>228.8</v>
      </c>
      <c r="AC337" s="1">
        <f>(Table2[[#This Row],[Close Price]]/Table2[[#This Row],[Day Low]])-1</f>
        <v>1.5568702459853867E-3</v>
      </c>
      <c r="AD337" s="1">
        <f>(Table2[[#This Row],[Day High]]/Table2[[#This Row],[Close Price]])-1</f>
        <v>1.616628175519641E-2</v>
      </c>
      <c r="AE337" s="1">
        <f>(Table2[[#This Row],[Close Price]]/Table2[[#This Row],[Current Week Low]])-1</f>
        <v>6.9767441860464352E-3</v>
      </c>
      <c r="AF337" s="1">
        <f>(Table2[[#This Row],[Current Week High]]/Table2[[#This Row],[Close Price]])-1</f>
        <v>1.7498667614141095E-2</v>
      </c>
      <c r="AG337" s="1">
        <f>(Table2[[#This Row],[Close Price]]/Table2[[#This Row],[Current Month Low]])-1</f>
        <v>1.5568702459853867E-3</v>
      </c>
      <c r="AH337" s="1">
        <f>(Table2[[#This Row],[Current Month High]]/Table2[[#This Row],[Close Price]])-1</f>
        <v>1.616628175519641E-2</v>
      </c>
      <c r="AI337">
        <v>56.155622668324703</v>
      </c>
      <c r="AJ337">
        <v>76.943025540275002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-0.35</v>
      </c>
      <c r="AM337" t="s">
        <v>3214</v>
      </c>
      <c r="AN337">
        <v>-8.08</v>
      </c>
      <c r="AO337" t="s">
        <v>3214</v>
      </c>
      <c r="AP337">
        <v>0.15441863256490401</v>
      </c>
      <c r="AQ337">
        <f>(Table2[[#This Row],[Sharpe Ratio]]-AVERAGE(Table2[Sharpe Ratio]))/_xlfn.STDEV.P(Table2[Sharpe Ratio])</f>
        <v>1.0885171984094362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313</v>
      </c>
      <c r="AT337">
        <f>_xlfn.RANK.AVG(Table2[[#This Row],[6M Return vs Nifty Z-Score]],Table2[6M Return vs Nifty Z-Score])</f>
        <v>613</v>
      </c>
      <c r="AU337">
        <f>_xlfn.RANK.AVG(Table2[[#This Row],[Sharpe Ratio Z-Score]],Table2[Sharpe Ratio Z-Score])</f>
        <v>100</v>
      </c>
      <c r="AV337">
        <f>(Table2[[#This Row],[Rank 1Y]]+Table2[[#This Row],[Rank 6M]]+Table2[[#This Row],[Rank Sharpe]])/3</f>
        <v>342</v>
      </c>
    </row>
    <row r="338" spans="1:48" x14ac:dyDescent="0.3">
      <c r="A338" t="s">
        <v>1142</v>
      </c>
      <c r="B338" t="s">
        <v>1143</v>
      </c>
      <c r="C338" t="s">
        <v>3180</v>
      </c>
      <c r="D338" t="s">
        <v>1144</v>
      </c>
      <c r="E338">
        <v>11501.210568675901</v>
      </c>
      <c r="F338">
        <v>772.5</v>
      </c>
      <c r="G338">
        <v>50.811765407749299</v>
      </c>
      <c r="H338">
        <f>(Table2[[#This Row],[1Y Return vs Nifty]]-AVERAGE(Table2[1Y Return vs Nifty]))/_xlfn.STDEV.P(Table2[1Y Return vs Nifty])</f>
        <v>0.42948927435258455</v>
      </c>
      <c r="I338">
        <v>-3.8279146464598202</v>
      </c>
      <c r="J338">
        <f>(Table2[[#This Row],[1M Return vs Nifty]]-AVERAGE(Table2[1M Return vs Nifty]))/_xlfn.STDEV.P(Table2[1M Return vs Nifty])</f>
        <v>-0.24126159427196392</v>
      </c>
      <c r="K338">
        <v>27.838777386605098</v>
      </c>
      <c r="L338">
        <f>(Table2[[#This Row],[6M Return vs Nifty]]-AVERAGE(Table2[6M Return vs Nifty]))/_xlfn.STDEV.P(Table2[6M Return vs Nifty])</f>
        <v>0.54992915804676534</v>
      </c>
      <c r="M338">
        <v>-6.6428684254597501</v>
      </c>
      <c r="N338">
        <f>(Table2[[#This Row],[1W Return vs Nifty]]-AVERAGE(Table2[1W Return vs Nifty]))/_xlfn.STDEV.P(Table2[1W Return vs Nifty])</f>
        <v>-1.4736222239076451</v>
      </c>
      <c r="O338">
        <v>800.46</v>
      </c>
      <c r="P338">
        <v>759.81491380355305</v>
      </c>
      <c r="Q338">
        <v>633.432718664346</v>
      </c>
      <c r="R338">
        <v>32.720123394410997</v>
      </c>
      <c r="S338" s="1">
        <f>(Table2[[#This Row],[Close Price]]-Table2[[#This Row],[20D EMA]])/Table2[[#This Row],[20D EMA]]</f>
        <v>-3.492991529870329E-2</v>
      </c>
      <c r="T338" s="1">
        <f>(Table2[[#This Row],[Close Price]]-Table2[[#This Row],[50D EMA]])/Table2[[#This Row],[50D EMA]]</f>
        <v>1.6694968690396911E-2</v>
      </c>
      <c r="U338" s="1">
        <f>(Table2[[#This Row],[Close Price]]-Table2[[#This Row],[200D EMA]])/Table2[[#This Row],[200D EMA]]</f>
        <v>0.21954546590029447</v>
      </c>
      <c r="V338">
        <v>0.866555755933611</v>
      </c>
      <c r="W338">
        <v>759.55</v>
      </c>
      <c r="X338">
        <v>783.45</v>
      </c>
      <c r="Y338">
        <v>759.55</v>
      </c>
      <c r="Z338">
        <v>794.4</v>
      </c>
      <c r="AA338">
        <v>759.55</v>
      </c>
      <c r="AB338">
        <v>783.45</v>
      </c>
      <c r="AC338" s="1">
        <f>(Table2[[#This Row],[Close Price]]/Table2[[#This Row],[Day Low]])-1</f>
        <v>1.7049568823645611E-2</v>
      </c>
      <c r="AD338" s="1">
        <f>(Table2[[#This Row],[Day High]]/Table2[[#This Row],[Close Price]])-1</f>
        <v>1.4174757281553374E-2</v>
      </c>
      <c r="AE338" s="1">
        <f>(Table2[[#This Row],[Close Price]]/Table2[[#This Row],[Current Week Low]])-1</f>
        <v>1.7049568823645611E-2</v>
      </c>
      <c r="AF338" s="1">
        <f>(Table2[[#This Row],[Current Week High]]/Table2[[#This Row],[Close Price]])-1</f>
        <v>2.8349514563106748E-2</v>
      </c>
      <c r="AG338" s="1">
        <f>(Table2[[#This Row],[Close Price]]/Table2[[#This Row],[Current Month Low]])-1</f>
        <v>1.7049568823645611E-2</v>
      </c>
      <c r="AH338" s="1">
        <f>(Table2[[#This Row],[Current Month High]]/Table2[[#This Row],[Close Price]])-1</f>
        <v>1.4174757281553374E-2</v>
      </c>
      <c r="AI338">
        <v>13.268608414239401</v>
      </c>
      <c r="AJ338">
        <v>92.956163357062493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0.14000000000000001</v>
      </c>
      <c r="AM338" t="s">
        <v>3215</v>
      </c>
      <c r="AN338">
        <v>-5.41</v>
      </c>
      <c r="AO338" t="s">
        <v>3214</v>
      </c>
      <c r="AP338">
        <v>-5.6132537227597E-2</v>
      </c>
      <c r="AQ338">
        <f>(Table2[[#This Row],[Sharpe Ratio]]-AVERAGE(Table2[Sharpe Ratio]))/_xlfn.STDEV.P(Table2[Sharpe Ratio])</f>
        <v>-1.3700303687257145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-2.1054957545059736</v>
      </c>
      <c r="AS338">
        <f>_xlfn.RANK.AVG(Table2[[#This Row],[1Y Return vs Nifty Z-Score]],Table2[1Y Return vs Nifty Z-Score])</f>
        <v>191</v>
      </c>
      <c r="AT338">
        <f>_xlfn.RANK.AVG(Table2[[#This Row],[6M Return vs Nifty Z-Score]],Table2[6M Return vs Nifty Z-Score])</f>
        <v>166</v>
      </c>
      <c r="AU338">
        <f>_xlfn.RANK.AVG(Table2[[#This Row],[Sharpe Ratio Z-Score]],Table2[Sharpe Ratio Z-Score])</f>
        <v>670</v>
      </c>
      <c r="AV338">
        <f>(Table2[[#This Row],[Rank 1Y]]+Table2[[#This Row],[Rank 6M]]+Table2[[#This Row],[Rank Sharpe]])/3</f>
        <v>342.33333333333331</v>
      </c>
    </row>
    <row r="339" spans="1:48" x14ac:dyDescent="0.3">
      <c r="A339" t="s">
        <v>262</v>
      </c>
      <c r="B339" t="s">
        <v>263</v>
      </c>
      <c r="C339" t="s">
        <v>3169</v>
      </c>
      <c r="D339" t="s">
        <v>43</v>
      </c>
      <c r="E339">
        <v>106551.75791196999</v>
      </c>
      <c r="F339">
        <v>2153.9</v>
      </c>
      <c r="G339">
        <v>33.6580474662669</v>
      </c>
      <c r="H339">
        <f>(Table2[[#This Row],[1Y Return vs Nifty]]-AVERAGE(Table2[1Y Return vs Nifty]))/_xlfn.STDEV.P(Table2[1Y Return vs Nifty])</f>
        <v>0.14260574295876191</v>
      </c>
      <c r="I339">
        <v>-1.8548968023471299</v>
      </c>
      <c r="J339">
        <f>(Table2[[#This Row],[1M Return vs Nifty]]-AVERAGE(Table2[1M Return vs Nifty]))/_xlfn.STDEV.P(Table2[1M Return vs Nifty])</f>
        <v>-6.3646471447586256E-2</v>
      </c>
      <c r="K339">
        <v>12.685861138632699</v>
      </c>
      <c r="L339">
        <f>(Table2[[#This Row],[6M Return vs Nifty]]-AVERAGE(Table2[6M Return vs Nifty]))/_xlfn.STDEV.P(Table2[6M Return vs Nifty])</f>
        <v>7.0838544148787624E-2</v>
      </c>
      <c r="M339">
        <v>-2.9307780991353001</v>
      </c>
      <c r="N339">
        <f>(Table2[[#This Row],[1W Return vs Nifty]]-AVERAGE(Table2[1W Return vs Nifty]))/_xlfn.STDEV.P(Table2[1W Return vs Nifty])</f>
        <v>-0.69748337816913719</v>
      </c>
      <c r="O339">
        <v>2182.48</v>
      </c>
      <c r="P339">
        <v>2092.41695749784</v>
      </c>
      <c r="Q339">
        <v>1797.7967283985299</v>
      </c>
      <c r="R339">
        <v>40.025851720756997</v>
      </c>
      <c r="S339" s="1">
        <f>(Table2[[#This Row],[Close Price]]-Table2[[#This Row],[20D EMA]])/Table2[[#This Row],[20D EMA]]</f>
        <v>-1.3095194457681137E-2</v>
      </c>
      <c r="T339" s="1">
        <f>(Table2[[#This Row],[Close Price]]-Table2[[#This Row],[50D EMA]])/Table2[[#This Row],[50D EMA]]</f>
        <v>2.9383743178837015E-2</v>
      </c>
      <c r="U339" s="1">
        <f>(Table2[[#This Row],[Close Price]]-Table2[[#This Row],[200D EMA]])/Table2[[#This Row],[200D EMA]]</f>
        <v>0.19807760575840269</v>
      </c>
      <c r="V339">
        <v>1.0879586610144401</v>
      </c>
      <c r="W339">
        <v>2145</v>
      </c>
      <c r="X339">
        <v>2214.25</v>
      </c>
      <c r="Y339">
        <v>2145</v>
      </c>
      <c r="Z339">
        <v>2239.8000000000002</v>
      </c>
      <c r="AA339">
        <v>2145</v>
      </c>
      <c r="AB339">
        <v>2214.25</v>
      </c>
      <c r="AC339" s="1">
        <f>(Table2[[#This Row],[Close Price]]/Table2[[#This Row],[Day Low]])-1</f>
        <v>4.149184149184082E-3</v>
      </c>
      <c r="AD339" s="1">
        <f>(Table2[[#This Row],[Day High]]/Table2[[#This Row],[Close Price]])-1</f>
        <v>2.8018942383583267E-2</v>
      </c>
      <c r="AE339" s="1">
        <f>(Table2[[#This Row],[Close Price]]/Table2[[#This Row],[Current Week Low]])-1</f>
        <v>4.149184149184082E-3</v>
      </c>
      <c r="AF339" s="1">
        <f>(Table2[[#This Row],[Current Week High]]/Table2[[#This Row],[Close Price]])-1</f>
        <v>3.9881145828497111E-2</v>
      </c>
      <c r="AG339" s="1">
        <f>(Table2[[#This Row],[Close Price]]/Table2[[#This Row],[Current Month Low]])-1</f>
        <v>4.149184149184082E-3</v>
      </c>
      <c r="AH339" s="1">
        <f>(Table2[[#This Row],[Current Month High]]/Table2[[#This Row],[Close Price]])-1</f>
        <v>2.8018942383583267E-2</v>
      </c>
      <c r="AI339">
        <v>6.8712567900088102</v>
      </c>
      <c r="AJ339">
        <v>67.488335925349901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0.11</v>
      </c>
      <c r="AM339" t="s">
        <v>3215</v>
      </c>
      <c r="AN339">
        <v>2.12</v>
      </c>
      <c r="AO339" t="s">
        <v>3215</v>
      </c>
      <c r="AP339">
        <v>1.0771469733540999E-2</v>
      </c>
      <c r="AQ339">
        <f>(Table2[[#This Row],[Sharpe Ratio]]-AVERAGE(Table2[Sharpe Ratio]))/_xlfn.STDEV.P(Table2[Sharpe Ratio])</f>
        <v>-0.58881084993604804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-1.1364964124452219</v>
      </c>
      <c r="AS339">
        <f>_xlfn.RANK.AVG(Table2[[#This Row],[1Y Return vs Nifty Z-Score]],Table2[1Y Return vs Nifty Z-Score])</f>
        <v>258</v>
      </c>
      <c r="AT339">
        <f>_xlfn.RANK.AVG(Table2[[#This Row],[6M Return vs Nifty Z-Score]],Table2[6M Return vs Nifty Z-Score])</f>
        <v>294</v>
      </c>
      <c r="AU339">
        <f>_xlfn.RANK.AVG(Table2[[#This Row],[Sharpe Ratio Z-Score]],Table2[Sharpe Ratio Z-Score])</f>
        <v>481</v>
      </c>
      <c r="AV339">
        <f>(Table2[[#This Row],[Rank 1Y]]+Table2[[#This Row],[Rank 6M]]+Table2[[#This Row],[Rank Sharpe]])/3</f>
        <v>344.33333333333331</v>
      </c>
    </row>
    <row r="340" spans="1:48" x14ac:dyDescent="0.3">
      <c r="A340" t="s">
        <v>1190</v>
      </c>
      <c r="B340" t="s">
        <v>1191</v>
      </c>
      <c r="C340" t="s">
        <v>3169</v>
      </c>
      <c r="D340" t="s">
        <v>577</v>
      </c>
      <c r="E340">
        <v>10561.89154893</v>
      </c>
      <c r="F340">
        <v>1184.45</v>
      </c>
      <c r="G340">
        <v>10.9503166948968</v>
      </c>
      <c r="H340">
        <f>(Table2[[#This Row],[1Y Return vs Nifty]]-AVERAGE(Table2[1Y Return vs Nifty]))/_xlfn.STDEV.P(Table2[1Y Return vs Nifty])</f>
        <v>-0.23716463777467897</v>
      </c>
      <c r="I340">
        <v>-1.8459049057164301</v>
      </c>
      <c r="J340">
        <f>(Table2[[#This Row],[1M Return vs Nifty]]-AVERAGE(Table2[1M Return vs Nifty]))/_xlfn.STDEV.P(Table2[1M Return vs Nifty])</f>
        <v>-6.2837002425675748E-2</v>
      </c>
      <c r="K340">
        <v>10.4321152254089</v>
      </c>
      <c r="L340">
        <f>(Table2[[#This Row],[6M Return vs Nifty]]-AVERAGE(Table2[6M Return vs Nifty]))/_xlfn.STDEV.P(Table2[6M Return vs Nifty])</f>
        <v>-4.1826843215228191E-4</v>
      </c>
      <c r="M340">
        <v>-9.5761764171588108</v>
      </c>
      <c r="N340">
        <f>(Table2[[#This Row],[1W Return vs Nifty]]-AVERAGE(Table2[1W Return vs Nifty]))/_xlfn.STDEV.P(Table2[1W Return vs Nifty])</f>
        <v>-2.0869301121149597</v>
      </c>
      <c r="O340">
        <v>1200.1400000000001</v>
      </c>
      <c r="P340">
        <v>1132.6512148522299</v>
      </c>
      <c r="Q340">
        <v>999.37942209713106</v>
      </c>
      <c r="R340">
        <v>42.116687600361402</v>
      </c>
      <c r="S340" s="1">
        <f>(Table2[[#This Row],[Close Price]]-Table2[[#This Row],[20D EMA]])/Table2[[#This Row],[20D EMA]]</f>
        <v>-1.3073474761277895E-2</v>
      </c>
      <c r="T340" s="1">
        <f>(Table2[[#This Row],[Close Price]]-Table2[[#This Row],[50D EMA]])/Table2[[#This Row],[50D EMA]]</f>
        <v>4.5732335310767293E-2</v>
      </c>
      <c r="U340" s="1">
        <f>(Table2[[#This Row],[Close Price]]-Table2[[#This Row],[200D EMA]])/Table2[[#This Row],[200D EMA]]</f>
        <v>0.18518549993205857</v>
      </c>
      <c r="V340">
        <v>1.2675018982931101</v>
      </c>
      <c r="W340">
        <v>1165.2</v>
      </c>
      <c r="X340">
        <v>1225</v>
      </c>
      <c r="Y340">
        <v>1165.2</v>
      </c>
      <c r="Z340">
        <v>1225</v>
      </c>
      <c r="AA340">
        <v>1165.2</v>
      </c>
      <c r="AB340">
        <v>1225</v>
      </c>
      <c r="AC340" s="1">
        <f>(Table2[[#This Row],[Close Price]]/Table2[[#This Row],[Day Low]])-1</f>
        <v>1.6520768966701072E-2</v>
      </c>
      <c r="AD340" s="1">
        <f>(Table2[[#This Row],[Day High]]/Table2[[#This Row],[Close Price]])-1</f>
        <v>3.4235299083962945E-2</v>
      </c>
      <c r="AE340" s="1">
        <f>(Table2[[#This Row],[Close Price]]/Table2[[#This Row],[Current Week Low]])-1</f>
        <v>1.6520768966701072E-2</v>
      </c>
      <c r="AF340" s="1">
        <f>(Table2[[#This Row],[Current Week High]]/Table2[[#This Row],[Close Price]])-1</f>
        <v>3.4235299083962945E-2</v>
      </c>
      <c r="AG340" s="1">
        <f>(Table2[[#This Row],[Close Price]]/Table2[[#This Row],[Current Month Low]])-1</f>
        <v>1.6520768966701072E-2</v>
      </c>
      <c r="AH340" s="1">
        <f>(Table2[[#This Row],[Current Month High]]/Table2[[#This Row],[Close Price]])-1</f>
        <v>3.4235299083962945E-2</v>
      </c>
      <c r="AI340">
        <v>15.6317278061547</v>
      </c>
      <c r="AJ340">
        <v>52.5075645400116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0.08</v>
      </c>
      <c r="AM340" t="s">
        <v>3215</v>
      </c>
      <c r="AN340">
        <v>-1.55</v>
      </c>
      <c r="AO340" t="s">
        <v>3214</v>
      </c>
      <c r="AP340">
        <v>6.0602519785047E-2</v>
      </c>
      <c r="AQ340">
        <f>(Table2[[#This Row],[Sharpe Ratio]]-AVERAGE(Table2[Sharpe Ratio]))/_xlfn.STDEV.P(Table2[Sharpe Ratio])</f>
        <v>-6.9475100521801314E-3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-2.3942975307996468</v>
      </c>
      <c r="AS340">
        <f>_xlfn.RANK.AVG(Table2[[#This Row],[1Y Return vs Nifty Z-Score]],Table2[1Y Return vs Nifty Z-Score])</f>
        <v>367</v>
      </c>
      <c r="AT340">
        <f>_xlfn.RANK.AVG(Table2[[#This Row],[6M Return vs Nifty Z-Score]],Table2[6M Return vs Nifty Z-Score])</f>
        <v>316</v>
      </c>
      <c r="AU340">
        <f>_xlfn.RANK.AVG(Table2[[#This Row],[Sharpe Ratio Z-Score]],Table2[Sharpe Ratio Z-Score])</f>
        <v>350</v>
      </c>
      <c r="AV340">
        <f>(Table2[[#This Row],[Rank 1Y]]+Table2[[#This Row],[Rank 6M]]+Table2[[#This Row],[Rank Sharpe]])/3</f>
        <v>344.33333333333331</v>
      </c>
    </row>
    <row r="341" spans="1:48" x14ac:dyDescent="0.3">
      <c r="A341" t="s">
        <v>1419</v>
      </c>
      <c r="B341" t="s">
        <v>1420</v>
      </c>
      <c r="C341" t="s">
        <v>3188</v>
      </c>
      <c r="D341" t="s">
        <v>1421</v>
      </c>
      <c r="E341">
        <v>7870.6220612500001</v>
      </c>
      <c r="F341">
        <v>640.25</v>
      </c>
      <c r="G341">
        <v>-11.283254058118199</v>
      </c>
      <c r="H341">
        <f>(Table2[[#This Row],[1Y Return vs Nifty]]-AVERAGE(Table2[1Y Return vs Nifty]))/_xlfn.STDEV.P(Table2[1Y Return vs Nifty])</f>
        <v>-0.60900503499227143</v>
      </c>
      <c r="I341">
        <v>-4.0251707890480297</v>
      </c>
      <c r="J341">
        <f>(Table2[[#This Row],[1M Return vs Nifty]]-AVERAGE(Table2[1M Return vs Nifty]))/_xlfn.STDEV.P(Table2[1M Return vs Nifty])</f>
        <v>-0.25901899778365089</v>
      </c>
      <c r="K341">
        <v>6.2291687180945399</v>
      </c>
      <c r="L341">
        <f>(Table2[[#This Row],[6M Return vs Nifty]]-AVERAGE(Table2[6M Return vs Nifty]))/_xlfn.STDEV.P(Table2[6M Return vs Nifty])</f>
        <v>-0.13330306693679889</v>
      </c>
      <c r="M341">
        <v>-3.1541332484082698</v>
      </c>
      <c r="N341">
        <f>(Table2[[#This Row],[1W Return vs Nifty]]-AVERAGE(Table2[1W Return vs Nifty]))/_xlfn.STDEV.P(Table2[1W Return vs Nifty])</f>
        <v>-0.74418337534246104</v>
      </c>
      <c r="O341">
        <v>659.45</v>
      </c>
      <c r="P341">
        <v>655.965190567636</v>
      </c>
      <c r="Q341">
        <v>585.62612421424603</v>
      </c>
      <c r="R341">
        <v>34.139408889921697</v>
      </c>
      <c r="S341" s="1">
        <f>(Table2[[#This Row],[Close Price]]-Table2[[#This Row],[20D EMA]])/Table2[[#This Row],[20D EMA]]</f>
        <v>-2.9115171734020843E-2</v>
      </c>
      <c r="T341" s="1">
        <f>(Table2[[#This Row],[Close Price]]-Table2[[#This Row],[50D EMA]])/Table2[[#This Row],[50D EMA]]</f>
        <v>-2.3957354435281762E-2</v>
      </c>
      <c r="U341" s="1">
        <f>(Table2[[#This Row],[Close Price]]-Table2[[#This Row],[200D EMA]])/Table2[[#This Row],[200D EMA]]</f>
        <v>9.3274315347602763E-2</v>
      </c>
      <c r="V341">
        <v>1.0705152529589701</v>
      </c>
      <c r="W341">
        <v>636.29999999999995</v>
      </c>
      <c r="X341">
        <v>648</v>
      </c>
      <c r="Y341">
        <v>632.1</v>
      </c>
      <c r="Z341">
        <v>650.5</v>
      </c>
      <c r="AA341">
        <v>636.29999999999995</v>
      </c>
      <c r="AB341">
        <v>648</v>
      </c>
      <c r="AC341" s="1">
        <f>(Table2[[#This Row],[Close Price]]/Table2[[#This Row],[Day Low]])-1</f>
        <v>6.2077636335062802E-3</v>
      </c>
      <c r="AD341" s="1">
        <f>(Table2[[#This Row],[Day High]]/Table2[[#This Row],[Close Price]])-1</f>
        <v>1.2104646622413062E-2</v>
      </c>
      <c r="AE341" s="1">
        <f>(Table2[[#This Row],[Close Price]]/Table2[[#This Row],[Current Week Low]])-1</f>
        <v>1.2893529504825141E-2</v>
      </c>
      <c r="AF341" s="1">
        <f>(Table2[[#This Row],[Current Week High]]/Table2[[#This Row],[Close Price]])-1</f>
        <v>1.6009371339320566E-2</v>
      </c>
      <c r="AG341" s="1">
        <f>(Table2[[#This Row],[Close Price]]/Table2[[#This Row],[Current Month Low]])-1</f>
        <v>6.2077636335062802E-3</v>
      </c>
      <c r="AH341" s="1">
        <f>(Table2[[#This Row],[Current Month High]]/Table2[[#This Row],[Close Price]])-1</f>
        <v>1.2104646622413062E-2</v>
      </c>
      <c r="AI341">
        <v>20.015618898867601</v>
      </c>
      <c r="AJ341">
        <v>57.328910185526397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-7.0000000000000007E-2</v>
      </c>
      <c r="AM341" t="s">
        <v>3214</v>
      </c>
      <c r="AN341">
        <v>-5.43</v>
      </c>
      <c r="AO341" t="s">
        <v>3214</v>
      </c>
      <c r="AP341">
        <v>0.129067142321554</v>
      </c>
      <c r="AQ341">
        <f>(Table2[[#This Row],[Sharpe Ratio]]-AVERAGE(Table2[Sharpe Ratio]))/_xlfn.STDEV.P(Table2[Sharpe Ratio])</f>
        <v>0.79249488363216358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-0.95301559142301873</v>
      </c>
      <c r="AS341">
        <f>_xlfn.RANK.AVG(Table2[[#This Row],[1Y Return vs Nifty Z-Score]],Table2[1Y Return vs Nifty Z-Score])</f>
        <v>516</v>
      </c>
      <c r="AT341">
        <f>_xlfn.RANK.AVG(Table2[[#This Row],[6M Return vs Nifty Z-Score]],Table2[6M Return vs Nifty Z-Score])</f>
        <v>364</v>
      </c>
      <c r="AU341">
        <f>_xlfn.RANK.AVG(Table2[[#This Row],[Sharpe Ratio Z-Score]],Table2[Sharpe Ratio Z-Score])</f>
        <v>153</v>
      </c>
      <c r="AV341">
        <f>(Table2[[#This Row],[Rank 1Y]]+Table2[[#This Row],[Rank 6M]]+Table2[[#This Row],[Rank Sharpe]])/3</f>
        <v>344.33333333333331</v>
      </c>
    </row>
    <row r="342" spans="1:48" x14ac:dyDescent="0.3">
      <c r="A342" t="s">
        <v>1941</v>
      </c>
      <c r="B342" t="s">
        <v>1942</v>
      </c>
      <c r="C342" t="s">
        <v>3181</v>
      </c>
      <c r="D342" t="s">
        <v>124</v>
      </c>
      <c r="E342">
        <v>3740.5287269999999</v>
      </c>
      <c r="F342">
        <v>649.35</v>
      </c>
      <c r="G342">
        <v>-6.38901664195122</v>
      </c>
      <c r="H342">
        <f>(Table2[[#This Row],[1Y Return vs Nifty]]-AVERAGE(Table2[1Y Return vs Nifty]))/_xlfn.STDEV.P(Table2[1Y Return vs Nifty])</f>
        <v>-0.52715245246645515</v>
      </c>
      <c r="I342">
        <v>11.698029081794701</v>
      </c>
      <c r="J342">
        <f>(Table2[[#This Row],[1M Return vs Nifty]]-AVERAGE(Table2[1M Return vs Nifty]))/_xlfn.STDEV.P(Table2[1M Return vs Nifty])</f>
        <v>1.1564157812707168</v>
      </c>
      <c r="K342">
        <v>1.5554062097502099</v>
      </c>
      <c r="L342">
        <f>(Table2[[#This Row],[6M Return vs Nifty]]-AVERAGE(Table2[6M Return vs Nifty]))/_xlfn.STDEV.P(Table2[6M Return vs Nifty])</f>
        <v>-0.28107368169457908</v>
      </c>
      <c r="M342">
        <v>10.2592225855044</v>
      </c>
      <c r="N342">
        <f>(Table2[[#This Row],[1W Return vs Nifty]]-AVERAGE(Table2[1W Return vs Nifty]))/_xlfn.STDEV.P(Table2[1W Return vs Nifty])</f>
        <v>2.0603352648925166</v>
      </c>
      <c r="O342">
        <v>602.04999999999995</v>
      </c>
      <c r="P342">
        <v>593.20082824378403</v>
      </c>
      <c r="Q342">
        <v>570.87184818796504</v>
      </c>
      <c r="R342">
        <v>74.003471716652399</v>
      </c>
      <c r="S342" s="1">
        <f>(Table2[[#This Row],[Close Price]]-Table2[[#This Row],[20D EMA]])/Table2[[#This Row],[20D EMA]]</f>
        <v>7.8564903247238721E-2</v>
      </c>
      <c r="T342" s="1">
        <f>(Table2[[#This Row],[Close Price]]-Table2[[#This Row],[50D EMA]])/Table2[[#This Row],[50D EMA]]</f>
        <v>9.4654574105113548E-2</v>
      </c>
      <c r="U342" s="1">
        <f>(Table2[[#This Row],[Close Price]]-Table2[[#This Row],[200D EMA]])/Table2[[#This Row],[200D EMA]]</f>
        <v>0.13747069865353614</v>
      </c>
      <c r="V342">
        <v>1.30016606421269</v>
      </c>
      <c r="W342">
        <v>635</v>
      </c>
      <c r="X342">
        <v>657</v>
      </c>
      <c r="Y342">
        <v>629</v>
      </c>
      <c r="Z342">
        <v>659</v>
      </c>
      <c r="AA342">
        <v>635</v>
      </c>
      <c r="AB342">
        <v>657</v>
      </c>
      <c r="AC342" s="1">
        <f>(Table2[[#This Row],[Close Price]]/Table2[[#This Row],[Day Low]])-1</f>
        <v>2.2598425196850513E-2</v>
      </c>
      <c r="AD342" s="1">
        <f>(Table2[[#This Row],[Day High]]/Table2[[#This Row],[Close Price]])-1</f>
        <v>1.1781011781011763E-2</v>
      </c>
      <c r="AE342" s="1">
        <f>(Table2[[#This Row],[Close Price]]/Table2[[#This Row],[Current Week Low]])-1</f>
        <v>3.2352941176470695E-2</v>
      </c>
      <c r="AF342" s="1">
        <f>(Table2[[#This Row],[Current Week High]]/Table2[[#This Row],[Close Price]])-1</f>
        <v>1.4861014861014876E-2</v>
      </c>
      <c r="AG342" s="1">
        <f>(Table2[[#This Row],[Close Price]]/Table2[[#This Row],[Current Month Low]])-1</f>
        <v>2.2598425196850513E-2</v>
      </c>
      <c r="AH342" s="1">
        <f>(Table2[[#This Row],[Current Month High]]/Table2[[#This Row],[Close Price]])-1</f>
        <v>1.1781011781011763E-2</v>
      </c>
      <c r="AI342">
        <v>6.5604065604065704</v>
      </c>
      <c r="AJ342">
        <v>41.163043478260803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-0.06</v>
      </c>
      <c r="AM342" t="s">
        <v>3214</v>
      </c>
      <c r="AN342">
        <v>12.89</v>
      </c>
      <c r="AO342" t="s">
        <v>3215</v>
      </c>
      <c r="AP342">
        <v>0.13163943574120399</v>
      </c>
      <c r="AQ342">
        <f>(Table2[[#This Row],[Sharpe Ratio]]-AVERAGE(Table2[Sharpe Ratio]))/_xlfn.STDEV.P(Table2[Sharpe Ratio])</f>
        <v>0.82253083990384168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3.231055751906041</v>
      </c>
      <c r="AS342">
        <f>_xlfn.RANK.AVG(Table2[[#This Row],[1Y Return vs Nifty Z-Score]],Table2[1Y Return vs Nifty Z-Score])</f>
        <v>474</v>
      </c>
      <c r="AT342">
        <f>_xlfn.RANK.AVG(Table2[[#This Row],[6M Return vs Nifty Z-Score]],Table2[6M Return vs Nifty Z-Score])</f>
        <v>415</v>
      </c>
      <c r="AU342">
        <f>_xlfn.RANK.AVG(Table2[[#This Row],[Sharpe Ratio Z-Score]],Table2[Sharpe Ratio Z-Score])</f>
        <v>145</v>
      </c>
      <c r="AV342">
        <f>(Table2[[#This Row],[Rank 1Y]]+Table2[[#This Row],[Rank 6M]]+Table2[[#This Row],[Rank Sharpe]])/3</f>
        <v>344.66666666666669</v>
      </c>
    </row>
    <row r="343" spans="1:48" x14ac:dyDescent="0.3">
      <c r="A343" t="s">
        <v>385</v>
      </c>
      <c r="B343" t="s">
        <v>386</v>
      </c>
      <c r="C343" t="s">
        <v>3169</v>
      </c>
      <c r="D343" t="s">
        <v>387</v>
      </c>
      <c r="E343">
        <v>63051.296799823001</v>
      </c>
      <c r="F343">
        <v>242.03</v>
      </c>
      <c r="G343">
        <v>2.58008414776697</v>
      </c>
      <c r="H343">
        <f>(Table2[[#This Row],[1Y Return vs Nifty]]-AVERAGE(Table2[1Y Return vs Nifty]))/_xlfn.STDEV.P(Table2[1Y Return vs Nifty])</f>
        <v>-0.37715072591602339</v>
      </c>
      <c r="I343">
        <v>7.2878583107650599</v>
      </c>
      <c r="J343">
        <f>(Table2[[#This Row],[1M Return vs Nifty]]-AVERAGE(Table2[1M Return vs Nifty]))/_xlfn.STDEV.P(Table2[1M Return vs Nifty])</f>
        <v>0.75940314121262176</v>
      </c>
      <c r="K343">
        <v>5.5361368442070198</v>
      </c>
      <c r="L343">
        <f>(Table2[[#This Row],[6M Return vs Nifty]]-AVERAGE(Table2[6M Return vs Nifty]))/_xlfn.STDEV.P(Table2[6M Return vs Nifty])</f>
        <v>-0.155214695066867</v>
      </c>
      <c r="M343">
        <v>5.0431104290751696</v>
      </c>
      <c r="N343">
        <f>(Table2[[#This Row],[1W Return vs Nifty]]-AVERAGE(Table2[1W Return vs Nifty]))/_xlfn.STDEV.P(Table2[1W Return vs Nifty])</f>
        <v>0.96972945726332604</v>
      </c>
      <c r="O343">
        <v>229.73</v>
      </c>
      <c r="P343">
        <v>225.08408913911899</v>
      </c>
      <c r="Q343">
        <v>209.16187207652101</v>
      </c>
      <c r="R343">
        <v>82.970631072863199</v>
      </c>
      <c r="S343" s="1">
        <f>(Table2[[#This Row],[Close Price]]-Table2[[#This Row],[20D EMA]])/Table2[[#This Row],[20D EMA]]</f>
        <v>5.3541113481043012E-2</v>
      </c>
      <c r="T343" s="1">
        <f>(Table2[[#This Row],[Close Price]]-Table2[[#This Row],[50D EMA]])/Table2[[#This Row],[50D EMA]]</f>
        <v>7.5287022399913653E-2</v>
      </c>
      <c r="U343" s="1">
        <f>(Table2[[#This Row],[Close Price]]-Table2[[#This Row],[200D EMA]])/Table2[[#This Row],[200D EMA]]</f>
        <v>0.15714206225623342</v>
      </c>
      <c r="V343">
        <v>1.5181562458711999</v>
      </c>
      <c r="W343">
        <v>236.4</v>
      </c>
      <c r="X343">
        <v>243.6</v>
      </c>
      <c r="Y343">
        <v>233.85</v>
      </c>
      <c r="Z343">
        <v>243.6</v>
      </c>
      <c r="AA343">
        <v>236.4</v>
      </c>
      <c r="AB343">
        <v>243.6</v>
      </c>
      <c r="AC343" s="1">
        <f>(Table2[[#This Row],[Close Price]]/Table2[[#This Row],[Day Low]])-1</f>
        <v>2.3815566835871493E-2</v>
      </c>
      <c r="AD343" s="1">
        <f>(Table2[[#This Row],[Day High]]/Table2[[#This Row],[Close Price]])-1</f>
        <v>6.4867991571293526E-3</v>
      </c>
      <c r="AE343" s="1">
        <f>(Table2[[#This Row],[Close Price]]/Table2[[#This Row],[Current Week Low]])-1</f>
        <v>3.4979687834081785E-2</v>
      </c>
      <c r="AF343" s="1">
        <f>(Table2[[#This Row],[Current Week High]]/Table2[[#This Row],[Close Price]])-1</f>
        <v>6.4867991571293526E-3</v>
      </c>
      <c r="AG343" s="1">
        <f>(Table2[[#This Row],[Close Price]]/Table2[[#This Row],[Current Month Low]])-1</f>
        <v>2.3815566835871493E-2</v>
      </c>
      <c r="AH343" s="1">
        <f>(Table2[[#This Row],[Current Month High]]/Table2[[#This Row],[Close Price]])-1</f>
        <v>6.4867991571293526E-3</v>
      </c>
      <c r="AI343">
        <v>2.01214725447258</v>
      </c>
      <c r="AJ343">
        <v>56.148387096774101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0.04</v>
      </c>
      <c r="AM343" t="s">
        <v>3215</v>
      </c>
      <c r="AN343">
        <v>7.05</v>
      </c>
      <c r="AO343" t="s">
        <v>3215</v>
      </c>
      <c r="AP343">
        <v>9.4786364040898005E-2</v>
      </c>
      <c r="AQ343">
        <f>(Table2[[#This Row],[Sharpe Ratio]]-AVERAGE(Table2[Sharpe Ratio]))/_xlfn.STDEV.P(Table2[Sharpe Ratio])</f>
        <v>0.39220775093912047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1.5889749284321779</v>
      </c>
      <c r="AS343">
        <f>_xlfn.RANK.AVG(Table2[[#This Row],[1Y Return vs Nifty Z-Score]],Table2[1Y Return vs Nifty Z-Score])</f>
        <v>419</v>
      </c>
      <c r="AT343">
        <f>_xlfn.RANK.AVG(Table2[[#This Row],[6M Return vs Nifty Z-Score]],Table2[6M Return vs Nifty Z-Score])</f>
        <v>372</v>
      </c>
      <c r="AU343">
        <f>_xlfn.RANK.AVG(Table2[[#This Row],[Sharpe Ratio Z-Score]],Table2[Sharpe Ratio Z-Score])</f>
        <v>245</v>
      </c>
      <c r="AV343">
        <f>(Table2[[#This Row],[Rank 1Y]]+Table2[[#This Row],[Rank 6M]]+Table2[[#This Row],[Rank Sharpe]])/3</f>
        <v>345.33333333333331</v>
      </c>
    </row>
    <row r="344" spans="1:48" x14ac:dyDescent="0.3">
      <c r="A344" t="s">
        <v>665</v>
      </c>
      <c r="B344" t="s">
        <v>666</v>
      </c>
      <c r="C344" t="s">
        <v>3181</v>
      </c>
      <c r="D344" t="s">
        <v>261</v>
      </c>
      <c r="E344">
        <v>28555.664082089999</v>
      </c>
      <c r="F344">
        <v>3796.35</v>
      </c>
      <c r="G344">
        <v>-7.6360575503483199</v>
      </c>
      <c r="H344">
        <f>(Table2[[#This Row],[1Y Return vs Nifty]]-AVERAGE(Table2[1Y Return vs Nifty]))/_xlfn.STDEV.P(Table2[1Y Return vs Nifty])</f>
        <v>-0.5480083101186537</v>
      </c>
      <c r="I344">
        <v>-3.8719872803541802</v>
      </c>
      <c r="J344">
        <f>(Table2[[#This Row],[1M Return vs Nifty]]-AVERAGE(Table2[1M Return vs Nifty]))/_xlfn.STDEV.P(Table2[1M Return vs Nifty])</f>
        <v>-0.24522910338785892</v>
      </c>
      <c r="K344">
        <v>14.6661539346527</v>
      </c>
      <c r="L344">
        <f>(Table2[[#This Row],[6M Return vs Nifty]]-AVERAGE(Table2[6M Return vs Nifty]))/_xlfn.STDEV.P(Table2[6M Return vs Nifty])</f>
        <v>0.13344957398734525</v>
      </c>
      <c r="M344">
        <v>-2.5467628945702798</v>
      </c>
      <c r="N344">
        <f>(Table2[[#This Row],[1W Return vs Nifty]]-AVERAGE(Table2[1W Return vs Nifty]))/_xlfn.STDEV.P(Table2[1W Return vs Nifty])</f>
        <v>-0.61719192741873297</v>
      </c>
      <c r="O344">
        <v>3802.71</v>
      </c>
      <c r="P344">
        <v>3848.70876848024</v>
      </c>
      <c r="Q344">
        <v>3629.4491418654902</v>
      </c>
      <c r="R344">
        <v>49.5127522142405</v>
      </c>
      <c r="S344" s="1">
        <f>(Table2[[#This Row],[Close Price]]-Table2[[#This Row],[20D EMA]])/Table2[[#This Row],[20D EMA]]</f>
        <v>-1.6724914600377435E-3</v>
      </c>
      <c r="T344" s="1">
        <f>(Table2[[#This Row],[Close Price]]-Table2[[#This Row],[50D EMA]])/Table2[[#This Row],[50D EMA]]</f>
        <v>-1.3604242781122478E-2</v>
      </c>
      <c r="U344" s="1">
        <f>(Table2[[#This Row],[Close Price]]-Table2[[#This Row],[200D EMA]])/Table2[[#This Row],[200D EMA]]</f>
        <v>4.5985176155058281E-2</v>
      </c>
      <c r="V344">
        <v>0.60029197978406001</v>
      </c>
      <c r="W344">
        <v>3755</v>
      </c>
      <c r="X344">
        <v>3823.6</v>
      </c>
      <c r="Y344">
        <v>3742.5</v>
      </c>
      <c r="Z344">
        <v>3850</v>
      </c>
      <c r="AA344">
        <v>3755</v>
      </c>
      <c r="AB344">
        <v>3823.6</v>
      </c>
      <c r="AC344" s="1">
        <f>(Table2[[#This Row],[Close Price]]/Table2[[#This Row],[Day Low]])-1</f>
        <v>1.1011984021304988E-2</v>
      </c>
      <c r="AD344" s="1">
        <f>(Table2[[#This Row],[Day High]]/Table2[[#This Row],[Close Price]])-1</f>
        <v>7.1779472387951682E-3</v>
      </c>
      <c r="AE344" s="1">
        <f>(Table2[[#This Row],[Close Price]]/Table2[[#This Row],[Current Week Low]])-1</f>
        <v>1.4388777555110144E-2</v>
      </c>
      <c r="AF344" s="1">
        <f>(Table2[[#This Row],[Current Week High]]/Table2[[#This Row],[Close Price]])-1</f>
        <v>1.4131995205921566E-2</v>
      </c>
      <c r="AG344" s="1">
        <f>(Table2[[#This Row],[Close Price]]/Table2[[#This Row],[Current Month Low]])-1</f>
        <v>1.1011984021304988E-2</v>
      </c>
      <c r="AH344" s="1">
        <f>(Table2[[#This Row],[Current Month High]]/Table2[[#This Row],[Close Price]])-1</f>
        <v>7.1779472387951682E-3</v>
      </c>
      <c r="AI344">
        <v>26.908741290976799</v>
      </c>
      <c r="AJ344">
        <v>50.3802733214497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-0.13</v>
      </c>
      <c r="AM344" t="s">
        <v>3214</v>
      </c>
      <c r="AN344">
        <v>0.95</v>
      </c>
      <c r="AO344" t="s">
        <v>3215</v>
      </c>
      <c r="AP344">
        <v>8.2516518045855997E-2</v>
      </c>
      <c r="AQ344">
        <f>(Table2[[#This Row],[Sharpe Ratio]]-AVERAGE(Table2[Sharpe Ratio]))/_xlfn.STDEV.P(Table2[Sharpe Ratio])</f>
        <v>0.24893616498705848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487</v>
      </c>
      <c r="AT344">
        <f>_xlfn.RANK.AVG(Table2[[#This Row],[6M Return vs Nifty Z-Score]],Table2[6M Return vs Nifty Z-Score])</f>
        <v>269</v>
      </c>
      <c r="AU344">
        <f>_xlfn.RANK.AVG(Table2[[#This Row],[Sharpe Ratio Z-Score]],Table2[Sharpe Ratio Z-Score])</f>
        <v>280</v>
      </c>
      <c r="AV344">
        <f>(Table2[[#This Row],[Rank 1Y]]+Table2[[#This Row],[Rank 6M]]+Table2[[#This Row],[Rank Sharpe]])/3</f>
        <v>345.33333333333331</v>
      </c>
    </row>
    <row r="345" spans="1:48" x14ac:dyDescent="0.3">
      <c r="A345" t="s">
        <v>128</v>
      </c>
      <c r="B345" t="s">
        <v>129</v>
      </c>
      <c r="C345" t="s">
        <v>3182</v>
      </c>
      <c r="D345" t="s">
        <v>130</v>
      </c>
      <c r="E345">
        <v>226573.18176454501</v>
      </c>
      <c r="F345">
        <v>913.75</v>
      </c>
      <c r="G345">
        <v>38.245420163801498</v>
      </c>
      <c r="H345">
        <f>(Table2[[#This Row],[1Y Return vs Nifty]]-AVERAGE(Table2[1Y Return vs Nifty]))/_xlfn.STDEV.P(Table2[1Y Return vs Nifty])</f>
        <v>0.21932623491145872</v>
      </c>
      <c r="I345">
        <v>5.4797110093859596</v>
      </c>
      <c r="J345">
        <f>(Table2[[#This Row],[1M Return vs Nifty]]-AVERAGE(Table2[1M Return vs Nifty]))/_xlfn.STDEV.P(Table2[1M Return vs Nifty])</f>
        <v>0.59663000361667362</v>
      </c>
      <c r="K345">
        <v>-17.103899046949302</v>
      </c>
      <c r="L345">
        <f>(Table2[[#This Row],[6M Return vs Nifty]]-AVERAGE(Table2[6M Return vs Nifty]))/_xlfn.STDEV.P(Table2[6M Return vs Nifty])</f>
        <v>-0.87102599609070197</v>
      </c>
      <c r="M345">
        <v>0.38930151364013199</v>
      </c>
      <c r="N345">
        <f>(Table2[[#This Row],[1W Return vs Nifty]]-AVERAGE(Table2[1W Return vs Nifty]))/_xlfn.STDEV.P(Table2[1W Return vs Nifty])</f>
        <v>-3.3077165087288408E-3</v>
      </c>
      <c r="O345">
        <v>881.2</v>
      </c>
      <c r="P345">
        <v>861.81305868494303</v>
      </c>
      <c r="Q345">
        <v>802.83077744954403</v>
      </c>
      <c r="R345">
        <v>64.418526760185102</v>
      </c>
      <c r="S345" s="1">
        <f>(Table2[[#This Row],[Close Price]]-Table2[[#This Row],[20D EMA]])/Table2[[#This Row],[20D EMA]]</f>
        <v>3.6938266000907799E-2</v>
      </c>
      <c r="T345" s="1">
        <f>(Table2[[#This Row],[Close Price]]-Table2[[#This Row],[50D EMA]])/Table2[[#This Row],[50D EMA]]</f>
        <v>6.0264741630056684E-2</v>
      </c>
      <c r="U345" s="1">
        <f>(Table2[[#This Row],[Close Price]]-Table2[[#This Row],[200D EMA]])/Table2[[#This Row],[200D EMA]]</f>
        <v>0.1381601523833296</v>
      </c>
      <c r="V345">
        <v>1.11921938318595</v>
      </c>
      <c r="W345">
        <v>895.3</v>
      </c>
      <c r="X345">
        <v>916.1</v>
      </c>
      <c r="Y345">
        <v>893.05</v>
      </c>
      <c r="Z345">
        <v>917.9</v>
      </c>
      <c r="AA345">
        <v>895.3</v>
      </c>
      <c r="AB345">
        <v>916.1</v>
      </c>
      <c r="AC345" s="1">
        <f>(Table2[[#This Row],[Close Price]]/Table2[[#This Row],[Day Low]])-1</f>
        <v>2.0607617558360269E-2</v>
      </c>
      <c r="AD345" s="1">
        <f>(Table2[[#This Row],[Day High]]/Table2[[#This Row],[Close Price]])-1</f>
        <v>2.5718194254447102E-3</v>
      </c>
      <c r="AE345" s="1">
        <f>(Table2[[#This Row],[Close Price]]/Table2[[#This Row],[Current Week Low]])-1</f>
        <v>2.3178993337439113E-2</v>
      </c>
      <c r="AF345" s="1">
        <f>(Table2[[#This Row],[Current Week High]]/Table2[[#This Row],[Close Price]])-1</f>
        <v>4.5417236662106397E-3</v>
      </c>
      <c r="AG345" s="1">
        <f>(Table2[[#This Row],[Close Price]]/Table2[[#This Row],[Current Month Low]])-1</f>
        <v>2.0607617558360269E-2</v>
      </c>
      <c r="AH345" s="1">
        <f>(Table2[[#This Row],[Current Month High]]/Table2[[#This Row],[Close Price]])-1</f>
        <v>2.5718194254447102E-3</v>
      </c>
      <c r="AI345">
        <v>5.8932968536251602</v>
      </c>
      <c r="AJ345">
        <v>77.945472249269699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0.11</v>
      </c>
      <c r="AM345" t="s">
        <v>3215</v>
      </c>
      <c r="AN345">
        <v>5.81</v>
      </c>
      <c r="AO345" t="s">
        <v>3215</v>
      </c>
      <c r="AP345">
        <v>0.10971718251042401</v>
      </c>
      <c r="AQ345">
        <f>(Table2[[#This Row],[Sharpe Ratio]]-AVERAGE(Table2[Sharpe Ratio]))/_xlfn.STDEV.P(Table2[Sharpe Ratio])</f>
        <v>0.56655077387157782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0.50817329980027925</v>
      </c>
      <c r="AS345">
        <f>_xlfn.RANK.AVG(Table2[[#This Row],[1Y Return vs Nifty Z-Score]],Table2[1Y Return vs Nifty Z-Score])</f>
        <v>239</v>
      </c>
      <c r="AT345">
        <f>_xlfn.RANK.AVG(Table2[[#This Row],[6M Return vs Nifty Z-Score]],Table2[6M Return vs Nifty Z-Score])</f>
        <v>603</v>
      </c>
      <c r="AU345">
        <f>_xlfn.RANK.AVG(Table2[[#This Row],[Sharpe Ratio Z-Score]],Table2[Sharpe Ratio Z-Score])</f>
        <v>204</v>
      </c>
      <c r="AV345">
        <f>(Table2[[#This Row],[Rank 1Y]]+Table2[[#This Row],[Rank 6M]]+Table2[[#This Row],[Rank Sharpe]])/3</f>
        <v>348.66666666666669</v>
      </c>
    </row>
    <row r="346" spans="1:48" x14ac:dyDescent="0.3">
      <c r="A346" t="s">
        <v>997</v>
      </c>
      <c r="B346" t="s">
        <v>998</v>
      </c>
      <c r="C346" t="s">
        <v>3173</v>
      </c>
      <c r="D346" t="s">
        <v>277</v>
      </c>
      <c r="E346">
        <v>14778.307213325001</v>
      </c>
      <c r="F346">
        <v>1455.25</v>
      </c>
      <c r="G346">
        <v>7.7252000887741596</v>
      </c>
      <c r="H346">
        <f>(Table2[[#This Row],[1Y Return vs Nifty]]-AVERAGE(Table2[1Y Return vs Nifty]))/_xlfn.STDEV.P(Table2[1Y Return vs Nifty])</f>
        <v>-0.29110238143337913</v>
      </c>
      <c r="I346">
        <v>11.878434816218499</v>
      </c>
      <c r="J346">
        <f>(Table2[[#This Row],[1M Return vs Nifty]]-AVERAGE(Table2[1M Return vs Nifty]))/_xlfn.STDEV.P(Table2[1M Return vs Nifty])</f>
        <v>1.1726562763952377</v>
      </c>
      <c r="K346">
        <v>-7.8549765658948401</v>
      </c>
      <c r="L346">
        <f>(Table2[[#This Row],[6M Return vs Nifty]]-AVERAGE(Table2[6M Return vs Nifty]))/_xlfn.STDEV.P(Table2[6M Return vs Nifty])</f>
        <v>-0.57860228854621476</v>
      </c>
      <c r="M346">
        <v>5.5836844671847903</v>
      </c>
      <c r="N346">
        <f>(Table2[[#This Row],[1W Return vs Nifty]]-AVERAGE(Table2[1W Return vs Nifty]))/_xlfn.STDEV.P(Table2[1W Return vs Nifty])</f>
        <v>1.082754861575089</v>
      </c>
      <c r="O346">
        <v>1351.87</v>
      </c>
      <c r="P346">
        <v>1299.39578103695</v>
      </c>
      <c r="Q346">
        <v>1232.16328570876</v>
      </c>
      <c r="R346">
        <v>80.030535712771794</v>
      </c>
      <c r="S346" s="1">
        <f>(Table2[[#This Row],[Close Price]]-Table2[[#This Row],[20D EMA]])/Table2[[#This Row],[20D EMA]]</f>
        <v>7.6471850103930192E-2</v>
      </c>
      <c r="T346" s="1">
        <f>(Table2[[#This Row],[Close Price]]-Table2[[#This Row],[50D EMA]])/Table2[[#This Row],[50D EMA]]</f>
        <v>0.11994360858912016</v>
      </c>
      <c r="U346" s="1">
        <f>(Table2[[#This Row],[Close Price]]-Table2[[#This Row],[200D EMA]])/Table2[[#This Row],[200D EMA]]</f>
        <v>0.18105288225895885</v>
      </c>
      <c r="V346">
        <v>2.89436983082842</v>
      </c>
      <c r="W346">
        <v>1380</v>
      </c>
      <c r="X346">
        <v>1464.8</v>
      </c>
      <c r="Y346">
        <v>1380</v>
      </c>
      <c r="Z346">
        <v>1464.8</v>
      </c>
      <c r="AA346">
        <v>1380</v>
      </c>
      <c r="AB346">
        <v>1464.8</v>
      </c>
      <c r="AC346" s="1">
        <f>(Table2[[#This Row],[Close Price]]/Table2[[#This Row],[Day Low]])-1</f>
        <v>5.4528985507246386E-2</v>
      </c>
      <c r="AD346" s="1">
        <f>(Table2[[#This Row],[Day High]]/Table2[[#This Row],[Close Price]])-1</f>
        <v>6.5624463150661949E-3</v>
      </c>
      <c r="AE346" s="1">
        <f>(Table2[[#This Row],[Close Price]]/Table2[[#This Row],[Current Week Low]])-1</f>
        <v>5.4528985507246386E-2</v>
      </c>
      <c r="AF346" s="1">
        <f>(Table2[[#This Row],[Current Week High]]/Table2[[#This Row],[Close Price]])-1</f>
        <v>6.5624463150661949E-3</v>
      </c>
      <c r="AG346" s="1">
        <f>(Table2[[#This Row],[Close Price]]/Table2[[#This Row],[Current Month Low]])-1</f>
        <v>5.4528985507246386E-2</v>
      </c>
      <c r="AH346" s="1">
        <f>(Table2[[#This Row],[Current Month High]]/Table2[[#This Row],[Close Price]])-1</f>
        <v>6.5624463150661949E-3</v>
      </c>
      <c r="AI346">
        <v>13.313863597319999</v>
      </c>
      <c r="AJ346">
        <v>46.558235560702897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0.05</v>
      </c>
      <c r="AM346" t="s">
        <v>3215</v>
      </c>
      <c r="AN346">
        <v>10.46</v>
      </c>
      <c r="AO346" t="s">
        <v>3215</v>
      </c>
      <c r="AP346">
        <v>0.13559890728537399</v>
      </c>
      <c r="AQ346">
        <f>(Table2[[#This Row],[Sharpe Ratio]]-AVERAGE(Table2[Sharpe Ratio]))/_xlfn.STDEV.P(Table2[Sharpe Ratio])</f>
        <v>0.86876449009753787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2.2544709580882705</v>
      </c>
      <c r="AS346">
        <f>_xlfn.RANK.AVG(Table2[[#This Row],[1Y Return vs Nifty Z-Score]],Table2[1Y Return vs Nifty Z-Score])</f>
        <v>393</v>
      </c>
      <c r="AT346">
        <f>_xlfn.RANK.AVG(Table2[[#This Row],[6M Return vs Nifty Z-Score]],Table2[6M Return vs Nifty Z-Score])</f>
        <v>521</v>
      </c>
      <c r="AU346">
        <f>_xlfn.RANK.AVG(Table2[[#This Row],[Sharpe Ratio Z-Score]],Table2[Sharpe Ratio Z-Score])</f>
        <v>133</v>
      </c>
      <c r="AV346">
        <f>(Table2[[#This Row],[Rank 1Y]]+Table2[[#This Row],[Rank 6M]]+Table2[[#This Row],[Rank Sharpe]])/3</f>
        <v>349</v>
      </c>
    </row>
    <row r="347" spans="1:48" x14ac:dyDescent="0.3">
      <c r="A347" t="s">
        <v>28</v>
      </c>
      <c r="B347" t="s">
        <v>29</v>
      </c>
      <c r="C347" t="s">
        <v>3169</v>
      </c>
      <c r="D347" t="s">
        <v>24</v>
      </c>
      <c r="E347">
        <v>899522.509669577</v>
      </c>
      <c r="F347">
        <v>1274.4000000000001</v>
      </c>
      <c r="G347">
        <v>4.1710651608442699</v>
      </c>
      <c r="H347">
        <f>(Table2[[#This Row],[1Y Return vs Nifty]]-AVERAGE(Table2[1Y Return vs Nifty]))/_xlfn.STDEV.P(Table2[1Y Return vs Nifty])</f>
        <v>-0.35054271866248371</v>
      </c>
      <c r="I347">
        <v>1.1220682881916699</v>
      </c>
      <c r="J347">
        <f>(Table2[[#This Row],[1M Return vs Nifty]]-AVERAGE(Table2[1M Return vs Nifty]))/_xlfn.STDEV.P(Table2[1M Return vs Nifty])</f>
        <v>0.20434604660169975</v>
      </c>
      <c r="K347">
        <v>3.0221819442796001</v>
      </c>
      <c r="L347">
        <f>(Table2[[#This Row],[6M Return vs Nifty]]-AVERAGE(Table2[6M Return vs Nifty]))/_xlfn.STDEV.P(Table2[6M Return vs Nifty])</f>
        <v>-0.23469854996372344</v>
      </c>
      <c r="M347">
        <v>-2.22003027683055</v>
      </c>
      <c r="N347">
        <f>(Table2[[#This Row],[1W Return vs Nifty]]-AVERAGE(Table2[1W Return vs Nifty]))/_xlfn.STDEV.P(Table2[1W Return vs Nifty])</f>
        <v>-0.54887735139689109</v>
      </c>
      <c r="O347">
        <v>1277.67</v>
      </c>
      <c r="P347">
        <v>1241.7744239203</v>
      </c>
      <c r="Q347">
        <v>1138.48896186362</v>
      </c>
      <c r="R347">
        <v>42.617526266567097</v>
      </c>
      <c r="S347" s="1">
        <f>(Table2[[#This Row],[Close Price]]-Table2[[#This Row],[20D EMA]])/Table2[[#This Row],[20D EMA]]</f>
        <v>-2.5593463100800533E-3</v>
      </c>
      <c r="T347" s="1">
        <f>(Table2[[#This Row],[Close Price]]-Table2[[#This Row],[50D EMA]])/Table2[[#This Row],[50D EMA]]</f>
        <v>2.6273351625894056E-2</v>
      </c>
      <c r="U347" s="1">
        <f>(Table2[[#This Row],[Close Price]]-Table2[[#This Row],[200D EMA]])/Table2[[#This Row],[200D EMA]]</f>
        <v>0.11937844167931501</v>
      </c>
      <c r="V347">
        <v>1.2502218037550801</v>
      </c>
      <c r="W347">
        <v>1267.5999999999999</v>
      </c>
      <c r="X347">
        <v>1280.25</v>
      </c>
      <c r="Y347">
        <v>1267.5999999999999</v>
      </c>
      <c r="Z347">
        <v>1296.8</v>
      </c>
      <c r="AA347">
        <v>1267.5999999999999</v>
      </c>
      <c r="AB347">
        <v>1280.25</v>
      </c>
      <c r="AC347" s="1">
        <f>(Table2[[#This Row],[Close Price]]/Table2[[#This Row],[Day Low]])-1</f>
        <v>5.3644682865259252E-3</v>
      </c>
      <c r="AD347" s="1">
        <f>(Table2[[#This Row],[Day High]]/Table2[[#This Row],[Close Price]])-1</f>
        <v>4.590395480225995E-3</v>
      </c>
      <c r="AE347" s="1">
        <f>(Table2[[#This Row],[Close Price]]/Table2[[#This Row],[Current Week Low]])-1</f>
        <v>5.3644682865259252E-3</v>
      </c>
      <c r="AF347" s="1">
        <f>(Table2[[#This Row],[Current Week High]]/Table2[[#This Row],[Close Price]])-1</f>
        <v>1.7576898932831098E-2</v>
      </c>
      <c r="AG347" s="1">
        <f>(Table2[[#This Row],[Close Price]]/Table2[[#This Row],[Current Month Low]])-1</f>
        <v>5.3644682865259252E-3</v>
      </c>
      <c r="AH347" s="1">
        <f>(Table2[[#This Row],[Current Month High]]/Table2[[#This Row],[Close Price]])-1</f>
        <v>4.590395480225995E-3</v>
      </c>
      <c r="AI347">
        <v>6.9012868801004297</v>
      </c>
      <c r="AJ347">
        <v>41.757508342602897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0.02</v>
      </c>
      <c r="AM347" t="s">
        <v>3215</v>
      </c>
      <c r="AN347">
        <v>1.92</v>
      </c>
      <c r="AO347" t="s">
        <v>3215</v>
      </c>
      <c r="AP347">
        <v>9.4842596591637005E-2</v>
      </c>
      <c r="AQ347">
        <f>(Table2[[#This Row],[Sharpe Ratio]]-AVERAGE(Table2[Sharpe Ratio]))/_xlfn.STDEV.P(Table2[Sharpe Ratio])</f>
        <v>0.39286436282567239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-0.53690821059572613</v>
      </c>
      <c r="AS347">
        <f>_xlfn.RANK.AVG(Table2[[#This Row],[1Y Return vs Nifty Z-Score]],Table2[1Y Return vs Nifty Z-Score])</f>
        <v>412</v>
      </c>
      <c r="AT347">
        <f>_xlfn.RANK.AVG(Table2[[#This Row],[6M Return vs Nifty Z-Score]],Table2[6M Return vs Nifty Z-Score])</f>
        <v>397</v>
      </c>
      <c r="AU347">
        <f>_xlfn.RANK.AVG(Table2[[#This Row],[Sharpe Ratio Z-Score]],Table2[Sharpe Ratio Z-Score])</f>
        <v>244</v>
      </c>
      <c r="AV347">
        <f>(Table2[[#This Row],[Rank 1Y]]+Table2[[#This Row],[Rank 6M]]+Table2[[#This Row],[Rank Sharpe]])/3</f>
        <v>351</v>
      </c>
    </row>
    <row r="348" spans="1:48" x14ac:dyDescent="0.3">
      <c r="A348" t="s">
        <v>791</v>
      </c>
      <c r="B348" t="s">
        <v>792</v>
      </c>
      <c r="C348" t="s">
        <v>3181</v>
      </c>
      <c r="D348" t="s">
        <v>261</v>
      </c>
      <c r="E348">
        <v>21443.450761119999</v>
      </c>
      <c r="F348">
        <v>678.2</v>
      </c>
      <c r="G348">
        <v>0.35474781465531102</v>
      </c>
      <c r="H348">
        <f>(Table2[[#This Row],[1Y Return vs Nifty]]-AVERAGE(Table2[1Y Return vs Nifty]))/_xlfn.STDEV.P(Table2[1Y Return vs Nifty])</f>
        <v>-0.41436786729376501</v>
      </c>
      <c r="I348">
        <v>-5.0596997675492696</v>
      </c>
      <c r="J348">
        <f>(Table2[[#This Row],[1M Return vs Nifty]]-AVERAGE(Table2[1M Return vs Nifty]))/_xlfn.STDEV.P(Table2[1M Return vs Nifty])</f>
        <v>-0.35214942340557992</v>
      </c>
      <c r="K348">
        <v>7.3083147655076106E-2</v>
      </c>
      <c r="L348">
        <f>(Table2[[#This Row],[6M Return vs Nifty]]-AVERAGE(Table2[6M Return vs Nifty]))/_xlfn.STDEV.P(Table2[6M Return vs Nifty])</f>
        <v>-0.32794037416437444</v>
      </c>
      <c r="M348">
        <v>-3.6558483867452001</v>
      </c>
      <c r="N348">
        <f>(Table2[[#This Row],[1W Return vs Nifty]]-AVERAGE(Table2[1W Return vs Nifty]))/_xlfn.STDEV.P(Table2[1W Return vs Nifty])</f>
        <v>-0.84908400386351557</v>
      </c>
      <c r="O348">
        <v>699.15</v>
      </c>
      <c r="P348">
        <v>692.449325543344</v>
      </c>
      <c r="Q348">
        <v>641.81128842119404</v>
      </c>
      <c r="R348">
        <v>34.590034393703696</v>
      </c>
      <c r="S348" s="1">
        <f>(Table2[[#This Row],[Close Price]]-Table2[[#This Row],[20D EMA]])/Table2[[#This Row],[20D EMA]]</f>
        <v>-2.9964957448330019E-2</v>
      </c>
      <c r="T348" s="1">
        <f>(Table2[[#This Row],[Close Price]]-Table2[[#This Row],[50D EMA]])/Table2[[#This Row],[50D EMA]]</f>
        <v>-2.0578149212814877E-2</v>
      </c>
      <c r="U348" s="1">
        <f>(Table2[[#This Row],[Close Price]]-Table2[[#This Row],[200D EMA]])/Table2[[#This Row],[200D EMA]]</f>
        <v>5.6696901776719162E-2</v>
      </c>
      <c r="V348">
        <v>0.69595594095440605</v>
      </c>
      <c r="W348">
        <v>672</v>
      </c>
      <c r="X348">
        <v>684</v>
      </c>
      <c r="Y348">
        <v>665.85</v>
      </c>
      <c r="Z348">
        <v>684</v>
      </c>
      <c r="AA348">
        <v>672</v>
      </c>
      <c r="AB348">
        <v>684</v>
      </c>
      <c r="AC348" s="1">
        <f>(Table2[[#This Row],[Close Price]]/Table2[[#This Row],[Day Low]])-1</f>
        <v>9.2261904761905544E-3</v>
      </c>
      <c r="AD348" s="1">
        <f>(Table2[[#This Row],[Day High]]/Table2[[#This Row],[Close Price]])-1</f>
        <v>8.5520495429076693E-3</v>
      </c>
      <c r="AE348" s="1">
        <f>(Table2[[#This Row],[Close Price]]/Table2[[#This Row],[Current Week Low]])-1</f>
        <v>1.8547720958173697E-2</v>
      </c>
      <c r="AF348" s="1">
        <f>(Table2[[#This Row],[Current Week High]]/Table2[[#This Row],[Close Price]])-1</f>
        <v>8.5520495429076693E-3</v>
      </c>
      <c r="AG348" s="1">
        <f>(Table2[[#This Row],[Close Price]]/Table2[[#This Row],[Current Month Low]])-1</f>
        <v>9.2261904761905544E-3</v>
      </c>
      <c r="AH348" s="1">
        <f>(Table2[[#This Row],[Current Month High]]/Table2[[#This Row],[Close Price]])-1</f>
        <v>8.5520495429076693E-3</v>
      </c>
      <c r="AI348">
        <v>17.804482453553501</v>
      </c>
      <c r="AJ348">
        <v>45.287060839760002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-7.0000000000000007E-2</v>
      </c>
      <c r="AM348" t="s">
        <v>3214</v>
      </c>
      <c r="AN348">
        <v>-5.9</v>
      </c>
      <c r="AO348" t="s">
        <v>3214</v>
      </c>
      <c r="AP348">
        <v>0.112768724410423</v>
      </c>
      <c r="AQ348">
        <f>(Table2[[#This Row],[Sharpe Ratio]]-AVERAGE(Table2[Sharpe Ratio]))/_xlfn.STDEV.P(Table2[Sharpe Ratio])</f>
        <v>0.60218278162364636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-1.3413588871035886</v>
      </c>
      <c r="AS348">
        <f>_xlfn.RANK.AVG(Table2[[#This Row],[1Y Return vs Nifty Z-Score]],Table2[1Y Return vs Nifty Z-Score])</f>
        <v>436</v>
      </c>
      <c r="AT348">
        <f>_xlfn.RANK.AVG(Table2[[#This Row],[6M Return vs Nifty Z-Score]],Table2[6M Return vs Nifty Z-Score])</f>
        <v>432</v>
      </c>
      <c r="AU348">
        <f>_xlfn.RANK.AVG(Table2[[#This Row],[Sharpe Ratio Z-Score]],Table2[Sharpe Ratio Z-Score])</f>
        <v>193</v>
      </c>
      <c r="AV348">
        <f>(Table2[[#This Row],[Rank 1Y]]+Table2[[#This Row],[Rank 6M]]+Table2[[#This Row],[Rank Sharpe]])/3</f>
        <v>353.66666666666669</v>
      </c>
    </row>
    <row r="349" spans="1:48" x14ac:dyDescent="0.3">
      <c r="A349" t="s">
        <v>1233</v>
      </c>
      <c r="B349" t="s">
        <v>1234</v>
      </c>
      <c r="C349" t="s">
        <v>3179</v>
      </c>
      <c r="D349" t="s">
        <v>127</v>
      </c>
      <c r="E349">
        <v>9904.2164431300007</v>
      </c>
      <c r="F349">
        <v>1164.6500000000001</v>
      </c>
      <c r="G349">
        <v>28.093575705182399</v>
      </c>
      <c r="H349">
        <f>(Table2[[#This Row],[1Y Return vs Nifty]]-AVERAGE(Table2[1Y Return vs Nifty]))/_xlfn.STDEV.P(Table2[1Y Return vs Nifty])</f>
        <v>4.9543975556098734E-2</v>
      </c>
      <c r="I349">
        <v>-9.7868157637609698</v>
      </c>
      <c r="J349">
        <f>(Table2[[#This Row],[1M Return vs Nifty]]-AVERAGE(Table2[1M Return vs Nifty]))/_xlfn.STDEV.P(Table2[1M Return vs Nifty])</f>
        <v>-0.77769412426955586</v>
      </c>
      <c r="K349">
        <v>20.232015550126398</v>
      </c>
      <c r="L349">
        <f>(Table2[[#This Row],[6M Return vs Nifty]]-AVERAGE(Table2[6M Return vs Nifty]))/_xlfn.STDEV.P(Table2[6M Return vs Nifty])</f>
        <v>0.30942573689824987</v>
      </c>
      <c r="M349">
        <v>-0.90632318003744206</v>
      </c>
      <c r="N349">
        <f>(Table2[[#This Row],[1W Return vs Nifty]]-AVERAGE(Table2[1W Return vs Nifty]))/_xlfn.STDEV.P(Table2[1W Return vs Nifty])</f>
        <v>-0.27420216299621675</v>
      </c>
      <c r="O349">
        <v>1189.94</v>
      </c>
      <c r="P349">
        <v>1189.6770713088799</v>
      </c>
      <c r="Q349">
        <v>1032.24943824095</v>
      </c>
      <c r="R349">
        <v>42.026266038058402</v>
      </c>
      <c r="S349" s="1">
        <f>(Table2[[#This Row],[Close Price]]-Table2[[#This Row],[20D EMA]])/Table2[[#This Row],[20D EMA]]</f>
        <v>-2.1253172428861929E-2</v>
      </c>
      <c r="T349" s="1">
        <f>(Table2[[#This Row],[Close Price]]-Table2[[#This Row],[50D EMA]])/Table2[[#This Row],[50D EMA]]</f>
        <v>-2.1036861104959444E-2</v>
      </c>
      <c r="U349" s="1">
        <f>(Table2[[#This Row],[Close Price]]-Table2[[#This Row],[200D EMA]])/Table2[[#This Row],[200D EMA]]</f>
        <v>0.12826411606934182</v>
      </c>
      <c r="V349">
        <v>0.381790444329284</v>
      </c>
      <c r="W349">
        <v>1154.5</v>
      </c>
      <c r="X349">
        <v>1171.8499999999999</v>
      </c>
      <c r="Y349">
        <v>1149</v>
      </c>
      <c r="Z349">
        <v>1185.05</v>
      </c>
      <c r="AA349">
        <v>1154.5</v>
      </c>
      <c r="AB349">
        <v>1171.8499999999999</v>
      </c>
      <c r="AC349" s="1">
        <f>(Table2[[#This Row],[Close Price]]/Table2[[#This Row],[Day Low]])-1</f>
        <v>8.7916847119966501E-3</v>
      </c>
      <c r="AD349" s="1">
        <f>(Table2[[#This Row],[Day High]]/Table2[[#This Row],[Close Price]])-1</f>
        <v>6.1821147984371105E-3</v>
      </c>
      <c r="AE349" s="1">
        <f>(Table2[[#This Row],[Close Price]]/Table2[[#This Row],[Current Week Low]])-1</f>
        <v>1.3620539599652037E-2</v>
      </c>
      <c r="AF349" s="1">
        <f>(Table2[[#This Row],[Current Week High]]/Table2[[#This Row],[Close Price]])-1</f>
        <v>1.7515991928905628E-2</v>
      </c>
      <c r="AG349" s="1">
        <f>(Table2[[#This Row],[Close Price]]/Table2[[#This Row],[Current Month Low]])-1</f>
        <v>8.7916847119966501E-3</v>
      </c>
      <c r="AH349" s="1">
        <f>(Table2[[#This Row],[Current Month High]]/Table2[[#This Row],[Close Price]])-1</f>
        <v>6.1821147984371105E-3</v>
      </c>
      <c r="AI349">
        <v>18.829691323573499</v>
      </c>
      <c r="AJ349">
        <v>67.334770114942501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3215</v>
      </c>
      <c r="AN349">
        <v>-2.78</v>
      </c>
      <c r="AO349" t="s">
        <v>3214</v>
      </c>
      <c r="AP349">
        <v>-8.1844663094899999E-4</v>
      </c>
      <c r="AQ349">
        <f>(Table2[[#This Row],[Sharpe Ratio]]-AVERAGE(Table2[Sharpe Ratio]))/_xlfn.STDEV.P(Table2[Sharpe Ratio])</f>
        <v>-0.72414308631971702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-1.4170696611311413</v>
      </c>
      <c r="AS349">
        <f>_xlfn.RANK.AVG(Table2[[#This Row],[1Y Return vs Nifty Z-Score]],Table2[1Y Return vs Nifty Z-Score])</f>
        <v>283</v>
      </c>
      <c r="AT349">
        <f>_xlfn.RANK.AVG(Table2[[#This Row],[6M Return vs Nifty Z-Score]],Table2[6M Return vs Nifty Z-Score])</f>
        <v>215</v>
      </c>
      <c r="AU349">
        <f>_xlfn.RANK.AVG(Table2[[#This Row],[Sharpe Ratio Z-Score]],Table2[Sharpe Ratio Z-Score])</f>
        <v>564</v>
      </c>
      <c r="AV349">
        <f>(Table2[[#This Row],[Rank 1Y]]+Table2[[#This Row],[Rank 6M]]+Table2[[#This Row],[Rank Sharpe]])/3</f>
        <v>354</v>
      </c>
    </row>
    <row r="350" spans="1:48" x14ac:dyDescent="0.3">
      <c r="A350" t="s">
        <v>1774</v>
      </c>
      <c r="B350" t="s">
        <v>1775</v>
      </c>
      <c r="C350" t="s">
        <v>3179</v>
      </c>
      <c r="D350" t="s">
        <v>127</v>
      </c>
      <c r="E350">
        <v>4686.7289222250001</v>
      </c>
      <c r="F350">
        <v>990.85</v>
      </c>
      <c r="G350">
        <v>38.073846246369698</v>
      </c>
      <c r="H350">
        <f>(Table2[[#This Row],[1Y Return vs Nifty]]-AVERAGE(Table2[1Y Return vs Nifty]))/_xlfn.STDEV.P(Table2[1Y Return vs Nifty])</f>
        <v>0.2164567851807461</v>
      </c>
      <c r="I350">
        <v>14.210583970779799</v>
      </c>
      <c r="J350">
        <f>(Table2[[#This Row],[1M Return vs Nifty]]-AVERAGE(Table2[1M Return vs Nifty]))/_xlfn.STDEV.P(Table2[1M Return vs Nifty])</f>
        <v>1.3826011381551981</v>
      </c>
      <c r="K350">
        <v>25.331403179289399</v>
      </c>
      <c r="L350">
        <f>(Table2[[#This Row],[6M Return vs Nifty]]-AVERAGE(Table2[6M Return vs Nifty]))/_xlfn.STDEV.P(Table2[6M Return vs Nifty])</f>
        <v>0.4706533652820839</v>
      </c>
      <c r="M350">
        <v>1.2084126159705999</v>
      </c>
      <c r="N350">
        <f>(Table2[[#This Row],[1W Return vs Nifty]]-AVERAGE(Table2[1W Return vs Nifty]))/_xlfn.STDEV.P(Table2[1W Return vs Nifty])</f>
        <v>0.1679553427401155</v>
      </c>
      <c r="O350">
        <v>958.74</v>
      </c>
      <c r="P350">
        <v>917.37359881644704</v>
      </c>
      <c r="Q350">
        <v>809.49782951753798</v>
      </c>
      <c r="R350">
        <v>57.085793746971802</v>
      </c>
      <c r="S350" s="1">
        <f>(Table2[[#This Row],[Close Price]]-Table2[[#This Row],[20D EMA]])/Table2[[#This Row],[20D EMA]]</f>
        <v>3.3491874752279049E-2</v>
      </c>
      <c r="T350" s="1">
        <f>(Table2[[#This Row],[Close Price]]-Table2[[#This Row],[50D EMA]])/Table2[[#This Row],[50D EMA]]</f>
        <v>8.0094305393515614E-2</v>
      </c>
      <c r="U350" s="1">
        <f>(Table2[[#This Row],[Close Price]]-Table2[[#This Row],[200D EMA]])/Table2[[#This Row],[200D EMA]]</f>
        <v>0.22403045921759696</v>
      </c>
      <c r="V350">
        <v>2.40822242996017</v>
      </c>
      <c r="W350">
        <v>967</v>
      </c>
      <c r="X350">
        <v>997.65</v>
      </c>
      <c r="Y350">
        <v>960</v>
      </c>
      <c r="Z350">
        <v>997.65</v>
      </c>
      <c r="AA350">
        <v>967</v>
      </c>
      <c r="AB350">
        <v>997.65</v>
      </c>
      <c r="AC350" s="1">
        <f>(Table2[[#This Row],[Close Price]]/Table2[[#This Row],[Day Low]])-1</f>
        <v>2.4663908996897632E-2</v>
      </c>
      <c r="AD350" s="1">
        <f>(Table2[[#This Row],[Day High]]/Table2[[#This Row],[Close Price]])-1</f>
        <v>6.8627945703183535E-3</v>
      </c>
      <c r="AE350" s="1">
        <f>(Table2[[#This Row],[Close Price]]/Table2[[#This Row],[Current Week Low]])-1</f>
        <v>3.213541666666675E-2</v>
      </c>
      <c r="AF350" s="1">
        <f>(Table2[[#This Row],[Current Week High]]/Table2[[#This Row],[Close Price]])-1</f>
        <v>6.8627945703183535E-3</v>
      </c>
      <c r="AG350" s="1">
        <f>(Table2[[#This Row],[Close Price]]/Table2[[#This Row],[Current Month Low]])-1</f>
        <v>2.4663908996897632E-2</v>
      </c>
      <c r="AH350" s="1">
        <f>(Table2[[#This Row],[Current Month High]]/Table2[[#This Row],[Close Price]])-1</f>
        <v>6.8627945703183535E-3</v>
      </c>
      <c r="AI350">
        <v>4.3851238835343302</v>
      </c>
      <c r="AJ350">
        <v>82.2252873563218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0.09</v>
      </c>
      <c r="AM350" t="s">
        <v>3215</v>
      </c>
      <c r="AN350">
        <v>-0.06</v>
      </c>
      <c r="AO350" t="s">
        <v>3214</v>
      </c>
      <c r="AP350">
        <v>-3.7354257054683003E-2</v>
      </c>
      <c r="AQ350">
        <f>(Table2[[#This Row],[Sharpe Ratio]]-AVERAGE(Table2[Sharpe Ratio]))/_xlfn.STDEV.P(Table2[Sharpe Ratio])</f>
        <v>-1.1507616034198842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1.0869050279382595</v>
      </c>
      <c r="AS350">
        <f>_xlfn.RANK.AVG(Table2[[#This Row],[1Y Return vs Nifty Z-Score]],Table2[1Y Return vs Nifty Z-Score])</f>
        <v>241</v>
      </c>
      <c r="AT350">
        <f>_xlfn.RANK.AVG(Table2[[#This Row],[6M Return vs Nifty Z-Score]],Table2[6M Return vs Nifty Z-Score])</f>
        <v>183</v>
      </c>
      <c r="AU350">
        <f>_xlfn.RANK.AVG(Table2[[#This Row],[Sharpe Ratio Z-Score]],Table2[Sharpe Ratio Z-Score])</f>
        <v>640</v>
      </c>
      <c r="AV350">
        <f>(Table2[[#This Row],[Rank 1Y]]+Table2[[#This Row],[Rank 6M]]+Table2[[#This Row],[Rank Sharpe]])/3</f>
        <v>354.66666666666669</v>
      </c>
    </row>
    <row r="351" spans="1:48" x14ac:dyDescent="0.3">
      <c r="A351" t="s">
        <v>604</v>
      </c>
      <c r="B351" t="s">
        <v>605</v>
      </c>
      <c r="C351" t="s">
        <v>3175</v>
      </c>
      <c r="D351" t="s">
        <v>187</v>
      </c>
      <c r="E351">
        <v>33703.521695039999</v>
      </c>
      <c r="F351">
        <v>2396.0500000000002</v>
      </c>
      <c r="G351">
        <v>20.6397248429492</v>
      </c>
      <c r="H351">
        <f>(Table2[[#This Row],[1Y Return vs Nifty]]-AVERAGE(Table2[1Y Return vs Nifty]))/_xlfn.STDEV.P(Table2[1Y Return vs Nifty])</f>
        <v>-7.5116291397990739E-2</v>
      </c>
      <c r="I351">
        <v>-4.9728409050890399</v>
      </c>
      <c r="J351">
        <f>(Table2[[#This Row],[1M Return vs Nifty]]-AVERAGE(Table2[1M Return vs Nifty]))/_xlfn.STDEV.P(Table2[1M Return vs Nifty])</f>
        <v>-0.34433021002629216</v>
      </c>
      <c r="K351">
        <v>11.3706522131768</v>
      </c>
      <c r="L351">
        <f>(Table2[[#This Row],[6M Return vs Nifty]]-AVERAGE(Table2[6M Return vs Nifty]))/_xlfn.STDEV.P(Table2[6M Return vs Nifty])</f>
        <v>2.9255508831405732E-2</v>
      </c>
      <c r="M351">
        <v>-0.53253138088207197</v>
      </c>
      <c r="N351">
        <f>(Table2[[#This Row],[1W Return vs Nifty]]-AVERAGE(Table2[1W Return vs Nifty]))/_xlfn.STDEV.P(Table2[1W Return vs Nifty])</f>
        <v>-0.19604826316096471</v>
      </c>
      <c r="O351">
        <v>2442.5</v>
      </c>
      <c r="P351">
        <v>2471.3831378824402</v>
      </c>
      <c r="Q351">
        <v>2223.0437805009201</v>
      </c>
      <c r="R351">
        <v>40.6241143748843</v>
      </c>
      <c r="S351" s="1">
        <f>(Table2[[#This Row],[Close Price]]-Table2[[#This Row],[20D EMA]])/Table2[[#This Row],[20D EMA]]</f>
        <v>-1.9017400204708216E-2</v>
      </c>
      <c r="T351" s="1">
        <f>(Table2[[#This Row],[Close Price]]-Table2[[#This Row],[50D EMA]])/Table2[[#This Row],[50D EMA]]</f>
        <v>-3.0482176853803361E-2</v>
      </c>
      <c r="U351" s="1">
        <f>(Table2[[#This Row],[Close Price]]-Table2[[#This Row],[200D EMA]])/Table2[[#This Row],[200D EMA]]</f>
        <v>7.7824027136387058E-2</v>
      </c>
      <c r="V351">
        <v>2.0873905679503699</v>
      </c>
      <c r="W351">
        <v>2380</v>
      </c>
      <c r="X351">
        <v>2418.6999999999998</v>
      </c>
      <c r="Y351">
        <v>2355</v>
      </c>
      <c r="Z351">
        <v>2435.6999999999998</v>
      </c>
      <c r="AA351">
        <v>2380</v>
      </c>
      <c r="AB351">
        <v>2418.6999999999998</v>
      </c>
      <c r="AC351" s="1">
        <f>(Table2[[#This Row],[Close Price]]/Table2[[#This Row],[Day Low]])-1</f>
        <v>6.7436974789916171E-3</v>
      </c>
      <c r="AD351" s="1">
        <f>(Table2[[#This Row],[Day High]]/Table2[[#This Row],[Close Price]])-1</f>
        <v>9.4530581582186191E-3</v>
      </c>
      <c r="AE351" s="1">
        <f>(Table2[[#This Row],[Close Price]]/Table2[[#This Row],[Current Week Low]])-1</f>
        <v>1.7430997876857868E-2</v>
      </c>
      <c r="AF351" s="1">
        <f>(Table2[[#This Row],[Current Week High]]/Table2[[#This Row],[Close Price]])-1</f>
        <v>1.6548068696395912E-2</v>
      </c>
      <c r="AG351" s="1">
        <f>(Table2[[#This Row],[Close Price]]/Table2[[#This Row],[Current Month Low]])-1</f>
        <v>6.7436974789916171E-3</v>
      </c>
      <c r="AH351" s="1">
        <f>(Table2[[#This Row],[Current Month High]]/Table2[[#This Row],[Close Price]])-1</f>
        <v>9.4530581582186191E-3</v>
      </c>
      <c r="AI351">
        <v>27.764445650132402</v>
      </c>
      <c r="AJ351">
        <v>55.582610954189803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-0.15</v>
      </c>
      <c r="AM351" t="s">
        <v>3214</v>
      </c>
      <c r="AN351">
        <v>-2.36</v>
      </c>
      <c r="AO351" t="s">
        <v>3214</v>
      </c>
      <c r="AP351">
        <v>2.5525757096584001E-2</v>
      </c>
      <c r="AQ351">
        <f>(Table2[[#This Row],[Sharpe Ratio]]-AVERAGE(Table2[Sharpe Ratio]))/_xlfn.STDEV.P(Table2[Sharpe Ratio])</f>
        <v>-0.41652913173438455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319</v>
      </c>
      <c r="AT351">
        <f>_xlfn.RANK.AVG(Table2[[#This Row],[6M Return vs Nifty Z-Score]],Table2[6M Return vs Nifty Z-Score])</f>
        <v>303</v>
      </c>
      <c r="AU351">
        <f>_xlfn.RANK.AVG(Table2[[#This Row],[Sharpe Ratio Z-Score]],Table2[Sharpe Ratio Z-Score])</f>
        <v>443</v>
      </c>
      <c r="AV351">
        <f>(Table2[[#This Row],[Rank 1Y]]+Table2[[#This Row],[Rank 6M]]+Table2[[#This Row],[Rank Sharpe]])/3</f>
        <v>355</v>
      </c>
    </row>
    <row r="352" spans="1:48" x14ac:dyDescent="0.3">
      <c r="A352" t="s">
        <v>90</v>
      </c>
      <c r="B352" t="s">
        <v>91</v>
      </c>
      <c r="C352" t="s">
        <v>3180</v>
      </c>
      <c r="D352" t="s">
        <v>92</v>
      </c>
      <c r="E352">
        <v>317000.39017874998</v>
      </c>
      <c r="F352">
        <v>1467.5</v>
      </c>
      <c r="G352">
        <v>45.149353763069698</v>
      </c>
      <c r="H352">
        <f>(Table2[[#This Row],[1Y Return vs Nifty]]-AVERAGE(Table2[1Y Return vs Nifty]))/_xlfn.STDEV.P(Table2[1Y Return vs Nifty])</f>
        <v>0.33478953320184457</v>
      </c>
      <c r="I352">
        <v>-3.6503955061234401</v>
      </c>
      <c r="J352">
        <f>(Table2[[#This Row],[1M Return vs Nifty]]-AVERAGE(Table2[1M Return vs Nifty]))/_xlfn.STDEV.P(Table2[1M Return vs Nifty])</f>
        <v>-0.2252809562819898</v>
      </c>
      <c r="K352">
        <v>-10.335226211179</v>
      </c>
      <c r="L352">
        <f>(Table2[[#This Row],[6M Return vs Nifty]]-AVERAGE(Table2[6M Return vs Nifty]))/_xlfn.STDEV.P(Table2[6M Return vs Nifty])</f>
        <v>-0.65702048249211142</v>
      </c>
      <c r="M352">
        <v>0.87106380713992404</v>
      </c>
      <c r="N352">
        <f>(Table2[[#This Row],[1W Return vs Nifty]]-AVERAGE(Table2[1W Return vs Nifty]))/_xlfn.STDEV.P(Table2[1W Return vs Nifty])</f>
        <v>9.7421090585655276E-2</v>
      </c>
      <c r="O352">
        <v>1456.29</v>
      </c>
      <c r="P352">
        <v>1463.2902248589401</v>
      </c>
      <c r="Q352">
        <v>1325.7374725680399</v>
      </c>
      <c r="R352">
        <v>57.036112362086001</v>
      </c>
      <c r="S352" s="1">
        <f>(Table2[[#This Row],[Close Price]]-Table2[[#This Row],[20D EMA]])/Table2[[#This Row],[20D EMA]]</f>
        <v>7.6976426398588449E-3</v>
      </c>
      <c r="T352" s="1">
        <f>(Table2[[#This Row],[Close Price]]-Table2[[#This Row],[50D EMA]])/Table2[[#This Row],[50D EMA]]</f>
        <v>2.8769242557236071E-3</v>
      </c>
      <c r="U352" s="1">
        <f>(Table2[[#This Row],[Close Price]]-Table2[[#This Row],[200D EMA]])/Table2[[#This Row],[200D EMA]]</f>
        <v>0.10693107071746022</v>
      </c>
      <c r="V352">
        <v>0.77872963935259598</v>
      </c>
      <c r="W352">
        <v>1448</v>
      </c>
      <c r="X352">
        <v>1472.85</v>
      </c>
      <c r="Y352">
        <v>1444</v>
      </c>
      <c r="Z352">
        <v>1472.85</v>
      </c>
      <c r="AA352">
        <v>1448</v>
      </c>
      <c r="AB352">
        <v>1472.85</v>
      </c>
      <c r="AC352" s="1">
        <f>(Table2[[#This Row],[Close Price]]/Table2[[#This Row],[Day Low]])-1</f>
        <v>1.3466850828729227E-2</v>
      </c>
      <c r="AD352" s="1">
        <f>(Table2[[#This Row],[Day High]]/Table2[[#This Row],[Close Price]])-1</f>
        <v>3.6456558773423353E-3</v>
      </c>
      <c r="AE352" s="1">
        <f>(Table2[[#This Row],[Close Price]]/Table2[[#This Row],[Current Week Low]])-1</f>
        <v>1.6274238227146798E-2</v>
      </c>
      <c r="AF352" s="1">
        <f>(Table2[[#This Row],[Current Week High]]/Table2[[#This Row],[Close Price]])-1</f>
        <v>3.6456558773423353E-3</v>
      </c>
      <c r="AG352" s="1">
        <f>(Table2[[#This Row],[Close Price]]/Table2[[#This Row],[Current Month Low]])-1</f>
        <v>1.3466850828729227E-2</v>
      </c>
      <c r="AH352" s="1">
        <f>(Table2[[#This Row],[Current Month High]]/Table2[[#This Row],[Close Price]])-1</f>
        <v>3.6456558773423353E-3</v>
      </c>
      <c r="AI352">
        <v>10.487223168654101</v>
      </c>
      <c r="AJ352">
        <v>94.499668654738201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-0.04</v>
      </c>
      <c r="AM352" t="s">
        <v>3214</v>
      </c>
      <c r="AN352">
        <v>1.06</v>
      </c>
      <c r="AO352" t="s">
        <v>3215</v>
      </c>
      <c r="AP352">
        <v>7.2483813841004996E-2</v>
      </c>
      <c r="AQ352">
        <f>(Table2[[#This Row],[Sharpe Ratio]]-AVERAGE(Table2[Sharpe Ratio]))/_xlfn.STDEV.P(Table2[Sharpe Ratio])</f>
        <v>0.13178706275727109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214</v>
      </c>
      <c r="AT352">
        <f>_xlfn.RANK.AVG(Table2[[#This Row],[6M Return vs Nifty Z-Score]],Table2[6M Return vs Nifty Z-Score])</f>
        <v>541</v>
      </c>
      <c r="AU352">
        <f>_xlfn.RANK.AVG(Table2[[#This Row],[Sharpe Ratio Z-Score]],Table2[Sharpe Ratio Z-Score])</f>
        <v>311</v>
      </c>
      <c r="AV352">
        <f>(Table2[[#This Row],[Rank 1Y]]+Table2[[#This Row],[Rank 6M]]+Table2[[#This Row],[Rank Sharpe]])/3</f>
        <v>355.33333333333331</v>
      </c>
    </row>
    <row r="353" spans="1:48" x14ac:dyDescent="0.3">
      <c r="A353" t="s">
        <v>1586</v>
      </c>
      <c r="B353" t="s">
        <v>1587</v>
      </c>
      <c r="C353" t="s">
        <v>3181</v>
      </c>
      <c r="D353" t="s">
        <v>1365</v>
      </c>
      <c r="E353">
        <v>6275.8170568733303</v>
      </c>
      <c r="F353">
        <v>968.35</v>
      </c>
      <c r="G353">
        <v>-25.1464815053222</v>
      </c>
      <c r="H353">
        <f>(Table2[[#This Row],[1Y Return vs Nifty]]-AVERAGE(Table2[1Y Return vs Nifty]))/_xlfn.STDEV.P(Table2[1Y Return vs Nifty])</f>
        <v>-0.84085749170964896</v>
      </c>
      <c r="I353">
        <v>-0.79325503611502202</v>
      </c>
      <c r="J353">
        <f>(Table2[[#This Row],[1M Return vs Nifty]]-AVERAGE(Table2[1M Return vs Nifty]))/_xlfn.STDEV.P(Table2[1M Return vs Nifty])</f>
        <v>3.1924703069391477E-2</v>
      </c>
      <c r="K353">
        <v>11.265018346164799</v>
      </c>
      <c r="L353">
        <f>(Table2[[#This Row],[6M Return vs Nifty]]-AVERAGE(Table2[6M Return vs Nifty]))/_xlfn.STDEV.P(Table2[6M Return vs Nifty])</f>
        <v>2.591567685668808E-2</v>
      </c>
      <c r="M353">
        <v>6.3028908445797702</v>
      </c>
      <c r="N353">
        <f>(Table2[[#This Row],[1W Return vs Nifty]]-AVERAGE(Table2[1W Return vs Nifty]))/_xlfn.STDEV.P(Table2[1W Return vs Nifty])</f>
        <v>1.2331294372260599</v>
      </c>
      <c r="O353">
        <v>921.06</v>
      </c>
      <c r="P353">
        <v>882.16284184041001</v>
      </c>
      <c r="Q353">
        <v>805.83573431458899</v>
      </c>
      <c r="R353">
        <v>75.281717597782404</v>
      </c>
      <c r="S353" s="1">
        <f>(Table2[[#This Row],[Close Price]]-Table2[[#This Row],[20D EMA]])/Table2[[#This Row],[20D EMA]]</f>
        <v>5.1343017827286043E-2</v>
      </c>
      <c r="T353" s="1">
        <f>(Table2[[#This Row],[Close Price]]-Table2[[#This Row],[50D EMA]])/Table2[[#This Row],[50D EMA]]</f>
        <v>9.7699828276355719E-2</v>
      </c>
      <c r="U353" s="1">
        <f>(Table2[[#This Row],[Close Price]]-Table2[[#This Row],[200D EMA]])/Table2[[#This Row],[200D EMA]]</f>
        <v>0.20167170400260176</v>
      </c>
      <c r="V353">
        <v>0.79994618812265905</v>
      </c>
      <c r="W353">
        <v>960</v>
      </c>
      <c r="X353">
        <v>984.35</v>
      </c>
      <c r="Y353">
        <v>944.6</v>
      </c>
      <c r="Z353">
        <v>984.35</v>
      </c>
      <c r="AA353">
        <v>960</v>
      </c>
      <c r="AB353">
        <v>984.35</v>
      </c>
      <c r="AC353" s="1">
        <f>(Table2[[#This Row],[Close Price]]/Table2[[#This Row],[Day Low]])-1</f>
        <v>8.6979166666667496E-3</v>
      </c>
      <c r="AD353" s="1">
        <f>(Table2[[#This Row],[Day High]]/Table2[[#This Row],[Close Price]])-1</f>
        <v>1.6522951412196063E-2</v>
      </c>
      <c r="AE353" s="1">
        <f>(Table2[[#This Row],[Close Price]]/Table2[[#This Row],[Current Week Low]])-1</f>
        <v>2.5142917637094975E-2</v>
      </c>
      <c r="AF353" s="1">
        <f>(Table2[[#This Row],[Current Week High]]/Table2[[#This Row],[Close Price]])-1</f>
        <v>1.6522951412196063E-2</v>
      </c>
      <c r="AG353" s="1">
        <f>(Table2[[#This Row],[Close Price]]/Table2[[#This Row],[Current Month Low]])-1</f>
        <v>8.6979166666667496E-3</v>
      </c>
      <c r="AH353" s="1">
        <f>(Table2[[#This Row],[Current Month High]]/Table2[[#This Row],[Close Price]])-1</f>
        <v>1.6522951412196063E-2</v>
      </c>
      <c r="AI353">
        <v>12.459338049258999</v>
      </c>
      <c r="AJ353">
        <v>58.641874180865003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0.01</v>
      </c>
      <c r="AM353" t="s">
        <v>3215</v>
      </c>
      <c r="AN353">
        <v>6.58</v>
      </c>
      <c r="AO353" t="s">
        <v>3215</v>
      </c>
      <c r="AP353">
        <v>0.127156005047146</v>
      </c>
      <c r="AQ353">
        <f>(Table2[[#This Row],[Sharpe Ratio]]-AVERAGE(Table2[Sharpe Ratio]))/_xlfn.STDEV.P(Table2[Sharpe Ratio])</f>
        <v>0.77017906415185577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1.2202913895943464</v>
      </c>
      <c r="AS353">
        <f>_xlfn.RANK.AVG(Table2[[#This Row],[1Y Return vs Nifty Z-Score]],Table2[1Y Return vs Nifty Z-Score])</f>
        <v>605</v>
      </c>
      <c r="AT353">
        <f>_xlfn.RANK.AVG(Table2[[#This Row],[6M Return vs Nifty Z-Score]],Table2[6M Return vs Nifty Z-Score])</f>
        <v>305</v>
      </c>
      <c r="AU353">
        <f>_xlfn.RANK.AVG(Table2[[#This Row],[Sharpe Ratio Z-Score]],Table2[Sharpe Ratio Z-Score])</f>
        <v>157</v>
      </c>
      <c r="AV353">
        <f>(Table2[[#This Row],[Rank 1Y]]+Table2[[#This Row],[Rank 6M]]+Table2[[#This Row],[Rank Sharpe]])/3</f>
        <v>355.66666666666669</v>
      </c>
    </row>
    <row r="354" spans="1:48" x14ac:dyDescent="0.3">
      <c r="A354" t="s">
        <v>1552</v>
      </c>
      <c r="B354" t="s">
        <v>1553</v>
      </c>
      <c r="C354" t="s">
        <v>613</v>
      </c>
      <c r="D354" t="s">
        <v>463</v>
      </c>
      <c r="E354">
        <v>6531.8698300099904</v>
      </c>
      <c r="F354">
        <v>2172.1</v>
      </c>
      <c r="G354">
        <v>15.086723347236299</v>
      </c>
      <c r="H354">
        <f>(Table2[[#This Row],[1Y Return vs Nifty]]-AVERAGE(Table2[1Y Return vs Nifty]))/_xlfn.STDEV.P(Table2[1Y Return vs Nifty])</f>
        <v>-0.16798622690467341</v>
      </c>
      <c r="I354">
        <v>-11.1859104501803</v>
      </c>
      <c r="J354">
        <f>(Table2[[#This Row],[1M Return vs Nifty]]-AVERAGE(Table2[1M Return vs Nifty]))/_xlfn.STDEV.P(Table2[1M Return vs Nifty])</f>
        <v>-0.90364350446031616</v>
      </c>
      <c r="K354">
        <v>73.949323113900803</v>
      </c>
      <c r="L354">
        <f>(Table2[[#This Row],[6M Return vs Nifty]]-AVERAGE(Table2[6M Return vs Nifty]))/_xlfn.STDEV.P(Table2[6M Return vs Nifty])</f>
        <v>2.0078089019948564</v>
      </c>
      <c r="M354">
        <v>0.89272228496372297</v>
      </c>
      <c r="N354">
        <f>(Table2[[#This Row],[1W Return vs Nifty]]-AVERAGE(Table2[1W Return vs Nifty]))/_xlfn.STDEV.P(Table2[1W Return vs Nifty])</f>
        <v>0.1019495326495263</v>
      </c>
      <c r="O354">
        <v>2188.21</v>
      </c>
      <c r="P354">
        <v>2133.4318169237799</v>
      </c>
      <c r="Q354">
        <v>1737.3352728238899</v>
      </c>
      <c r="R354">
        <v>50.752160696233403</v>
      </c>
      <c r="S354" s="1">
        <f>(Table2[[#This Row],[Close Price]]-Table2[[#This Row],[20D EMA]])/Table2[[#This Row],[20D EMA]]</f>
        <v>-7.3621818746830185E-3</v>
      </c>
      <c r="T354" s="1">
        <f>(Table2[[#This Row],[Close Price]]-Table2[[#This Row],[50D EMA]])/Table2[[#This Row],[50D EMA]]</f>
        <v>1.8124874096973054E-2</v>
      </c>
      <c r="U354" s="1">
        <f>(Table2[[#This Row],[Close Price]]-Table2[[#This Row],[200D EMA]])/Table2[[#This Row],[200D EMA]]</f>
        <v>0.25024802867752582</v>
      </c>
      <c r="V354">
        <v>0.36320596491731399</v>
      </c>
      <c r="W354">
        <v>2072</v>
      </c>
      <c r="X354">
        <v>2200</v>
      </c>
      <c r="Y354">
        <v>2006.4</v>
      </c>
      <c r="Z354">
        <v>2200</v>
      </c>
      <c r="AA354">
        <v>2072</v>
      </c>
      <c r="AB354">
        <v>2200</v>
      </c>
      <c r="AC354" s="1">
        <f>(Table2[[#This Row],[Close Price]]/Table2[[#This Row],[Day Low]])-1</f>
        <v>4.8310810810810789E-2</v>
      </c>
      <c r="AD354" s="1">
        <f>(Table2[[#This Row],[Day High]]/Table2[[#This Row],[Close Price]])-1</f>
        <v>1.2844712490216903E-2</v>
      </c>
      <c r="AE354" s="1">
        <f>(Table2[[#This Row],[Close Price]]/Table2[[#This Row],[Current Week Low]])-1</f>
        <v>8.2585725677830846E-2</v>
      </c>
      <c r="AF354" s="1">
        <f>(Table2[[#This Row],[Current Week High]]/Table2[[#This Row],[Close Price]])-1</f>
        <v>1.2844712490216903E-2</v>
      </c>
      <c r="AG354" s="1">
        <f>(Table2[[#This Row],[Close Price]]/Table2[[#This Row],[Current Month Low]])-1</f>
        <v>4.8310810810810789E-2</v>
      </c>
      <c r="AH354" s="1">
        <f>(Table2[[#This Row],[Current Month High]]/Table2[[#This Row],[Close Price]])-1</f>
        <v>1.2844712490216903E-2</v>
      </c>
      <c r="AI354">
        <v>14.773721283550399</v>
      </c>
      <c r="AJ354">
        <v>102.668532773501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0.05</v>
      </c>
      <c r="AM354" t="s">
        <v>3215</v>
      </c>
      <c r="AN354">
        <v>-5.52</v>
      </c>
      <c r="AO354" t="s">
        <v>3214</v>
      </c>
      <c r="AP354">
        <v>-7.7775298409463997E-2</v>
      </c>
      <c r="AQ354">
        <f>(Table2[[#This Row],[Sharpe Ratio]]-AVERAGE(Table2[Sharpe Ratio]))/_xlfn.STDEV.P(Table2[Sharpe Ratio])</f>
        <v>-1.622746883681222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-0.58461818040182867</v>
      </c>
      <c r="AS354">
        <f>_xlfn.RANK.AVG(Table2[[#This Row],[1Y Return vs Nifty Z-Score]],Table2[1Y Return vs Nifty Z-Score])</f>
        <v>343</v>
      </c>
      <c r="AT354">
        <f>_xlfn.RANK.AVG(Table2[[#This Row],[6M Return vs Nifty Z-Score]],Table2[6M Return vs Nifty Z-Score])</f>
        <v>32</v>
      </c>
      <c r="AU354">
        <f>_xlfn.RANK.AVG(Table2[[#This Row],[Sharpe Ratio Z-Score]],Table2[Sharpe Ratio Z-Score])</f>
        <v>693</v>
      </c>
      <c r="AV354">
        <f>(Table2[[#This Row],[Rank 1Y]]+Table2[[#This Row],[Rank 6M]]+Table2[[#This Row],[Rank Sharpe]])/3</f>
        <v>356</v>
      </c>
    </row>
    <row r="355" spans="1:48" x14ac:dyDescent="0.3">
      <c r="A355" t="s">
        <v>2017</v>
      </c>
      <c r="B355" t="s">
        <v>2018</v>
      </c>
      <c r="C355" t="s">
        <v>3183</v>
      </c>
      <c r="D355" t="s">
        <v>270</v>
      </c>
      <c r="E355">
        <v>3421.8109703999999</v>
      </c>
      <c r="F355">
        <v>334.2</v>
      </c>
      <c r="G355">
        <v>24.990728911308299</v>
      </c>
      <c r="H355">
        <f>(Table2[[#This Row],[1Y Return vs Nifty]]-AVERAGE(Table2[1Y Return vs Nifty]))/_xlfn.STDEV.P(Table2[1Y Return vs Nifty])</f>
        <v>-2.3488938869717746E-3</v>
      </c>
      <c r="I355">
        <v>-3.60986332552929</v>
      </c>
      <c r="J355">
        <f>(Table2[[#This Row],[1M Return vs Nifty]]-AVERAGE(Table2[1M Return vs Nifty]))/_xlfn.STDEV.P(Table2[1M Return vs Nifty])</f>
        <v>-0.22163216605130265</v>
      </c>
      <c r="K355">
        <v>24.171450366683199</v>
      </c>
      <c r="L355">
        <f>(Table2[[#This Row],[6M Return vs Nifty]]-AVERAGE(Table2[6M Return vs Nifty]))/_xlfn.STDEV.P(Table2[6M Return vs Nifty])</f>
        <v>0.43397907130526936</v>
      </c>
      <c r="M355">
        <v>-1.05140180206722</v>
      </c>
      <c r="N355">
        <f>(Table2[[#This Row],[1W Return vs Nifty]]-AVERAGE(Table2[1W Return vs Nifty]))/_xlfn.STDEV.P(Table2[1W Return vs Nifty])</f>
        <v>-0.3045357875432837</v>
      </c>
      <c r="O355">
        <v>332.85</v>
      </c>
      <c r="P355">
        <v>327.40411952216601</v>
      </c>
      <c r="Q355">
        <v>284.37307831880599</v>
      </c>
      <c r="R355">
        <v>52.293245740992802</v>
      </c>
      <c r="S355" s="1">
        <f>(Table2[[#This Row],[Close Price]]-Table2[[#This Row],[20D EMA]])/Table2[[#This Row],[20D EMA]]</f>
        <v>4.0558810274897578E-3</v>
      </c>
      <c r="T355" s="1">
        <f>(Table2[[#This Row],[Close Price]]-Table2[[#This Row],[50D EMA]])/Table2[[#This Row],[50D EMA]]</f>
        <v>2.0756856962436232E-2</v>
      </c>
      <c r="U355" s="1">
        <f>(Table2[[#This Row],[Close Price]]-Table2[[#This Row],[200D EMA]])/Table2[[#This Row],[200D EMA]]</f>
        <v>0.17521673280666128</v>
      </c>
      <c r="V355">
        <v>0.51111389829857301</v>
      </c>
      <c r="W355">
        <v>322.45</v>
      </c>
      <c r="X355">
        <v>337</v>
      </c>
      <c r="Y355">
        <v>317.89999999999998</v>
      </c>
      <c r="Z355">
        <v>337</v>
      </c>
      <c r="AA355">
        <v>322.45</v>
      </c>
      <c r="AB355">
        <v>337</v>
      </c>
      <c r="AC355" s="1">
        <f>(Table2[[#This Row],[Close Price]]/Table2[[#This Row],[Day Low]])-1</f>
        <v>3.6439758102031261E-2</v>
      </c>
      <c r="AD355" s="1">
        <f>(Table2[[#This Row],[Day High]]/Table2[[#This Row],[Close Price]])-1</f>
        <v>8.3782166367445399E-3</v>
      </c>
      <c r="AE355" s="1">
        <f>(Table2[[#This Row],[Close Price]]/Table2[[#This Row],[Current Week Low]])-1</f>
        <v>5.1273985530041033E-2</v>
      </c>
      <c r="AF355" s="1">
        <f>(Table2[[#This Row],[Current Week High]]/Table2[[#This Row],[Close Price]])-1</f>
        <v>8.3782166367445399E-3</v>
      </c>
      <c r="AG355" s="1">
        <f>(Table2[[#This Row],[Close Price]]/Table2[[#This Row],[Current Month Low]])-1</f>
        <v>3.6439758102031261E-2</v>
      </c>
      <c r="AH355" s="1">
        <f>(Table2[[#This Row],[Current Month High]]/Table2[[#This Row],[Close Price]])-1</f>
        <v>8.3782166367445399E-3</v>
      </c>
      <c r="AI355">
        <v>8.5727109515260498</v>
      </c>
      <c r="AJ355">
        <v>77.153458786111798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0.05</v>
      </c>
      <c r="AM355" t="s">
        <v>3215</v>
      </c>
      <c r="AN355">
        <v>-1.62</v>
      </c>
      <c r="AO355" t="s">
        <v>3214</v>
      </c>
      <c r="AP355">
        <v>-1.0577076360581E-2</v>
      </c>
      <c r="AQ355">
        <f>(Table2[[#This Row],[Sharpe Ratio]]-AVERAGE(Table2[Sharpe Ratio]))/_xlfn.STDEV.P(Table2[Sharpe Ratio])</f>
        <v>-0.83809189697702069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-0.93262967315330947</v>
      </c>
      <c r="AS355">
        <f>_xlfn.RANK.AVG(Table2[[#This Row],[1Y Return vs Nifty Z-Score]],Table2[1Y Return vs Nifty Z-Score])</f>
        <v>302</v>
      </c>
      <c r="AT355">
        <f>_xlfn.RANK.AVG(Table2[[#This Row],[6M Return vs Nifty Z-Score]],Table2[6M Return vs Nifty Z-Score])</f>
        <v>187</v>
      </c>
      <c r="AU355">
        <f>_xlfn.RANK.AVG(Table2[[#This Row],[Sharpe Ratio Z-Score]],Table2[Sharpe Ratio Z-Score])</f>
        <v>584</v>
      </c>
      <c r="AV355">
        <f>(Table2[[#This Row],[Rank 1Y]]+Table2[[#This Row],[Rank 6M]]+Table2[[#This Row],[Rank Sharpe]])/3</f>
        <v>357.66666666666669</v>
      </c>
    </row>
    <row r="356" spans="1:48" x14ac:dyDescent="0.3">
      <c r="A356" t="s">
        <v>871</v>
      </c>
      <c r="B356" t="s">
        <v>872</v>
      </c>
      <c r="C356" t="s">
        <v>3169</v>
      </c>
      <c r="D356" t="s">
        <v>873</v>
      </c>
      <c r="E356">
        <v>18558.237407540499</v>
      </c>
      <c r="F356">
        <v>208.34</v>
      </c>
      <c r="G356">
        <v>25.2864682596792</v>
      </c>
      <c r="H356">
        <f>(Table2[[#This Row],[1Y Return vs Nifty]]-AVERAGE(Table2[1Y Return vs Nifty]))/_xlfn.STDEV.P(Table2[1Y Return vs Nifty])</f>
        <v>2.5971329115439586E-3</v>
      </c>
      <c r="I356">
        <v>-0.59871254056516698</v>
      </c>
      <c r="J356">
        <f>(Table2[[#This Row],[1M Return vs Nifty]]-AVERAGE(Table2[1M Return vs Nifty]))/_xlfn.STDEV.P(Table2[1M Return vs Nifty])</f>
        <v>4.943781849546508E-2</v>
      </c>
      <c r="K356">
        <v>31.459327313345099</v>
      </c>
      <c r="L356">
        <f>(Table2[[#This Row],[6M Return vs Nifty]]-AVERAGE(Table2[6M Return vs Nifty]))/_xlfn.STDEV.P(Table2[6M Return vs Nifty])</f>
        <v>0.66440029077557239</v>
      </c>
      <c r="M356">
        <v>1.4002795973101101</v>
      </c>
      <c r="N356">
        <f>(Table2[[#This Row],[1W Return vs Nifty]]-AVERAGE(Table2[1W Return vs Nifty]))/_xlfn.STDEV.P(Table2[1W Return vs Nifty])</f>
        <v>0.20807166652031533</v>
      </c>
      <c r="O356">
        <v>211.91</v>
      </c>
      <c r="P356">
        <v>202.52506686139199</v>
      </c>
      <c r="Q356">
        <v>173.60023495402399</v>
      </c>
      <c r="R356">
        <v>44.203595157537201</v>
      </c>
      <c r="S356" s="1">
        <f>(Table2[[#This Row],[Close Price]]-Table2[[#This Row],[20D EMA]])/Table2[[#This Row],[20D EMA]]</f>
        <v>-1.6846774574111618E-2</v>
      </c>
      <c r="T356" s="1">
        <f>(Table2[[#This Row],[Close Price]]-Table2[[#This Row],[50D EMA]])/Table2[[#This Row],[50D EMA]]</f>
        <v>2.8712165011098346E-2</v>
      </c>
      <c r="U356" s="1">
        <f>(Table2[[#This Row],[Close Price]]-Table2[[#This Row],[200D EMA]])/Table2[[#This Row],[200D EMA]]</f>
        <v>0.20011358311338945</v>
      </c>
      <c r="V356">
        <v>1.9981078844296001</v>
      </c>
      <c r="W356">
        <v>202.85</v>
      </c>
      <c r="X356">
        <v>209.6</v>
      </c>
      <c r="Y356">
        <v>202.66</v>
      </c>
      <c r="Z356">
        <v>209.6</v>
      </c>
      <c r="AA356">
        <v>202.85</v>
      </c>
      <c r="AB356">
        <v>209.6</v>
      </c>
      <c r="AC356" s="1">
        <f>(Table2[[#This Row],[Close Price]]/Table2[[#This Row],[Day Low]])-1</f>
        <v>2.7064333251170858E-2</v>
      </c>
      <c r="AD356" s="1">
        <f>(Table2[[#This Row],[Day High]]/Table2[[#This Row],[Close Price]])-1</f>
        <v>6.0478064701929846E-3</v>
      </c>
      <c r="AE356" s="1">
        <f>(Table2[[#This Row],[Close Price]]/Table2[[#This Row],[Current Week Low]])-1</f>
        <v>2.8027237738083466E-2</v>
      </c>
      <c r="AF356" s="1">
        <f>(Table2[[#This Row],[Current Week High]]/Table2[[#This Row],[Close Price]])-1</f>
        <v>6.0478064701929846E-3</v>
      </c>
      <c r="AG356" s="1">
        <f>(Table2[[#This Row],[Close Price]]/Table2[[#This Row],[Current Month Low]])-1</f>
        <v>2.7064333251170858E-2</v>
      </c>
      <c r="AH356" s="1">
        <f>(Table2[[#This Row],[Current Month High]]/Table2[[#This Row],[Close Price]])-1</f>
        <v>6.0478064701929846E-3</v>
      </c>
      <c r="AI356">
        <v>17.3082461361236</v>
      </c>
      <c r="AJ356">
        <v>71.685208075813705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0.15</v>
      </c>
      <c r="AM356" t="s">
        <v>3215</v>
      </c>
      <c r="AN356">
        <v>-4.9000000000000004</v>
      </c>
      <c r="AO356" t="s">
        <v>3214</v>
      </c>
      <c r="AP356">
        <v>-3.4413739933289E-2</v>
      </c>
      <c r="AQ356">
        <f>(Table2[[#This Row],[Sharpe Ratio]]-AVERAGE(Table2[Sharpe Ratio]))/_xlfn.STDEV.P(Table2[Sharpe Ratio])</f>
        <v>-1.1164260011905207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-0.1919190924876239</v>
      </c>
      <c r="AS356">
        <f>_xlfn.RANK.AVG(Table2[[#This Row],[1Y Return vs Nifty Z-Score]],Table2[1Y Return vs Nifty Z-Score])</f>
        <v>299</v>
      </c>
      <c r="AT356">
        <f>_xlfn.RANK.AVG(Table2[[#This Row],[6M Return vs Nifty Z-Score]],Table2[6M Return vs Nifty Z-Score])</f>
        <v>141</v>
      </c>
      <c r="AU356">
        <f>_xlfn.RANK.AVG(Table2[[#This Row],[Sharpe Ratio Z-Score]],Table2[Sharpe Ratio Z-Score])</f>
        <v>635</v>
      </c>
      <c r="AV356">
        <f>(Table2[[#This Row],[Rank 1Y]]+Table2[[#This Row],[Rank 6M]]+Table2[[#This Row],[Rank Sharpe]])/3</f>
        <v>358.33333333333331</v>
      </c>
    </row>
    <row r="357" spans="1:48" x14ac:dyDescent="0.3">
      <c r="A357" t="s">
        <v>1917</v>
      </c>
      <c r="B357" t="s">
        <v>1918</v>
      </c>
      <c r="C357" t="s">
        <v>3176</v>
      </c>
      <c r="D357" t="s">
        <v>124</v>
      </c>
      <c r="E357">
        <v>3852.8627094599901</v>
      </c>
      <c r="F357">
        <v>714.1</v>
      </c>
      <c r="G357">
        <v>39.375057934703598</v>
      </c>
      <c r="H357">
        <f>(Table2[[#This Row],[1Y Return vs Nifty]]-AVERAGE(Table2[1Y Return vs Nifty]))/_xlfn.STDEV.P(Table2[1Y Return vs Nifty])</f>
        <v>0.23821860996494726</v>
      </c>
      <c r="I357">
        <v>4.3670204833525599</v>
      </c>
      <c r="J357">
        <f>(Table2[[#This Row],[1M Return vs Nifty]]-AVERAGE(Table2[1M Return vs Nifty]))/_xlfn.STDEV.P(Table2[1M Return vs Nifty])</f>
        <v>0.49646331478684069</v>
      </c>
      <c r="K357">
        <v>-4.8329871099098298</v>
      </c>
      <c r="L357">
        <f>(Table2[[#This Row],[6M Return vs Nifty]]-AVERAGE(Table2[6M Return vs Nifty]))/_xlfn.STDEV.P(Table2[6M Return vs Nifty])</f>
        <v>-0.48305587622741081</v>
      </c>
      <c r="M357">
        <v>7.8640334484514796</v>
      </c>
      <c r="N357">
        <f>(Table2[[#This Row],[1W Return vs Nifty]]-AVERAGE(Table2[1W Return vs Nifty]))/_xlfn.STDEV.P(Table2[1W Return vs Nifty])</f>
        <v>1.5595394413171872</v>
      </c>
      <c r="O357">
        <v>671.23</v>
      </c>
      <c r="P357">
        <v>679.381355578387</v>
      </c>
      <c r="Q357">
        <v>638.88817384750496</v>
      </c>
      <c r="R357">
        <v>80.179348069092995</v>
      </c>
      <c r="S357" s="1">
        <f>(Table2[[#This Row],[Close Price]]-Table2[[#This Row],[20D EMA]])/Table2[[#This Row],[20D EMA]]</f>
        <v>6.3867824739657048E-2</v>
      </c>
      <c r="T357" s="1">
        <f>(Table2[[#This Row],[Close Price]]-Table2[[#This Row],[50D EMA]])/Table2[[#This Row],[50D EMA]]</f>
        <v>5.1103322363115961E-2</v>
      </c>
      <c r="U357" s="1">
        <f>(Table2[[#This Row],[Close Price]]-Table2[[#This Row],[200D EMA]])/Table2[[#This Row],[200D EMA]]</f>
        <v>0.11772299008065101</v>
      </c>
      <c r="V357">
        <v>1.5426362295184901</v>
      </c>
      <c r="W357">
        <v>690.65</v>
      </c>
      <c r="X357">
        <v>719.45</v>
      </c>
      <c r="Y357">
        <v>667.4</v>
      </c>
      <c r="Z357">
        <v>719.45</v>
      </c>
      <c r="AA357">
        <v>690.65</v>
      </c>
      <c r="AB357">
        <v>719.45</v>
      </c>
      <c r="AC357" s="1">
        <f>(Table2[[#This Row],[Close Price]]/Table2[[#This Row],[Day Low]])-1</f>
        <v>3.3953522044450901E-2</v>
      </c>
      <c r="AD357" s="1">
        <f>(Table2[[#This Row],[Day High]]/Table2[[#This Row],[Close Price]])-1</f>
        <v>7.4919479064556871E-3</v>
      </c>
      <c r="AE357" s="1">
        <f>(Table2[[#This Row],[Close Price]]/Table2[[#This Row],[Current Week Low]])-1</f>
        <v>6.997302966736596E-2</v>
      </c>
      <c r="AF357" s="1">
        <f>(Table2[[#This Row],[Current Week High]]/Table2[[#This Row],[Close Price]])-1</f>
        <v>7.4919479064556871E-3</v>
      </c>
      <c r="AG357" s="1">
        <f>(Table2[[#This Row],[Close Price]]/Table2[[#This Row],[Current Month Low]])-1</f>
        <v>3.3953522044450901E-2</v>
      </c>
      <c r="AH357" s="1">
        <f>(Table2[[#This Row],[Current Month High]]/Table2[[#This Row],[Close Price]])-1</f>
        <v>7.4919479064556871E-3</v>
      </c>
      <c r="AI357">
        <v>23.232040330485901</v>
      </c>
      <c r="AJ357">
        <v>84.402840542285304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-7.0000000000000007E-2</v>
      </c>
      <c r="AM357" t="s">
        <v>3214</v>
      </c>
      <c r="AN357">
        <v>11.97</v>
      </c>
      <c r="AO357" t="s">
        <v>3215</v>
      </c>
      <c r="AP357">
        <v>6.1350935805241001E-2</v>
      </c>
      <c r="AQ357">
        <f>(Table2[[#This Row],[Sharpe Ratio]]-AVERAGE(Table2[Sharpe Ratio]))/_xlfn.STDEV.P(Table2[Sharpe Ratio])</f>
        <v>1.7915360783461261E-3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233</v>
      </c>
      <c r="AT357">
        <f>_xlfn.RANK.AVG(Table2[[#This Row],[6M Return vs Nifty Z-Score]],Table2[6M Return vs Nifty Z-Score])</f>
        <v>497</v>
      </c>
      <c r="AU357">
        <f>_xlfn.RANK.AVG(Table2[[#This Row],[Sharpe Ratio Z-Score]],Table2[Sharpe Ratio Z-Score])</f>
        <v>346</v>
      </c>
      <c r="AV357">
        <f>(Table2[[#This Row],[Rank 1Y]]+Table2[[#This Row],[Rank 6M]]+Table2[[#This Row],[Rank Sharpe]])/3</f>
        <v>358.66666666666669</v>
      </c>
    </row>
    <row r="358" spans="1:48" x14ac:dyDescent="0.3">
      <c r="A358" t="s">
        <v>38</v>
      </c>
      <c r="B358" t="s">
        <v>39</v>
      </c>
      <c r="C358" t="s">
        <v>3171</v>
      </c>
      <c r="D358" t="s">
        <v>40</v>
      </c>
      <c r="E358">
        <v>646760.00657796604</v>
      </c>
      <c r="F358">
        <v>516.20000000000005</v>
      </c>
      <c r="G358">
        <v>-13.975270510213001</v>
      </c>
      <c r="H358">
        <f>(Table2[[#This Row],[1Y Return vs Nifty]]-AVERAGE(Table2[1Y Return vs Nifty]))/_xlfn.STDEV.P(Table2[1Y Return vs Nifty])</f>
        <v>-0.65402706397641386</v>
      </c>
      <c r="I358">
        <v>9.6104299571571003E-2</v>
      </c>
      <c r="J358">
        <f>(Table2[[#This Row],[1M Return vs Nifty]]-AVERAGE(Table2[1M Return vs Nifty]))/_xlfn.STDEV.P(Table2[1M Return vs Nifty])</f>
        <v>0.11198665897837155</v>
      </c>
      <c r="K358">
        <v>6.3695382859802097</v>
      </c>
      <c r="L358">
        <f>(Table2[[#This Row],[6M Return vs Nifty]]-AVERAGE(Table2[6M Return vs Nifty]))/_xlfn.STDEV.P(Table2[6M Return vs Nifty])</f>
        <v>-0.12886499433411175</v>
      </c>
      <c r="M358">
        <v>0.86411226504731198</v>
      </c>
      <c r="N358">
        <f>(Table2[[#This Row],[1W Return vs Nifty]]-AVERAGE(Table2[1W Return vs Nifty]))/_xlfn.STDEV.P(Table2[1W Return vs Nifty])</f>
        <v>9.5967634074211799E-2</v>
      </c>
      <c r="O358">
        <v>513.22</v>
      </c>
      <c r="P358">
        <v>499.46954191045302</v>
      </c>
      <c r="Q358">
        <v>461.07841511586298</v>
      </c>
      <c r="R358">
        <v>52.180201841499297</v>
      </c>
      <c r="S358" s="1">
        <f>(Table2[[#This Row],[Close Price]]-Table2[[#This Row],[20D EMA]])/Table2[[#This Row],[20D EMA]]</f>
        <v>5.806476754608195E-3</v>
      </c>
      <c r="T358" s="1">
        <f>(Table2[[#This Row],[Close Price]]-Table2[[#This Row],[50D EMA]])/Table2[[#This Row],[50D EMA]]</f>
        <v>3.3496453108138743E-2</v>
      </c>
      <c r="U358" s="1">
        <f>(Table2[[#This Row],[Close Price]]-Table2[[#This Row],[200D EMA]])/Table2[[#This Row],[200D EMA]]</f>
        <v>0.11954926337266455</v>
      </c>
      <c r="V358">
        <v>0.79924251346085595</v>
      </c>
      <c r="W358">
        <v>514</v>
      </c>
      <c r="X358">
        <v>519.75</v>
      </c>
      <c r="Y358">
        <v>514</v>
      </c>
      <c r="Z358">
        <v>524.35</v>
      </c>
      <c r="AA358">
        <v>514</v>
      </c>
      <c r="AB358">
        <v>519.75</v>
      </c>
      <c r="AC358" s="1">
        <f>(Table2[[#This Row],[Close Price]]/Table2[[#This Row],[Day Low]])-1</f>
        <v>4.2801556420233311E-3</v>
      </c>
      <c r="AD358" s="1">
        <f>(Table2[[#This Row],[Day High]]/Table2[[#This Row],[Close Price]])-1</f>
        <v>6.8771793878341647E-3</v>
      </c>
      <c r="AE358" s="1">
        <f>(Table2[[#This Row],[Close Price]]/Table2[[#This Row],[Current Week Low]])-1</f>
        <v>4.2801556420233311E-3</v>
      </c>
      <c r="AF358" s="1">
        <f>(Table2[[#This Row],[Current Week High]]/Table2[[#This Row],[Close Price]])-1</f>
        <v>1.578845408756302E-2</v>
      </c>
      <c r="AG358" s="1">
        <f>(Table2[[#This Row],[Close Price]]/Table2[[#This Row],[Current Month Low]])-1</f>
        <v>4.2801556420233311E-3</v>
      </c>
      <c r="AH358" s="1">
        <f>(Table2[[#This Row],[Current Month High]]/Table2[[#This Row],[Close Price]])-1</f>
        <v>6.8771793878341647E-3</v>
      </c>
      <c r="AI358">
        <v>2.3827973653622401</v>
      </c>
      <c r="AJ358">
        <v>29.260047577313099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0.03</v>
      </c>
      <c r="AM358" t="s">
        <v>3215</v>
      </c>
      <c r="AN358">
        <v>0.46</v>
      </c>
      <c r="AO358" t="s">
        <v>3215</v>
      </c>
      <c r="AP358">
        <v>0.12156457721033299</v>
      </c>
      <c r="AQ358">
        <f>(Table2[[#This Row],[Sharpe Ratio]]-AVERAGE(Table2[Sharpe Ratio]))/_xlfn.STDEV.P(Table2[Sharpe Ratio])</f>
        <v>0.70488951330986382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0.12995174805192158</v>
      </c>
      <c r="AS358">
        <f>_xlfn.RANK.AVG(Table2[[#This Row],[1Y Return vs Nifty Z-Score]],Table2[1Y Return vs Nifty Z-Score])</f>
        <v>541</v>
      </c>
      <c r="AT358">
        <f>_xlfn.RANK.AVG(Table2[[#This Row],[6M Return vs Nifty Z-Score]],Table2[6M Return vs Nifty Z-Score])</f>
        <v>362</v>
      </c>
      <c r="AU358">
        <f>_xlfn.RANK.AVG(Table2[[#This Row],[Sharpe Ratio Z-Score]],Table2[Sharpe Ratio Z-Score])</f>
        <v>174</v>
      </c>
      <c r="AV358">
        <f>(Table2[[#This Row],[Rank 1Y]]+Table2[[#This Row],[Rank 6M]]+Table2[[#This Row],[Rank Sharpe]])/3</f>
        <v>359</v>
      </c>
    </row>
    <row r="359" spans="1:48" x14ac:dyDescent="0.3">
      <c r="A359" t="s">
        <v>444</v>
      </c>
      <c r="B359" t="s">
        <v>445</v>
      </c>
      <c r="C359" t="s">
        <v>3167</v>
      </c>
      <c r="D359" t="s">
        <v>446</v>
      </c>
      <c r="E359">
        <v>51704.360982101498</v>
      </c>
      <c r="F359">
        <v>344.1</v>
      </c>
      <c r="G359">
        <v>12.4042135315701</v>
      </c>
      <c r="H359">
        <f>(Table2[[#This Row],[1Y Return vs Nifty]]-AVERAGE(Table2[1Y Return vs Nifty]))/_xlfn.STDEV.P(Table2[1Y Return vs Nifty])</f>
        <v>-0.21284926426731332</v>
      </c>
      <c r="I359">
        <v>-8.8824566163785494</v>
      </c>
      <c r="J359">
        <f>(Table2[[#This Row],[1M Return vs Nifty]]-AVERAGE(Table2[1M Return vs Nifty]))/_xlfn.STDEV.P(Table2[1M Return vs Nifty])</f>
        <v>-0.69628185447231228</v>
      </c>
      <c r="K359">
        <v>11.289511174427901</v>
      </c>
      <c r="L359">
        <f>(Table2[[#This Row],[6M Return vs Nifty]]-AVERAGE(Table2[6M Return vs Nifty]))/_xlfn.STDEV.P(Table2[6M Return vs Nifty])</f>
        <v>2.669006799939878E-2</v>
      </c>
      <c r="M359">
        <v>5.03170945488601</v>
      </c>
      <c r="N359">
        <f>(Table2[[#This Row],[1W Return vs Nifty]]-AVERAGE(Table2[1W Return vs Nifty]))/_xlfn.STDEV.P(Table2[1W Return vs Nifty])</f>
        <v>0.96734569550927663</v>
      </c>
      <c r="O359">
        <v>340.94</v>
      </c>
      <c r="P359">
        <v>344.92348929346701</v>
      </c>
      <c r="Q359">
        <v>308.68916730958</v>
      </c>
      <c r="R359">
        <v>61.690508036443497</v>
      </c>
      <c r="S359" s="1">
        <f>(Table2[[#This Row],[Close Price]]-Table2[[#This Row],[20D EMA]])/Table2[[#This Row],[20D EMA]]</f>
        <v>9.2684929899689832E-3</v>
      </c>
      <c r="T359" s="1">
        <f>(Table2[[#This Row],[Close Price]]-Table2[[#This Row],[50D EMA]])/Table2[[#This Row],[50D EMA]]</f>
        <v>-2.3874549545866161E-3</v>
      </c>
      <c r="U359" s="1">
        <f>(Table2[[#This Row],[Close Price]]-Table2[[#This Row],[200D EMA]])/Table2[[#This Row],[200D EMA]]</f>
        <v>0.11471355797499366</v>
      </c>
      <c r="V359">
        <v>1.02455790651405</v>
      </c>
      <c r="W359">
        <v>340.65</v>
      </c>
      <c r="X359">
        <v>345.8</v>
      </c>
      <c r="Y359">
        <v>336.1</v>
      </c>
      <c r="Z359">
        <v>345.8</v>
      </c>
      <c r="AA359">
        <v>340.65</v>
      </c>
      <c r="AB359">
        <v>345.8</v>
      </c>
      <c r="AC359" s="1">
        <f>(Table2[[#This Row],[Close Price]]/Table2[[#This Row],[Day Low]])-1</f>
        <v>1.0127697049757911E-2</v>
      </c>
      <c r="AD359" s="1">
        <f>(Table2[[#This Row],[Day High]]/Table2[[#This Row],[Close Price]])-1</f>
        <v>4.9404242952628685E-3</v>
      </c>
      <c r="AE359" s="1">
        <f>(Table2[[#This Row],[Close Price]]/Table2[[#This Row],[Current Week Low]])-1</f>
        <v>2.3802439750074456E-2</v>
      </c>
      <c r="AF359" s="1">
        <f>(Table2[[#This Row],[Current Week High]]/Table2[[#This Row],[Close Price]])-1</f>
        <v>4.9404242952628685E-3</v>
      </c>
      <c r="AG359" s="1">
        <f>(Table2[[#This Row],[Close Price]]/Table2[[#This Row],[Current Month Low]])-1</f>
        <v>1.0127697049757911E-2</v>
      </c>
      <c r="AH359" s="1">
        <f>(Table2[[#This Row],[Current Month High]]/Table2[[#This Row],[Close Price]])-1</f>
        <v>4.9404242952628685E-3</v>
      </c>
      <c r="AI359">
        <v>11.653589072943801</v>
      </c>
      <c r="AJ359">
        <v>79.499217527386506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</v>
      </c>
      <c r="AM359" t="s">
        <v>3216</v>
      </c>
      <c r="AN359">
        <v>2.76</v>
      </c>
      <c r="AO359" t="s">
        <v>3215</v>
      </c>
      <c r="AP359">
        <v>3.786364709488E-2</v>
      </c>
      <c r="AQ359">
        <f>(Table2[[#This Row],[Sharpe Ratio]]-AVERAGE(Table2[Sharpe Ratio]))/_xlfn.STDEV.P(Table2[Sharpe Ratio])</f>
        <v>-0.2724630148432492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361</v>
      </c>
      <c r="AT359">
        <f>_xlfn.RANK.AVG(Table2[[#This Row],[6M Return vs Nifty Z-Score]],Table2[6M Return vs Nifty Z-Score])</f>
        <v>304</v>
      </c>
      <c r="AU359">
        <f>_xlfn.RANK.AVG(Table2[[#This Row],[Sharpe Ratio Z-Score]],Table2[Sharpe Ratio Z-Score])</f>
        <v>412</v>
      </c>
      <c r="AV359">
        <f>(Table2[[#This Row],[Rank 1Y]]+Table2[[#This Row],[Rank 6M]]+Table2[[#This Row],[Rank Sharpe]])/3</f>
        <v>359</v>
      </c>
    </row>
    <row r="360" spans="1:48" x14ac:dyDescent="0.3">
      <c r="A360" t="s">
        <v>1743</v>
      </c>
      <c r="B360" t="s">
        <v>1744</v>
      </c>
      <c r="C360" t="s">
        <v>3183</v>
      </c>
      <c r="D360" t="s">
        <v>468</v>
      </c>
      <c r="E360">
        <v>4839.7391054999998</v>
      </c>
      <c r="F360">
        <v>422.5</v>
      </c>
      <c r="G360">
        <v>2.0047507082248899</v>
      </c>
      <c r="H360">
        <f>(Table2[[#This Row],[1Y Return vs Nifty]]-AVERAGE(Table2[1Y Return vs Nifty]))/_xlfn.STDEV.P(Table2[1Y Return vs Nifty])</f>
        <v>-0.38677276175850639</v>
      </c>
      <c r="I360">
        <v>11.4133400865793</v>
      </c>
      <c r="J360">
        <f>(Table2[[#This Row],[1M Return vs Nifty]]-AVERAGE(Table2[1M Return vs Nifty]))/_xlfn.STDEV.P(Table2[1M Return vs Nifty])</f>
        <v>1.1307874926047963</v>
      </c>
      <c r="K360">
        <v>-3.7211291584112498</v>
      </c>
      <c r="L360">
        <f>(Table2[[#This Row],[6M Return vs Nifty]]-AVERAGE(Table2[6M Return vs Nifty]))/_xlfn.STDEV.P(Table2[6M Return vs Nifty])</f>
        <v>-0.44790220020665933</v>
      </c>
      <c r="M360">
        <v>5.0935845795626804</v>
      </c>
      <c r="N360">
        <f>(Table2[[#This Row],[1W Return vs Nifty]]-AVERAGE(Table2[1W Return vs Nifty]))/_xlfn.STDEV.P(Table2[1W Return vs Nifty])</f>
        <v>0.98028279660994633</v>
      </c>
      <c r="O360">
        <v>395.95</v>
      </c>
      <c r="P360">
        <v>384.49076718010798</v>
      </c>
      <c r="Q360">
        <v>365.38954709620702</v>
      </c>
      <c r="R360">
        <v>69.706846494942397</v>
      </c>
      <c r="S360" s="1">
        <f>(Table2[[#This Row],[Close Price]]-Table2[[#This Row],[20D EMA]])/Table2[[#This Row],[20D EMA]]</f>
        <v>6.7053920949614876E-2</v>
      </c>
      <c r="T360" s="1">
        <f>(Table2[[#This Row],[Close Price]]-Table2[[#This Row],[50D EMA]])/Table2[[#This Row],[50D EMA]]</f>
        <v>9.8856035214201277E-2</v>
      </c>
      <c r="U360" s="1">
        <f>(Table2[[#This Row],[Close Price]]-Table2[[#This Row],[200D EMA]])/Table2[[#This Row],[200D EMA]]</f>
        <v>0.15630018252480496</v>
      </c>
      <c r="V360">
        <v>1.8502067998146601</v>
      </c>
      <c r="W360">
        <v>405.45</v>
      </c>
      <c r="X360">
        <v>433.45</v>
      </c>
      <c r="Y360">
        <v>400.15</v>
      </c>
      <c r="Z360">
        <v>433.45</v>
      </c>
      <c r="AA360">
        <v>405.45</v>
      </c>
      <c r="AB360">
        <v>433.45</v>
      </c>
      <c r="AC360" s="1">
        <f>(Table2[[#This Row],[Close Price]]/Table2[[#This Row],[Day Low]])-1</f>
        <v>4.2052040942162972E-2</v>
      </c>
      <c r="AD360" s="1">
        <f>(Table2[[#This Row],[Day High]]/Table2[[#This Row],[Close Price]])-1</f>
        <v>2.5917159763313657E-2</v>
      </c>
      <c r="AE360" s="1">
        <f>(Table2[[#This Row],[Close Price]]/Table2[[#This Row],[Current Week Low]])-1</f>
        <v>5.5854054729476577E-2</v>
      </c>
      <c r="AF360" s="1">
        <f>(Table2[[#This Row],[Current Week High]]/Table2[[#This Row],[Close Price]])-1</f>
        <v>2.5917159763313657E-2</v>
      </c>
      <c r="AG360" s="1">
        <f>(Table2[[#This Row],[Close Price]]/Table2[[#This Row],[Current Month Low]])-1</f>
        <v>4.2052040942162972E-2</v>
      </c>
      <c r="AH360" s="1">
        <f>(Table2[[#This Row],[Current Month High]]/Table2[[#This Row],[Close Price]])-1</f>
        <v>2.5917159763313657E-2</v>
      </c>
      <c r="AI360">
        <v>8.6035502958579908</v>
      </c>
      <c r="AJ360">
        <v>50.062155922571399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</v>
      </c>
      <c r="AM360" t="s">
        <v>3215</v>
      </c>
      <c r="AN360">
        <v>5.56</v>
      </c>
      <c r="AO360" t="s">
        <v>3215</v>
      </c>
      <c r="AP360">
        <v>0.122877997662328</v>
      </c>
      <c r="AQ360">
        <f>(Table2[[#This Row],[Sharpe Ratio]]-AVERAGE(Table2[Sharpe Ratio]))/_xlfn.STDEV.P(Table2[Sharpe Ratio])</f>
        <v>0.72022595936266975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1.9966212866122466</v>
      </c>
      <c r="AS360">
        <f>_xlfn.RANK.AVG(Table2[[#This Row],[1Y Return vs Nifty Z-Score]],Table2[1Y Return vs Nifty Z-Score])</f>
        <v>424</v>
      </c>
      <c r="AT360">
        <f>_xlfn.RANK.AVG(Table2[[#This Row],[6M Return vs Nifty Z-Score]],Table2[6M Return vs Nifty Z-Score])</f>
        <v>484</v>
      </c>
      <c r="AU360">
        <f>_xlfn.RANK.AVG(Table2[[#This Row],[Sharpe Ratio Z-Score]],Table2[Sharpe Ratio Z-Score])</f>
        <v>169</v>
      </c>
      <c r="AV360">
        <f>(Table2[[#This Row],[Rank 1Y]]+Table2[[#This Row],[Rank 6M]]+Table2[[#This Row],[Rank Sharpe]])/3</f>
        <v>359</v>
      </c>
    </row>
    <row r="361" spans="1:48" x14ac:dyDescent="0.3">
      <c r="A361" t="s">
        <v>213</v>
      </c>
      <c r="B361" t="s">
        <v>214</v>
      </c>
      <c r="C361" t="s">
        <v>3178</v>
      </c>
      <c r="D361" t="s">
        <v>215</v>
      </c>
      <c r="E361">
        <v>125588.323376521</v>
      </c>
      <c r="F361">
        <v>1999.8</v>
      </c>
      <c r="G361">
        <v>12.7488089857468</v>
      </c>
      <c r="H361">
        <f>(Table2[[#This Row],[1Y Return vs Nifty]]-AVERAGE(Table2[1Y Return vs Nifty]))/_xlfn.STDEV.P(Table2[1Y Return vs Nifty])</f>
        <v>-0.20708615441942418</v>
      </c>
      <c r="I361">
        <v>2.2324478526707101</v>
      </c>
      <c r="J361">
        <f>(Table2[[#This Row],[1M Return vs Nifty]]-AVERAGE(Table2[1M Return vs Nifty]))/_xlfn.STDEV.P(Table2[1M Return vs Nifty])</f>
        <v>0.30430469792110426</v>
      </c>
      <c r="K361">
        <v>14.6612911769594</v>
      </c>
      <c r="L361">
        <f>(Table2[[#This Row],[6M Return vs Nifty]]-AVERAGE(Table2[6M Return vs Nifty]))/_xlfn.STDEV.P(Table2[6M Return vs Nifty])</f>
        <v>0.13329582790108732</v>
      </c>
      <c r="M361">
        <v>-2.7750663980004</v>
      </c>
      <c r="N361">
        <f>(Table2[[#This Row],[1W Return vs Nifty]]-AVERAGE(Table2[1W Return vs Nifty]))/_xlfn.STDEV.P(Table2[1W Return vs Nifty])</f>
        <v>-0.66492654647520455</v>
      </c>
      <c r="O361">
        <v>1991.44</v>
      </c>
      <c r="P361">
        <v>1929.24069883167</v>
      </c>
      <c r="Q361">
        <v>1712.6473649332399</v>
      </c>
      <c r="R361">
        <v>46.7291195167167</v>
      </c>
      <c r="S361" s="1">
        <f>(Table2[[#This Row],[Close Price]]-Table2[[#This Row],[20D EMA]])/Table2[[#This Row],[20D EMA]]</f>
        <v>4.1979673000441392E-3</v>
      </c>
      <c r="T361" s="1">
        <f>(Table2[[#This Row],[Close Price]]-Table2[[#This Row],[50D EMA]])/Table2[[#This Row],[50D EMA]]</f>
        <v>3.6573612204563184E-2</v>
      </c>
      <c r="U361" s="1">
        <f>(Table2[[#This Row],[Close Price]]-Table2[[#This Row],[200D EMA]])/Table2[[#This Row],[200D EMA]]</f>
        <v>0.1676659427657213</v>
      </c>
      <c r="V361">
        <v>0.99798373644104099</v>
      </c>
      <c r="W361">
        <v>1970.55</v>
      </c>
      <c r="X361">
        <v>2065.4</v>
      </c>
      <c r="Y361">
        <v>1970.55</v>
      </c>
      <c r="Z361">
        <v>2065.4</v>
      </c>
      <c r="AA361">
        <v>1970.55</v>
      </c>
      <c r="AB361">
        <v>2065.4</v>
      </c>
      <c r="AC361" s="1">
        <f>(Table2[[#This Row],[Close Price]]/Table2[[#This Row],[Day Low]])-1</f>
        <v>1.4843571591687699E-2</v>
      </c>
      <c r="AD361" s="1">
        <f>(Table2[[#This Row],[Day High]]/Table2[[#This Row],[Close Price]])-1</f>
        <v>3.2803280328032924E-2</v>
      </c>
      <c r="AE361" s="1">
        <f>(Table2[[#This Row],[Close Price]]/Table2[[#This Row],[Current Week Low]])-1</f>
        <v>1.4843571591687699E-2</v>
      </c>
      <c r="AF361" s="1">
        <f>(Table2[[#This Row],[Current Week High]]/Table2[[#This Row],[Close Price]])-1</f>
        <v>3.2803280328032924E-2</v>
      </c>
      <c r="AG361" s="1">
        <f>(Table2[[#This Row],[Close Price]]/Table2[[#This Row],[Current Month Low]])-1</f>
        <v>1.4843571591687699E-2</v>
      </c>
      <c r="AH361" s="1">
        <f>(Table2[[#This Row],[Current Month High]]/Table2[[#This Row],[Close Price]])-1</f>
        <v>3.2803280328032924E-2</v>
      </c>
      <c r="AI361">
        <v>5.3105310531052998</v>
      </c>
      <c r="AJ361">
        <v>62.209514539481603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0.02</v>
      </c>
      <c r="AM361" t="s">
        <v>3215</v>
      </c>
      <c r="AN361">
        <v>0.59</v>
      </c>
      <c r="AO361" t="s">
        <v>3215</v>
      </c>
      <c r="AP361">
        <v>2.2744614950228E-2</v>
      </c>
      <c r="AQ361">
        <f>(Table2[[#This Row],[Sharpe Ratio]]-AVERAGE(Table2[Sharpe Ratio]))/_xlfn.STDEV.P(Table2[Sharpe Ratio])</f>
        <v>-0.44900375661782271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-0.88341593169025989</v>
      </c>
      <c r="AS361">
        <f>_xlfn.RANK.AVG(Table2[[#This Row],[1Y Return vs Nifty Z-Score]],Table2[1Y Return vs Nifty Z-Score])</f>
        <v>357</v>
      </c>
      <c r="AT361">
        <f>_xlfn.RANK.AVG(Table2[[#This Row],[6M Return vs Nifty Z-Score]],Table2[6M Return vs Nifty Z-Score])</f>
        <v>270</v>
      </c>
      <c r="AU361">
        <f>_xlfn.RANK.AVG(Table2[[#This Row],[Sharpe Ratio Z-Score]],Table2[Sharpe Ratio Z-Score])</f>
        <v>451</v>
      </c>
      <c r="AV361">
        <f>(Table2[[#This Row],[Rank 1Y]]+Table2[[#This Row],[Rank 6M]]+Table2[[#This Row],[Rank Sharpe]])/3</f>
        <v>359.33333333333331</v>
      </c>
    </row>
    <row r="362" spans="1:48" x14ac:dyDescent="0.3">
      <c r="A362" t="s">
        <v>627</v>
      </c>
      <c r="B362" t="s">
        <v>628</v>
      </c>
      <c r="C362" t="s">
        <v>3167</v>
      </c>
      <c r="D362" t="s">
        <v>18</v>
      </c>
      <c r="E362">
        <v>31704.511875929998</v>
      </c>
      <c r="F362">
        <v>180.9</v>
      </c>
      <c r="G362">
        <v>58.063935487959398</v>
      </c>
      <c r="H362">
        <f>(Table2[[#This Row],[1Y Return vs Nifty]]-AVERAGE(Table2[1Y Return vs Nifty]))/_xlfn.STDEV.P(Table2[1Y Return vs Nifty])</f>
        <v>0.55077657603124908</v>
      </c>
      <c r="I362">
        <v>-15.907535430688901</v>
      </c>
      <c r="J362">
        <f>(Table2[[#This Row],[1M Return vs Nifty]]-AVERAGE(Table2[1M Return vs Nifty]))/_xlfn.STDEV.P(Table2[1M Return vs Nifty])</f>
        <v>-1.3286938928012468</v>
      </c>
      <c r="K362">
        <v>-38.774522773121497</v>
      </c>
      <c r="L362">
        <f>(Table2[[#This Row],[6M Return vs Nifty]]-AVERAGE(Table2[6M Return vs Nifty]))/_xlfn.STDEV.P(Table2[6M Return vs Nifty])</f>
        <v>-1.5561873376188156</v>
      </c>
      <c r="M362">
        <v>-7.3044830812253506E-2</v>
      </c>
      <c r="N362">
        <f>(Table2[[#This Row],[1W Return vs Nifty]]-AVERAGE(Table2[1W Return vs Nifty]))/_xlfn.STDEV.P(Table2[1W Return vs Nifty])</f>
        <v>-9.9976958517719955E-2</v>
      </c>
      <c r="O362">
        <v>187.57</v>
      </c>
      <c r="P362">
        <v>197.97346606340099</v>
      </c>
      <c r="Q362">
        <v>190.85855439870301</v>
      </c>
      <c r="R362">
        <v>38.480675735194701</v>
      </c>
      <c r="S362" s="1">
        <f>(Table2[[#This Row],[Close Price]]-Table2[[#This Row],[20D EMA]])/Table2[[#This Row],[20D EMA]]</f>
        <v>-3.5560057578503959E-2</v>
      </c>
      <c r="T362" s="1">
        <f>(Table2[[#This Row],[Close Price]]-Table2[[#This Row],[50D EMA]])/Table2[[#This Row],[50D EMA]]</f>
        <v>-8.6241183744963118E-2</v>
      </c>
      <c r="U362" s="1">
        <f>(Table2[[#This Row],[Close Price]]-Table2[[#This Row],[200D EMA]])/Table2[[#This Row],[200D EMA]]</f>
        <v>-5.2177668588538124E-2</v>
      </c>
      <c r="V362">
        <v>0.455532836226275</v>
      </c>
      <c r="W362">
        <v>180.15</v>
      </c>
      <c r="X362">
        <v>186.45</v>
      </c>
      <c r="Y362">
        <v>178.33</v>
      </c>
      <c r="Z362">
        <v>186.45</v>
      </c>
      <c r="AA362">
        <v>180.15</v>
      </c>
      <c r="AB362">
        <v>186.45</v>
      </c>
      <c r="AC362" s="1">
        <f>(Table2[[#This Row],[Close Price]]/Table2[[#This Row],[Day Low]])-1</f>
        <v>4.1631973355538143E-3</v>
      </c>
      <c r="AD362" s="1">
        <f>(Table2[[#This Row],[Day High]]/Table2[[#This Row],[Close Price]])-1</f>
        <v>3.0679933665008097E-2</v>
      </c>
      <c r="AE362" s="1">
        <f>(Table2[[#This Row],[Close Price]]/Table2[[#This Row],[Current Week Low]])-1</f>
        <v>1.441148432680972E-2</v>
      </c>
      <c r="AF362" s="1">
        <f>(Table2[[#This Row],[Current Week High]]/Table2[[#This Row],[Close Price]])-1</f>
        <v>3.0679933665008097E-2</v>
      </c>
      <c r="AG362" s="1">
        <f>(Table2[[#This Row],[Close Price]]/Table2[[#This Row],[Current Month Low]])-1</f>
        <v>4.1631973355538143E-3</v>
      </c>
      <c r="AH362" s="1">
        <f>(Table2[[#This Row],[Current Month High]]/Table2[[#This Row],[Close Price]])-1</f>
        <v>3.0679933665008097E-2</v>
      </c>
      <c r="AI362">
        <v>59.894969596462097</v>
      </c>
      <c r="AJ362">
        <v>99.889502762430894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-0.26</v>
      </c>
      <c r="AM362" t="s">
        <v>3214</v>
      </c>
      <c r="AN362">
        <v>-5.28</v>
      </c>
      <c r="AO362" t="s">
        <v>3214</v>
      </c>
      <c r="AP362">
        <v>0.11134550851866</v>
      </c>
      <c r="AQ362">
        <f>(Table2[[#This Row],[Sharpe Ratio]]-AVERAGE(Table2[Sharpe Ratio]))/_xlfn.STDEV.P(Table2[Sharpe Ratio])</f>
        <v>0.58556428469650823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168</v>
      </c>
      <c r="AT362">
        <f>_xlfn.RANK.AVG(Table2[[#This Row],[6M Return vs Nifty Z-Score]],Table2[6M Return vs Nifty Z-Score])</f>
        <v>720</v>
      </c>
      <c r="AU362">
        <f>_xlfn.RANK.AVG(Table2[[#This Row],[Sharpe Ratio Z-Score]],Table2[Sharpe Ratio Z-Score])</f>
        <v>198</v>
      </c>
      <c r="AV362">
        <f>(Table2[[#This Row],[Rank 1Y]]+Table2[[#This Row],[Rank 6M]]+Table2[[#This Row],[Rank Sharpe]])/3</f>
        <v>362</v>
      </c>
    </row>
    <row r="363" spans="1:48" x14ac:dyDescent="0.3">
      <c r="A363" t="s">
        <v>1023</v>
      </c>
      <c r="B363" t="s">
        <v>1024</v>
      </c>
      <c r="C363" t="s">
        <v>3171</v>
      </c>
      <c r="D363" t="s">
        <v>1025</v>
      </c>
      <c r="E363">
        <v>14202.34998735</v>
      </c>
      <c r="F363">
        <v>738.7</v>
      </c>
      <c r="G363">
        <v>20.261362391560699</v>
      </c>
      <c r="H363">
        <f>(Table2[[#This Row],[1Y Return vs Nifty]]-AVERAGE(Table2[1Y Return vs Nifty]))/_xlfn.STDEV.P(Table2[1Y Return vs Nifty])</f>
        <v>-8.1444129862599204E-2</v>
      </c>
      <c r="I363">
        <v>-9.6192878095310004</v>
      </c>
      <c r="J363">
        <f>(Table2[[#This Row],[1M Return vs Nifty]]-AVERAGE(Table2[1M Return vs Nifty]))/_xlfn.STDEV.P(Table2[1M Return vs Nifty])</f>
        <v>-0.76261291339462101</v>
      </c>
      <c r="K363">
        <v>29.797752981573201</v>
      </c>
      <c r="L363">
        <f>(Table2[[#This Row],[6M Return vs Nifty]]-AVERAGE(Table2[6M Return vs Nifty]))/_xlfn.STDEV.P(Table2[6M Return vs Nifty])</f>
        <v>0.61186620072856646</v>
      </c>
      <c r="M363">
        <v>-4.1675620955264101</v>
      </c>
      <c r="N363">
        <f>(Table2[[#This Row],[1W Return vs Nifty]]-AVERAGE(Table2[1W Return vs Nifty]))/_xlfn.STDEV.P(Table2[1W Return vs Nifty])</f>
        <v>-0.95607517389661945</v>
      </c>
      <c r="O363">
        <v>782.01</v>
      </c>
      <c r="P363">
        <v>778.48732090844896</v>
      </c>
      <c r="Q363">
        <v>661.73746955945501</v>
      </c>
      <c r="R363">
        <v>27.240565274591798</v>
      </c>
      <c r="S363" s="1">
        <f>(Table2[[#This Row],[Close Price]]-Table2[[#This Row],[20D EMA]])/Table2[[#This Row],[20D EMA]]</f>
        <v>-5.5382923492026885E-2</v>
      </c>
      <c r="T363" s="1">
        <f>(Table2[[#This Row],[Close Price]]-Table2[[#This Row],[50D EMA]])/Table2[[#This Row],[50D EMA]]</f>
        <v>-5.1108502142359173E-2</v>
      </c>
      <c r="U363" s="1">
        <f>(Table2[[#This Row],[Close Price]]-Table2[[#This Row],[200D EMA]])/Table2[[#This Row],[200D EMA]]</f>
        <v>0.1163037216130168</v>
      </c>
      <c r="V363">
        <v>0.78434905425690504</v>
      </c>
      <c r="W363">
        <v>732.15</v>
      </c>
      <c r="X363">
        <v>757</v>
      </c>
      <c r="Y363">
        <v>732.15</v>
      </c>
      <c r="Z363">
        <v>774</v>
      </c>
      <c r="AA363">
        <v>732.15</v>
      </c>
      <c r="AB363">
        <v>757</v>
      </c>
      <c r="AC363" s="1">
        <f>(Table2[[#This Row],[Close Price]]/Table2[[#This Row],[Day Low]])-1</f>
        <v>8.946254182886193E-3</v>
      </c>
      <c r="AD363" s="1">
        <f>(Table2[[#This Row],[Day High]]/Table2[[#This Row],[Close Price]])-1</f>
        <v>2.477325030458899E-2</v>
      </c>
      <c r="AE363" s="1">
        <f>(Table2[[#This Row],[Close Price]]/Table2[[#This Row],[Current Week Low]])-1</f>
        <v>8.946254182886193E-3</v>
      </c>
      <c r="AF363" s="1">
        <f>(Table2[[#This Row],[Current Week High]]/Table2[[#This Row],[Close Price]])-1</f>
        <v>4.7786652226885051E-2</v>
      </c>
      <c r="AG363" s="1">
        <f>(Table2[[#This Row],[Close Price]]/Table2[[#This Row],[Current Month Low]])-1</f>
        <v>8.946254182886193E-3</v>
      </c>
      <c r="AH363" s="1">
        <f>(Table2[[#This Row],[Current Month High]]/Table2[[#This Row],[Close Price]])-1</f>
        <v>2.477325030458899E-2</v>
      </c>
      <c r="AI363">
        <v>18.681467442804902</v>
      </c>
      <c r="AJ363">
        <v>65.497927635263807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-0.19</v>
      </c>
      <c r="AM363" t="s">
        <v>3214</v>
      </c>
      <c r="AN363">
        <v>-7.13</v>
      </c>
      <c r="AO363" t="s">
        <v>3214</v>
      </c>
      <c r="AP363">
        <v>-2.1367250037340999E-2</v>
      </c>
      <c r="AQ363">
        <f>(Table2[[#This Row],[Sharpe Ratio]]-AVERAGE(Table2[Sharpe Ratio]))/_xlfn.STDEV.P(Table2[Sharpe Ratio])</f>
        <v>-0.96408575998005053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-2.1523517764053235</v>
      </c>
      <c r="AS363">
        <f>_xlfn.RANK.AVG(Table2[[#This Row],[1Y Return vs Nifty Z-Score]],Table2[1Y Return vs Nifty Z-Score])</f>
        <v>323</v>
      </c>
      <c r="AT363">
        <f>_xlfn.RANK.AVG(Table2[[#This Row],[6M Return vs Nifty Z-Score]],Table2[6M Return vs Nifty Z-Score])</f>
        <v>153</v>
      </c>
      <c r="AU363">
        <f>_xlfn.RANK.AVG(Table2[[#This Row],[Sharpe Ratio Z-Score]],Table2[Sharpe Ratio Z-Score])</f>
        <v>610</v>
      </c>
      <c r="AV363">
        <f>(Table2[[#This Row],[Rank 1Y]]+Table2[[#This Row],[Rank 6M]]+Table2[[#This Row],[Rank Sharpe]])/3</f>
        <v>362</v>
      </c>
    </row>
    <row r="364" spans="1:48" x14ac:dyDescent="0.3">
      <c r="A364" t="s">
        <v>190</v>
      </c>
      <c r="B364" t="s">
        <v>191</v>
      </c>
      <c r="C364" t="s">
        <v>3173</v>
      </c>
      <c r="D364" t="s">
        <v>192</v>
      </c>
      <c r="E364">
        <v>144234.12073872099</v>
      </c>
      <c r="F364">
        <v>5423.8</v>
      </c>
      <c r="G364">
        <v>14.2667227999621</v>
      </c>
      <c r="H364">
        <f>(Table2[[#This Row],[1Y Return vs Nifty]]-AVERAGE(Table2[1Y Return vs Nifty]))/_xlfn.STDEV.P(Table2[1Y Return vs Nifty])</f>
        <v>-0.18170014324335843</v>
      </c>
      <c r="I364">
        <v>3.9106072191454802</v>
      </c>
      <c r="J364">
        <f>(Table2[[#This Row],[1M Return vs Nifty]]-AVERAGE(Table2[1M Return vs Nifty]))/_xlfn.STDEV.P(Table2[1M Return vs Nifty])</f>
        <v>0.45537605436357131</v>
      </c>
      <c r="K364">
        <v>34.878475350348602</v>
      </c>
      <c r="L364">
        <f>(Table2[[#This Row],[6M Return vs Nifty]]-AVERAGE(Table2[6M Return vs Nifty]))/_xlfn.STDEV.P(Table2[6M Return vs Nifty])</f>
        <v>0.77250368851429241</v>
      </c>
      <c r="M364">
        <v>1.40480886302525</v>
      </c>
      <c r="N364">
        <f>(Table2[[#This Row],[1W Return vs Nifty]]-AVERAGE(Table2[1W Return vs Nifty]))/_xlfn.STDEV.P(Table2[1W Return vs Nifty])</f>
        <v>0.20901866369849889</v>
      </c>
      <c r="O364">
        <v>5338.34</v>
      </c>
      <c r="P364">
        <v>5094.1768517050104</v>
      </c>
      <c r="Q364">
        <v>4404.8786218633104</v>
      </c>
      <c r="R364">
        <v>58.413059917538298</v>
      </c>
      <c r="S364" s="1">
        <f>(Table2[[#This Row],[Close Price]]-Table2[[#This Row],[20D EMA]])/Table2[[#This Row],[20D EMA]]</f>
        <v>1.6008721812398617E-2</v>
      </c>
      <c r="T364" s="1">
        <f>(Table2[[#This Row],[Close Price]]-Table2[[#This Row],[50D EMA]])/Table2[[#This Row],[50D EMA]]</f>
        <v>6.4705870622584594E-2</v>
      </c>
      <c r="U364" s="1">
        <f>(Table2[[#This Row],[Close Price]]-Table2[[#This Row],[200D EMA]])/Table2[[#This Row],[200D EMA]]</f>
        <v>0.23131656184107866</v>
      </c>
      <c r="V364">
        <v>1.67810639041913</v>
      </c>
      <c r="W364">
        <v>5362.75</v>
      </c>
      <c r="X364">
        <v>5464.05</v>
      </c>
      <c r="Y364">
        <v>5362.75</v>
      </c>
      <c r="Z364">
        <v>5512.15</v>
      </c>
      <c r="AA364">
        <v>5362.75</v>
      </c>
      <c r="AB364">
        <v>5464.05</v>
      </c>
      <c r="AC364" s="1">
        <f>(Table2[[#This Row],[Close Price]]/Table2[[#This Row],[Day Low]])-1</f>
        <v>1.1384084658057958E-2</v>
      </c>
      <c r="AD364" s="1">
        <f>(Table2[[#This Row],[Day High]]/Table2[[#This Row],[Close Price]])-1</f>
        <v>7.4209963494229481E-3</v>
      </c>
      <c r="AE364" s="1">
        <f>(Table2[[#This Row],[Close Price]]/Table2[[#This Row],[Current Week Low]])-1</f>
        <v>1.1384084658057958E-2</v>
      </c>
      <c r="AF364" s="1">
        <f>(Table2[[#This Row],[Current Week High]]/Table2[[#This Row],[Close Price]])-1</f>
        <v>1.6289317452708341E-2</v>
      </c>
      <c r="AG364" s="1">
        <f>(Table2[[#This Row],[Close Price]]/Table2[[#This Row],[Current Month Low]])-1</f>
        <v>1.1384084658057958E-2</v>
      </c>
      <c r="AH364" s="1">
        <f>(Table2[[#This Row],[Current Month High]]/Table2[[#This Row],[Close Price]])-1</f>
        <v>7.4209963494229481E-3</v>
      </c>
      <c r="AI364">
        <v>2.93428961244883</v>
      </c>
      <c r="AJ364">
        <v>64.591994659059793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0.06</v>
      </c>
      <c r="AM364" t="s">
        <v>3215</v>
      </c>
      <c r="AN364">
        <v>-1.36</v>
      </c>
      <c r="AO364" t="s">
        <v>3214</v>
      </c>
      <c r="AP364">
        <v>-2.5340120989539E-2</v>
      </c>
      <c r="AQ364">
        <f>(Table2[[#This Row],[Sharpe Ratio]]-AVERAGE(Table2[Sharpe Ratio]))/_xlfn.STDEV.P(Table2[Sharpe Ratio])</f>
        <v>-1.0104758713420259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0.24472239199097826</v>
      </c>
      <c r="AS364">
        <f>_xlfn.RANK.AVG(Table2[[#This Row],[1Y Return vs Nifty Z-Score]],Table2[1Y Return vs Nifty Z-Score])</f>
        <v>348</v>
      </c>
      <c r="AT364">
        <f>_xlfn.RANK.AVG(Table2[[#This Row],[6M Return vs Nifty Z-Score]],Table2[6M Return vs Nifty Z-Score])</f>
        <v>124</v>
      </c>
      <c r="AU364">
        <f>_xlfn.RANK.AVG(Table2[[#This Row],[Sharpe Ratio Z-Score]],Table2[Sharpe Ratio Z-Score])</f>
        <v>615</v>
      </c>
      <c r="AV364">
        <f>(Table2[[#This Row],[Rank 1Y]]+Table2[[#This Row],[Rank 6M]]+Table2[[#This Row],[Rank Sharpe]])/3</f>
        <v>362.33333333333331</v>
      </c>
    </row>
    <row r="365" spans="1:48" x14ac:dyDescent="0.3">
      <c r="A365" t="s">
        <v>1825</v>
      </c>
      <c r="B365" t="s">
        <v>1826</v>
      </c>
      <c r="C365" t="s">
        <v>3176</v>
      </c>
      <c r="D365" t="s">
        <v>124</v>
      </c>
      <c r="E365">
        <v>4393.9303616879997</v>
      </c>
      <c r="F365">
        <v>243.81</v>
      </c>
      <c r="G365">
        <v>-6.5853274014284402</v>
      </c>
      <c r="H365">
        <f>(Table2[[#This Row],[1Y Return vs Nifty]]-AVERAGE(Table2[1Y Return vs Nifty]))/_xlfn.STDEV.P(Table2[1Y Return vs Nifty])</f>
        <v>-0.53043560799702594</v>
      </c>
      <c r="I365">
        <v>10.651976450215701</v>
      </c>
      <c r="J365">
        <f>(Table2[[#This Row],[1M Return vs Nifty]]-AVERAGE(Table2[1M Return vs Nifty]))/_xlfn.STDEV.P(Table2[1M Return vs Nifty])</f>
        <v>1.0622479727062566</v>
      </c>
      <c r="K365">
        <v>4.9026563789287199</v>
      </c>
      <c r="L365">
        <f>(Table2[[#This Row],[6M Return vs Nifty]]-AVERAGE(Table2[6M Return vs Nifty]))/_xlfn.STDEV.P(Table2[6M Return vs Nifty])</f>
        <v>-0.17524348292763059</v>
      </c>
      <c r="M365">
        <v>6.4884507745730602</v>
      </c>
      <c r="N365">
        <f>(Table2[[#This Row],[1W Return vs Nifty]]-AVERAGE(Table2[1W Return vs Nifty]))/_xlfn.STDEV.P(Table2[1W Return vs Nifty])</f>
        <v>1.2719270572244163</v>
      </c>
      <c r="O365">
        <v>227.24</v>
      </c>
      <c r="P365">
        <v>225.798546911366</v>
      </c>
      <c r="Q365">
        <v>215.57680059581699</v>
      </c>
      <c r="R365">
        <v>74.731745890792695</v>
      </c>
      <c r="S365" s="1">
        <f>(Table2[[#This Row],[Close Price]]-Table2[[#This Row],[20D EMA]])/Table2[[#This Row],[20D EMA]]</f>
        <v>7.2918500264037983E-2</v>
      </c>
      <c r="T365" s="1">
        <f>(Table2[[#This Row],[Close Price]]-Table2[[#This Row],[50D EMA]])/Table2[[#This Row],[50D EMA]]</f>
        <v>7.9767798929654479E-2</v>
      </c>
      <c r="U365" s="1">
        <f>(Table2[[#This Row],[Close Price]]-Table2[[#This Row],[200D EMA]])/Table2[[#This Row],[200D EMA]]</f>
        <v>0.13096585219815551</v>
      </c>
      <c r="V365">
        <v>0.84335404261851799</v>
      </c>
      <c r="W365">
        <v>236.8</v>
      </c>
      <c r="X365">
        <v>246.13</v>
      </c>
      <c r="Y365">
        <v>236.8</v>
      </c>
      <c r="Z365">
        <v>249.5</v>
      </c>
      <c r="AA365">
        <v>236.8</v>
      </c>
      <c r="AB365">
        <v>246.13</v>
      </c>
      <c r="AC365" s="1">
        <f>(Table2[[#This Row],[Close Price]]/Table2[[#This Row],[Day Low]])-1</f>
        <v>2.9603040540540526E-2</v>
      </c>
      <c r="AD365" s="1">
        <f>(Table2[[#This Row],[Day High]]/Table2[[#This Row],[Close Price]])-1</f>
        <v>9.5156064148311792E-3</v>
      </c>
      <c r="AE365" s="1">
        <f>(Table2[[#This Row],[Close Price]]/Table2[[#This Row],[Current Week Low]])-1</f>
        <v>2.9603040540540526E-2</v>
      </c>
      <c r="AF365" s="1">
        <f>(Table2[[#This Row],[Current Week High]]/Table2[[#This Row],[Close Price]])-1</f>
        <v>2.3337845043271299E-2</v>
      </c>
      <c r="AG365" s="1">
        <f>(Table2[[#This Row],[Close Price]]/Table2[[#This Row],[Current Month Low]])-1</f>
        <v>2.9603040540540526E-2</v>
      </c>
      <c r="AH365" s="1">
        <f>(Table2[[#This Row],[Current Month High]]/Table2[[#This Row],[Close Price]])-1</f>
        <v>9.5156064148311792E-3</v>
      </c>
      <c r="AI365">
        <v>12.772240679217401</v>
      </c>
      <c r="AJ365">
        <v>53.291417793146699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-0.13</v>
      </c>
      <c r="AM365" t="s">
        <v>3214</v>
      </c>
      <c r="AN365">
        <v>14.59</v>
      </c>
      <c r="AO365" t="s">
        <v>3215</v>
      </c>
      <c r="AP365">
        <v>9.7302551624167996E-2</v>
      </c>
      <c r="AQ365">
        <f>(Table2[[#This Row],[Sharpe Ratio]]-AVERAGE(Table2[Sharpe Ratio]))/_xlfn.STDEV.P(Table2[Sharpe Ratio])</f>
        <v>0.42158857493264468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2.050084513938661</v>
      </c>
      <c r="AS365">
        <f>_xlfn.RANK.AVG(Table2[[#This Row],[1Y Return vs Nifty Z-Score]],Table2[1Y Return vs Nifty Z-Score])</f>
        <v>476</v>
      </c>
      <c r="AT365">
        <f>_xlfn.RANK.AVG(Table2[[#This Row],[6M Return vs Nifty Z-Score]],Table2[6M Return vs Nifty Z-Score])</f>
        <v>377</v>
      </c>
      <c r="AU365">
        <f>_xlfn.RANK.AVG(Table2[[#This Row],[Sharpe Ratio Z-Score]],Table2[Sharpe Ratio Z-Score])</f>
        <v>235</v>
      </c>
      <c r="AV365">
        <f>(Table2[[#This Row],[Rank 1Y]]+Table2[[#This Row],[Rank 6M]]+Table2[[#This Row],[Rank Sharpe]])/3</f>
        <v>362.66666666666669</v>
      </c>
    </row>
    <row r="366" spans="1:48" x14ac:dyDescent="0.3">
      <c r="A366" t="s">
        <v>101</v>
      </c>
      <c r="B366" t="s">
        <v>102</v>
      </c>
      <c r="C366" t="s">
        <v>3174</v>
      </c>
      <c r="D366" t="s">
        <v>103</v>
      </c>
      <c r="E366">
        <v>298582.20194061002</v>
      </c>
      <c r="F366">
        <v>1884.95</v>
      </c>
      <c r="G366">
        <v>62.176480908736004</v>
      </c>
      <c r="H366">
        <f>(Table2[[#This Row],[1Y Return vs Nifty]]-AVERAGE(Table2[1Y Return vs Nifty]))/_xlfn.STDEV.P(Table2[1Y Return vs Nifty])</f>
        <v>0.61955592505369939</v>
      </c>
      <c r="I366">
        <v>0.21991123282446201</v>
      </c>
      <c r="J366">
        <f>(Table2[[#This Row],[1M Return vs Nifty]]-AVERAGE(Table2[1M Return vs Nifty]))/_xlfn.STDEV.P(Table2[1M Return vs Nifty])</f>
        <v>0.12313201365513633</v>
      </c>
      <c r="K366">
        <v>-15.253689436547999</v>
      </c>
      <c r="L366">
        <f>(Table2[[#This Row],[6M Return vs Nifty]]-AVERAGE(Table2[6M Return vs Nifty]))/_xlfn.STDEV.P(Table2[6M Return vs Nifty])</f>
        <v>-0.81252781372229421</v>
      </c>
      <c r="M366">
        <v>-8.6649079067987902</v>
      </c>
      <c r="N366">
        <f>(Table2[[#This Row],[1W Return vs Nifty]]-AVERAGE(Table2[1W Return vs Nifty]))/_xlfn.STDEV.P(Table2[1W Return vs Nifty])</f>
        <v>-1.8963984095933284</v>
      </c>
      <c r="O366">
        <v>1941.25</v>
      </c>
      <c r="P366">
        <v>1892.3352203449299</v>
      </c>
      <c r="Q366">
        <v>1738.78624034312</v>
      </c>
      <c r="R366">
        <v>35.2374757447135</v>
      </c>
      <c r="S366" s="1">
        <f>(Table2[[#This Row],[Close Price]]-Table2[[#This Row],[20D EMA]])/Table2[[#This Row],[20D EMA]]</f>
        <v>-2.9001931745009635E-2</v>
      </c>
      <c r="T366" s="1">
        <f>(Table2[[#This Row],[Close Price]]-Table2[[#This Row],[50D EMA]])/Table2[[#This Row],[50D EMA]]</f>
        <v>-3.9027019449459329E-3</v>
      </c>
      <c r="U366" s="1">
        <f>(Table2[[#This Row],[Close Price]]-Table2[[#This Row],[200D EMA]])/Table2[[#This Row],[200D EMA]]</f>
        <v>8.4060798426859609E-2</v>
      </c>
      <c r="V366">
        <v>1.46730076881099</v>
      </c>
      <c r="W366">
        <v>1880</v>
      </c>
      <c r="X366">
        <v>1929.55</v>
      </c>
      <c r="Y366">
        <v>1880</v>
      </c>
      <c r="Z366">
        <v>1988.45</v>
      </c>
      <c r="AA366">
        <v>1880</v>
      </c>
      <c r="AB366">
        <v>1929.55</v>
      </c>
      <c r="AC366" s="1">
        <f>(Table2[[#This Row],[Close Price]]/Table2[[#This Row],[Day Low]])-1</f>
        <v>2.632978723404289E-3</v>
      </c>
      <c r="AD366" s="1">
        <f>(Table2[[#This Row],[Day High]]/Table2[[#This Row],[Close Price]])-1</f>
        <v>2.3661105069100019E-2</v>
      </c>
      <c r="AE366" s="1">
        <f>(Table2[[#This Row],[Close Price]]/Table2[[#This Row],[Current Week Low]])-1</f>
        <v>2.632978723404289E-3</v>
      </c>
      <c r="AF366" s="1">
        <f>(Table2[[#This Row],[Current Week High]]/Table2[[#This Row],[Close Price]])-1</f>
        <v>5.4908618265736564E-2</v>
      </c>
      <c r="AG366" s="1">
        <f>(Table2[[#This Row],[Close Price]]/Table2[[#This Row],[Current Month Low]])-1</f>
        <v>2.632978723404289E-3</v>
      </c>
      <c r="AH366" s="1">
        <f>(Table2[[#This Row],[Current Month High]]/Table2[[#This Row],[Close Price]])-1</f>
        <v>2.3661105069100019E-2</v>
      </c>
      <c r="AI366">
        <v>15.3399294410992</v>
      </c>
      <c r="AJ366">
        <v>131.12623382992999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7.0000000000000007E-2</v>
      </c>
      <c r="AM366" t="s">
        <v>3215</v>
      </c>
      <c r="AN366">
        <v>5.41</v>
      </c>
      <c r="AO366" t="s">
        <v>3215</v>
      </c>
      <c r="AP366">
        <v>5.2704220481665003E-2</v>
      </c>
      <c r="AQ366">
        <f>(Table2[[#This Row],[Sharpe Ratio]]-AVERAGE(Table2[Sharpe Ratio]))/_xlfn.STDEV.P(Table2[Sharpe Ratio])</f>
        <v>-9.9173758692697872E-2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-2.0654120432994847</v>
      </c>
      <c r="AS366">
        <f>_xlfn.RANK.AVG(Table2[[#This Row],[1Y Return vs Nifty Z-Score]],Table2[1Y Return vs Nifty Z-Score])</f>
        <v>148</v>
      </c>
      <c r="AT366">
        <f>_xlfn.RANK.AVG(Table2[[#This Row],[6M Return vs Nifty Z-Score]],Table2[6M Return vs Nifty Z-Score])</f>
        <v>589</v>
      </c>
      <c r="AU366">
        <f>_xlfn.RANK.AVG(Table2[[#This Row],[Sharpe Ratio Z-Score]],Table2[Sharpe Ratio Z-Score])</f>
        <v>366</v>
      </c>
      <c r="AV366">
        <f>(Table2[[#This Row],[Rank 1Y]]+Table2[[#This Row],[Rank 6M]]+Table2[[#This Row],[Rank Sharpe]])/3</f>
        <v>367.66666666666669</v>
      </c>
    </row>
    <row r="367" spans="1:48" x14ac:dyDescent="0.3">
      <c r="A367" t="s">
        <v>475</v>
      </c>
      <c r="B367" t="s">
        <v>476</v>
      </c>
      <c r="C367" t="s">
        <v>3169</v>
      </c>
      <c r="D367" t="s">
        <v>51</v>
      </c>
      <c r="E367">
        <v>46973.722050178701</v>
      </c>
      <c r="F367">
        <v>188.12</v>
      </c>
      <c r="G367">
        <v>7.9879998664740501</v>
      </c>
      <c r="H367">
        <f>(Table2[[#This Row],[1Y Return vs Nifty]]-AVERAGE(Table2[1Y Return vs Nifty]))/_xlfn.STDEV.P(Table2[1Y Return vs Nifty])</f>
        <v>-0.28670724514087109</v>
      </c>
      <c r="I367">
        <v>8.5335263471836793</v>
      </c>
      <c r="J367">
        <f>(Table2[[#This Row],[1M Return vs Nifty]]-AVERAGE(Table2[1M Return vs Nifty]))/_xlfn.STDEV.P(Table2[1M Return vs Nifty])</f>
        <v>0.87154073892725126</v>
      </c>
      <c r="K367">
        <v>-2.0988752368832699</v>
      </c>
      <c r="L367">
        <f>(Table2[[#This Row],[6M Return vs Nifty]]-AVERAGE(Table2[6M Return vs Nifty]))/_xlfn.STDEV.P(Table2[6M Return vs Nifty])</f>
        <v>-0.39661130580425419</v>
      </c>
      <c r="M367">
        <v>2.7978783725388601</v>
      </c>
      <c r="N367">
        <f>(Table2[[#This Row],[1W Return vs Nifty]]-AVERAGE(Table2[1W Return vs Nifty]))/_xlfn.STDEV.P(Table2[1W Return vs Nifty])</f>
        <v>0.50028726604901741</v>
      </c>
      <c r="O367">
        <v>180</v>
      </c>
      <c r="P367">
        <v>175.77719939872</v>
      </c>
      <c r="Q367">
        <v>164.44032111075899</v>
      </c>
      <c r="R367">
        <v>71.186121050640907</v>
      </c>
      <c r="S367" s="1">
        <f>(Table2[[#This Row],[Close Price]]-Table2[[#This Row],[20D EMA]])/Table2[[#This Row],[20D EMA]]</f>
        <v>4.5111111111111137E-2</v>
      </c>
      <c r="T367" s="1">
        <f>(Table2[[#This Row],[Close Price]]-Table2[[#This Row],[50D EMA]])/Table2[[#This Row],[50D EMA]]</f>
        <v>7.0218439271423974E-2</v>
      </c>
      <c r="U367" s="1">
        <f>(Table2[[#This Row],[Close Price]]-Table2[[#This Row],[200D EMA]])/Table2[[#This Row],[200D EMA]]</f>
        <v>0.14400165804402401</v>
      </c>
      <c r="V367">
        <v>1.23880878181218</v>
      </c>
      <c r="W367">
        <v>185.11</v>
      </c>
      <c r="X367">
        <v>189.45</v>
      </c>
      <c r="Y367">
        <v>185.09</v>
      </c>
      <c r="Z367">
        <v>189.45</v>
      </c>
      <c r="AA367">
        <v>185.11</v>
      </c>
      <c r="AB367">
        <v>189.45</v>
      </c>
      <c r="AC367" s="1">
        <f>(Table2[[#This Row],[Close Price]]/Table2[[#This Row],[Day Low]])-1</f>
        <v>1.6260601804332531E-2</v>
      </c>
      <c r="AD367" s="1">
        <f>(Table2[[#This Row],[Day High]]/Table2[[#This Row],[Close Price]])-1</f>
        <v>7.0699553476503141E-3</v>
      </c>
      <c r="AE367" s="1">
        <f>(Table2[[#This Row],[Close Price]]/Table2[[#This Row],[Current Week Low]])-1</f>
        <v>1.6370414392997912E-2</v>
      </c>
      <c r="AF367" s="1">
        <f>(Table2[[#This Row],[Current Week High]]/Table2[[#This Row],[Close Price]])-1</f>
        <v>7.0699553476503141E-3</v>
      </c>
      <c r="AG367" s="1">
        <f>(Table2[[#This Row],[Close Price]]/Table2[[#This Row],[Current Month Low]])-1</f>
        <v>1.6260601804332531E-2</v>
      </c>
      <c r="AH367" s="1">
        <f>(Table2[[#This Row],[Current Month High]]/Table2[[#This Row],[Close Price]])-1</f>
        <v>7.0699553476503141E-3</v>
      </c>
      <c r="AI367">
        <v>3.25855836699977</v>
      </c>
      <c r="AJ367">
        <v>48.593996840442301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</v>
      </c>
      <c r="AM367" t="s">
        <v>3216</v>
      </c>
      <c r="AN367">
        <v>5.74</v>
      </c>
      <c r="AO367" t="s">
        <v>3215</v>
      </c>
      <c r="AP367">
        <v>8.9686451041608994E-2</v>
      </c>
      <c r="AQ367">
        <f>(Table2[[#This Row],[Sharpe Ratio]]-AVERAGE(Table2[Sharpe Ratio]))/_xlfn.STDEV.P(Table2[Sharpe Ratio])</f>
        <v>0.33265748242548765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1.0211669364566309</v>
      </c>
      <c r="AS367">
        <f>_xlfn.RANK.AVG(Table2[[#This Row],[1Y Return vs Nifty Z-Score]],Table2[1Y Return vs Nifty Z-Score])</f>
        <v>391</v>
      </c>
      <c r="AT367">
        <f>_xlfn.RANK.AVG(Table2[[#This Row],[6M Return vs Nifty Z-Score]],Table2[6M Return vs Nifty Z-Score])</f>
        <v>454</v>
      </c>
      <c r="AU367">
        <f>_xlfn.RANK.AVG(Table2[[#This Row],[Sharpe Ratio Z-Score]],Table2[Sharpe Ratio Z-Score])</f>
        <v>258</v>
      </c>
      <c r="AV367">
        <f>(Table2[[#This Row],[Rank 1Y]]+Table2[[#This Row],[Rank 6M]]+Table2[[#This Row],[Rank Sharpe]])/3</f>
        <v>367.66666666666669</v>
      </c>
    </row>
    <row r="368" spans="1:48" x14ac:dyDescent="0.3">
      <c r="A368" t="s">
        <v>73</v>
      </c>
      <c r="B368" t="s">
        <v>74</v>
      </c>
      <c r="C368" t="s">
        <v>3175</v>
      </c>
      <c r="D368" t="s">
        <v>60</v>
      </c>
      <c r="E368">
        <v>355278.93526240002</v>
      </c>
      <c r="F368">
        <v>965.2</v>
      </c>
      <c r="G368">
        <v>24.204361348433</v>
      </c>
      <c r="H368">
        <f>(Table2[[#This Row],[1Y Return vs Nifty]]-AVERAGE(Table2[1Y Return vs Nifty]))/_xlfn.STDEV.P(Table2[1Y Return vs Nifty])</f>
        <v>-1.5500322876349448E-2</v>
      </c>
      <c r="I368">
        <v>-14.648736928181</v>
      </c>
      <c r="J368">
        <f>(Table2[[#This Row],[1M Return vs Nifty]]-AVERAGE(Table2[1M Return vs Nifty]))/_xlfn.STDEV.P(Table2[1M Return vs Nifty])</f>
        <v>-1.2153742635332039</v>
      </c>
      <c r="K368">
        <v>-18.7735931178855</v>
      </c>
      <c r="L368">
        <f>(Table2[[#This Row],[6M Return vs Nifty]]-AVERAGE(Table2[6M Return vs Nifty]))/_xlfn.STDEV.P(Table2[6M Return vs Nifty])</f>
        <v>-0.92381680839217395</v>
      </c>
      <c r="M368">
        <v>-1.1075322213002901</v>
      </c>
      <c r="N368">
        <f>(Table2[[#This Row],[1W Return vs Nifty]]-AVERAGE(Table2[1W Return vs Nifty]))/_xlfn.STDEV.P(Table2[1W Return vs Nifty])</f>
        <v>-0.31627176241583205</v>
      </c>
      <c r="O368">
        <v>997.34</v>
      </c>
      <c r="P368">
        <v>1018.82518342362</v>
      </c>
      <c r="Q368">
        <v>940.03132004162399</v>
      </c>
      <c r="R368">
        <v>35.595612440078497</v>
      </c>
      <c r="S368" s="1">
        <f>(Table2[[#This Row],[Close Price]]-Table2[[#This Row],[20D EMA]])/Table2[[#This Row],[20D EMA]]</f>
        <v>-3.2225720416307363E-2</v>
      </c>
      <c r="T368" s="1">
        <f>(Table2[[#This Row],[Close Price]]-Table2[[#This Row],[50D EMA]])/Table2[[#This Row],[50D EMA]]</f>
        <v>-5.2634332460668128E-2</v>
      </c>
      <c r="U368" s="1">
        <f>(Table2[[#This Row],[Close Price]]-Table2[[#This Row],[200D EMA]])/Table2[[#This Row],[200D EMA]]</f>
        <v>2.677429934702772E-2</v>
      </c>
      <c r="V368">
        <v>1.21134315114855</v>
      </c>
      <c r="W368">
        <v>958.9</v>
      </c>
      <c r="X368">
        <v>984.5</v>
      </c>
      <c r="Y368">
        <v>958.9</v>
      </c>
      <c r="Z368">
        <v>996.95</v>
      </c>
      <c r="AA368">
        <v>958.9</v>
      </c>
      <c r="AB368">
        <v>984.5</v>
      </c>
      <c r="AC368" s="1">
        <f>(Table2[[#This Row],[Close Price]]/Table2[[#This Row],[Day Low]])-1</f>
        <v>6.5700281572635966E-3</v>
      </c>
      <c r="AD368" s="1">
        <f>(Table2[[#This Row],[Day High]]/Table2[[#This Row],[Close Price]])-1</f>
        <v>1.9995855781185234E-2</v>
      </c>
      <c r="AE368" s="1">
        <f>(Table2[[#This Row],[Close Price]]/Table2[[#This Row],[Current Week Low]])-1</f>
        <v>6.5700281572635966E-3</v>
      </c>
      <c r="AF368" s="1">
        <f>(Table2[[#This Row],[Current Week High]]/Table2[[#This Row],[Close Price]])-1</f>
        <v>3.289473684210531E-2</v>
      </c>
      <c r="AG368" s="1">
        <f>(Table2[[#This Row],[Close Price]]/Table2[[#This Row],[Current Month Low]])-1</f>
        <v>6.5700281572635966E-3</v>
      </c>
      <c r="AH368" s="1">
        <f>(Table2[[#This Row],[Current Month High]]/Table2[[#This Row],[Close Price]])-1</f>
        <v>1.9995855781185234E-2</v>
      </c>
      <c r="AI368">
        <v>22.150849564857001</v>
      </c>
      <c r="AJ368">
        <v>58.671708038796602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-0.12</v>
      </c>
      <c r="AM368" t="s">
        <v>3214</v>
      </c>
      <c r="AN368">
        <v>-2.71</v>
      </c>
      <c r="AO368" t="s">
        <v>3214</v>
      </c>
      <c r="AP368">
        <v>0.11881573754330101</v>
      </c>
      <c r="AQ368">
        <f>(Table2[[#This Row],[Sharpe Ratio]]-AVERAGE(Table2[Sharpe Ratio]))/_xlfn.STDEV.P(Table2[Sharpe Ratio])</f>
        <v>0.67279207551131692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304</v>
      </c>
      <c r="AT368">
        <f>_xlfn.RANK.AVG(Table2[[#This Row],[6M Return vs Nifty Z-Score]],Table2[6M Return vs Nifty Z-Score])</f>
        <v>623</v>
      </c>
      <c r="AU368">
        <f>_xlfn.RANK.AVG(Table2[[#This Row],[Sharpe Ratio Z-Score]],Table2[Sharpe Ratio Z-Score])</f>
        <v>179</v>
      </c>
      <c r="AV368">
        <f>(Table2[[#This Row],[Rank 1Y]]+Table2[[#This Row],[Rank 6M]]+Table2[[#This Row],[Rank Sharpe]])/3</f>
        <v>368.66666666666669</v>
      </c>
    </row>
    <row r="369" spans="1:48" x14ac:dyDescent="0.3">
      <c r="A369" t="s">
        <v>1980</v>
      </c>
      <c r="B369" t="s">
        <v>1981</v>
      </c>
      <c r="C369" t="s">
        <v>3178</v>
      </c>
      <c r="D369" t="s">
        <v>46</v>
      </c>
      <c r="E369">
        <v>3581.8030004000002</v>
      </c>
      <c r="F369">
        <v>2113.4</v>
      </c>
      <c r="G369">
        <v>-7.0498135954791499</v>
      </c>
      <c r="H369">
        <f>(Table2[[#This Row],[1Y Return vs Nifty]]-AVERAGE(Table2[1Y Return vs Nifty]))/_xlfn.STDEV.P(Table2[1Y Return vs Nifty])</f>
        <v>-0.53820380379501676</v>
      </c>
      <c r="I369">
        <v>4.9555143714572401</v>
      </c>
      <c r="J369">
        <f>(Table2[[#This Row],[1M Return vs Nifty]]-AVERAGE(Table2[1M Return vs Nifty]))/_xlfn.STDEV.P(Table2[1M Return vs Nifty])</f>
        <v>0.54944074452930491</v>
      </c>
      <c r="K369">
        <v>14.152720265891899</v>
      </c>
      <c r="L369">
        <f>(Table2[[#This Row],[6M Return vs Nifty]]-AVERAGE(Table2[6M Return vs Nifty]))/_xlfn.STDEV.P(Table2[6M Return vs Nifty])</f>
        <v>0.11721631251231945</v>
      </c>
      <c r="M369">
        <v>7.2878695784890803</v>
      </c>
      <c r="N369">
        <f>(Table2[[#This Row],[1W Return vs Nifty]]-AVERAGE(Table2[1W Return vs Nifty]))/_xlfn.STDEV.P(Table2[1W Return vs Nifty])</f>
        <v>1.4390727711454971</v>
      </c>
      <c r="O369">
        <v>2030.41</v>
      </c>
      <c r="P369">
        <v>1980.4880060344401</v>
      </c>
      <c r="Q369">
        <v>1792.58543275792</v>
      </c>
      <c r="R369">
        <v>67.670864618180502</v>
      </c>
      <c r="S369" s="1">
        <f>(Table2[[#This Row],[Close Price]]-Table2[[#This Row],[20D EMA]])/Table2[[#This Row],[20D EMA]]</f>
        <v>4.0873518156431463E-2</v>
      </c>
      <c r="T369" s="1">
        <f>(Table2[[#This Row],[Close Price]]-Table2[[#This Row],[50D EMA]])/Table2[[#This Row],[50D EMA]]</f>
        <v>6.7110729052932569E-2</v>
      </c>
      <c r="U369" s="1">
        <f>(Table2[[#This Row],[Close Price]]-Table2[[#This Row],[200D EMA]])/Table2[[#This Row],[200D EMA]]</f>
        <v>0.17896751885822368</v>
      </c>
      <c r="V369">
        <v>0.59646565025291898</v>
      </c>
      <c r="W369">
        <v>2046.1</v>
      </c>
      <c r="X369">
        <v>2134.4499999999998</v>
      </c>
      <c r="Y369">
        <v>1978</v>
      </c>
      <c r="Z369">
        <v>2134.4499999999998</v>
      </c>
      <c r="AA369">
        <v>2046.1</v>
      </c>
      <c r="AB369">
        <v>2134.4499999999998</v>
      </c>
      <c r="AC369" s="1">
        <f>(Table2[[#This Row],[Close Price]]/Table2[[#This Row],[Day Low]])-1</f>
        <v>3.2891843018425293E-2</v>
      </c>
      <c r="AD369" s="1">
        <f>(Table2[[#This Row],[Day High]]/Table2[[#This Row],[Close Price]])-1</f>
        <v>9.960253619759607E-3</v>
      </c>
      <c r="AE369" s="1">
        <f>(Table2[[#This Row],[Close Price]]/Table2[[#This Row],[Current Week Low]])-1</f>
        <v>6.845298281092016E-2</v>
      </c>
      <c r="AF369" s="1">
        <f>(Table2[[#This Row],[Current Week High]]/Table2[[#This Row],[Close Price]])-1</f>
        <v>9.960253619759607E-3</v>
      </c>
      <c r="AG369" s="1">
        <f>(Table2[[#This Row],[Close Price]]/Table2[[#This Row],[Current Month Low]])-1</f>
        <v>3.2891843018425293E-2</v>
      </c>
      <c r="AH369" s="1">
        <f>(Table2[[#This Row],[Current Month High]]/Table2[[#This Row],[Close Price]])-1</f>
        <v>9.960253619759607E-3</v>
      </c>
      <c r="AI369">
        <v>7.1496167313333796</v>
      </c>
      <c r="AJ369">
        <v>49.462517680339403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0.02</v>
      </c>
      <c r="AM369" t="s">
        <v>3215</v>
      </c>
      <c r="AN369">
        <v>2.02</v>
      </c>
      <c r="AO369" t="s">
        <v>3215</v>
      </c>
      <c r="AP369">
        <v>6.0824477631725E-2</v>
      </c>
      <c r="AQ369">
        <f>(Table2[[#This Row],[Sharpe Ratio]]-AVERAGE(Table2[Sharpe Ratio]))/_xlfn.STDEV.P(Table2[Sharpe Ratio])</f>
        <v>-4.3557698851958392E-3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1.5631702545069088</v>
      </c>
      <c r="AS369">
        <f>_xlfn.RANK.AVG(Table2[[#This Row],[1Y Return vs Nifty Z-Score]],Table2[1Y Return vs Nifty Z-Score])</f>
        <v>483</v>
      </c>
      <c r="AT369">
        <f>_xlfn.RANK.AVG(Table2[[#This Row],[6M Return vs Nifty Z-Score]],Table2[6M Return vs Nifty Z-Score])</f>
        <v>274</v>
      </c>
      <c r="AU369">
        <f>_xlfn.RANK.AVG(Table2[[#This Row],[Sharpe Ratio Z-Score]],Table2[Sharpe Ratio Z-Score])</f>
        <v>349</v>
      </c>
      <c r="AV369">
        <f>(Table2[[#This Row],[Rank 1Y]]+Table2[[#This Row],[Rank 6M]]+Table2[[#This Row],[Rank Sharpe]])/3</f>
        <v>368.66666666666669</v>
      </c>
    </row>
    <row r="370" spans="1:48" x14ac:dyDescent="0.3">
      <c r="A370" t="s">
        <v>1778</v>
      </c>
      <c r="B370" t="s">
        <v>1779</v>
      </c>
      <c r="C370" t="s">
        <v>3172</v>
      </c>
      <c r="D370" t="s">
        <v>46</v>
      </c>
      <c r="E370">
        <v>4676.0407268250001</v>
      </c>
      <c r="F370">
        <v>675.75</v>
      </c>
      <c r="G370">
        <v>-17.8459537579045</v>
      </c>
      <c r="H370">
        <f>(Table2[[#This Row],[1Y Return vs Nifty]]-AVERAGE(Table2[1Y Return vs Nifty]))/_xlfn.STDEV.P(Table2[1Y Return vs Nifty])</f>
        <v>-0.71876144300682265</v>
      </c>
      <c r="I370">
        <v>-7.2275923274604796</v>
      </c>
      <c r="J370">
        <f>(Table2[[#This Row],[1M Return vs Nifty]]-AVERAGE(Table2[1M Return vs Nifty]))/_xlfn.STDEV.P(Table2[1M Return vs Nifty])</f>
        <v>-0.54730756880585618</v>
      </c>
      <c r="K370">
        <v>2.92066235158816</v>
      </c>
      <c r="L370">
        <f>(Table2[[#This Row],[6M Return vs Nifty]]-AVERAGE(Table2[6M Return vs Nifty]))/_xlfn.STDEV.P(Table2[6M Return vs Nifty])</f>
        <v>-0.2379083006935028</v>
      </c>
      <c r="M370">
        <v>-1.7315315630375401</v>
      </c>
      <c r="N370">
        <f>(Table2[[#This Row],[1W Return vs Nifty]]-AVERAGE(Table2[1W Return vs Nifty]))/_xlfn.STDEV.P(Table2[1W Return vs Nifty])</f>
        <v>-0.44674006632617386</v>
      </c>
      <c r="O370">
        <v>688.18</v>
      </c>
      <c r="P370">
        <v>682.16562842300903</v>
      </c>
      <c r="Q370">
        <v>626.81389981154905</v>
      </c>
      <c r="R370">
        <v>43.583798297788803</v>
      </c>
      <c r="S370" s="1">
        <f>(Table2[[#This Row],[Close Price]]-Table2[[#This Row],[20D EMA]])/Table2[[#This Row],[20D EMA]]</f>
        <v>-1.806213490656507E-2</v>
      </c>
      <c r="T370" s="1">
        <f>(Table2[[#This Row],[Close Price]]-Table2[[#This Row],[50D EMA]])/Table2[[#This Row],[50D EMA]]</f>
        <v>-9.4047957793480502E-3</v>
      </c>
      <c r="U370" s="1">
        <f>(Table2[[#This Row],[Close Price]]-Table2[[#This Row],[200D EMA]])/Table2[[#This Row],[200D EMA]]</f>
        <v>7.8071179026443949E-2</v>
      </c>
      <c r="V370">
        <v>0.32656309673388401</v>
      </c>
      <c r="W370">
        <v>661</v>
      </c>
      <c r="X370">
        <v>684.5</v>
      </c>
      <c r="Y370">
        <v>659.85</v>
      </c>
      <c r="Z370">
        <v>684.5</v>
      </c>
      <c r="AA370">
        <v>661</v>
      </c>
      <c r="AB370">
        <v>684.5</v>
      </c>
      <c r="AC370" s="1">
        <f>(Table2[[#This Row],[Close Price]]/Table2[[#This Row],[Day Low]])-1</f>
        <v>2.2314674735249618E-2</v>
      </c>
      <c r="AD370" s="1">
        <f>(Table2[[#This Row],[Day High]]/Table2[[#This Row],[Close Price]])-1</f>
        <v>1.2948575656677841E-2</v>
      </c>
      <c r="AE370" s="1">
        <f>(Table2[[#This Row],[Close Price]]/Table2[[#This Row],[Current Week Low]])-1</f>
        <v>2.409638554216853E-2</v>
      </c>
      <c r="AF370" s="1">
        <f>(Table2[[#This Row],[Current Week High]]/Table2[[#This Row],[Close Price]])-1</f>
        <v>1.2948575656677841E-2</v>
      </c>
      <c r="AG370" s="1">
        <f>(Table2[[#This Row],[Close Price]]/Table2[[#This Row],[Current Month Low]])-1</f>
        <v>2.2314674735249618E-2</v>
      </c>
      <c r="AH370" s="1">
        <f>(Table2[[#This Row],[Current Month High]]/Table2[[#This Row],[Close Price]])-1</f>
        <v>1.2948575656677841E-2</v>
      </c>
      <c r="AI370">
        <v>49.3229744728079</v>
      </c>
      <c r="AJ370">
        <v>58.347978910369001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-0.03</v>
      </c>
      <c r="AM370" t="s">
        <v>3214</v>
      </c>
      <c r="AN370">
        <v>-5.12</v>
      </c>
      <c r="AO370" t="s">
        <v>3214</v>
      </c>
      <c r="AP370">
        <v>0.130633525889705</v>
      </c>
      <c r="AQ370">
        <f>(Table2[[#This Row],[Sharpe Ratio]]-AVERAGE(Table2[Sharpe Ratio]))/_xlfn.STDEV.P(Table2[Sharpe Ratio])</f>
        <v>0.8107851097775387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-1.1399322690548168</v>
      </c>
      <c r="AS370">
        <f>_xlfn.RANK.AVG(Table2[[#This Row],[1Y Return vs Nifty Z-Score]],Table2[1Y Return vs Nifty Z-Score])</f>
        <v>561</v>
      </c>
      <c r="AT370">
        <f>_xlfn.RANK.AVG(Table2[[#This Row],[6M Return vs Nifty Z-Score]],Table2[6M Return vs Nifty Z-Score])</f>
        <v>399</v>
      </c>
      <c r="AU370">
        <f>_xlfn.RANK.AVG(Table2[[#This Row],[Sharpe Ratio Z-Score]],Table2[Sharpe Ratio Z-Score])</f>
        <v>148</v>
      </c>
      <c r="AV370">
        <f>(Table2[[#This Row],[Rank 1Y]]+Table2[[#This Row],[Rank 6M]]+Table2[[#This Row],[Rank Sharpe]])/3</f>
        <v>369.33333333333331</v>
      </c>
    </row>
    <row r="371" spans="1:48" x14ac:dyDescent="0.3">
      <c r="A371" t="s">
        <v>306</v>
      </c>
      <c r="B371" t="s">
        <v>307</v>
      </c>
      <c r="C371" t="s">
        <v>3169</v>
      </c>
      <c r="D371" t="s">
        <v>228</v>
      </c>
      <c r="E371">
        <v>93404.9462184765</v>
      </c>
      <c r="F371">
        <v>4365</v>
      </c>
      <c r="G371">
        <v>32.672846212980197</v>
      </c>
      <c r="H371">
        <f>(Table2[[#This Row],[1Y Return vs Nifty]]-AVERAGE(Table2[1Y Return vs Nifty]))/_xlfn.STDEV.P(Table2[1Y Return vs Nifty])</f>
        <v>0.12612896424287706</v>
      </c>
      <c r="I371">
        <v>-3.6980763108527799</v>
      </c>
      <c r="J371">
        <f>(Table2[[#This Row],[1M Return vs Nifty]]-AVERAGE(Table2[1M Return vs Nifty]))/_xlfn.STDEV.P(Table2[1M Return vs Nifty])</f>
        <v>-0.22957328035479893</v>
      </c>
      <c r="K371">
        <v>1.34555044487079</v>
      </c>
      <c r="L371">
        <f>(Table2[[#This Row],[6M Return vs Nifty]]-AVERAGE(Table2[6M Return vs Nifty]))/_xlfn.STDEV.P(Table2[6M Return vs Nifty])</f>
        <v>-0.28770870333535159</v>
      </c>
      <c r="M371">
        <v>-2.11045766968292</v>
      </c>
      <c r="N371">
        <f>(Table2[[#This Row],[1W Return vs Nifty]]-AVERAGE(Table2[1W Return vs Nifty]))/_xlfn.STDEV.P(Table2[1W Return vs Nifty])</f>
        <v>-0.52596746791883275</v>
      </c>
      <c r="O371">
        <v>4403.68</v>
      </c>
      <c r="P371">
        <v>4314.9782686929602</v>
      </c>
      <c r="Q371">
        <v>3827.7955299140399</v>
      </c>
      <c r="R371">
        <v>43.732224100943498</v>
      </c>
      <c r="S371" s="1">
        <f>(Table2[[#This Row],[Close Price]]-Table2[[#This Row],[20D EMA]])/Table2[[#This Row],[20D EMA]]</f>
        <v>-8.7835628383534422E-3</v>
      </c>
      <c r="T371" s="1">
        <f>(Table2[[#This Row],[Close Price]]-Table2[[#This Row],[50D EMA]])/Table2[[#This Row],[50D EMA]]</f>
        <v>1.1592580122585816E-2</v>
      </c>
      <c r="U371" s="1">
        <f>(Table2[[#This Row],[Close Price]]-Table2[[#This Row],[200D EMA]])/Table2[[#This Row],[200D EMA]]</f>
        <v>0.14034304233016962</v>
      </c>
      <c r="V371">
        <v>0.74853941568757199</v>
      </c>
      <c r="W371">
        <v>4301.75</v>
      </c>
      <c r="X371">
        <v>4390.7</v>
      </c>
      <c r="Y371">
        <v>4275.55</v>
      </c>
      <c r="Z371">
        <v>4420</v>
      </c>
      <c r="AA371">
        <v>4301.75</v>
      </c>
      <c r="AB371">
        <v>4390.7</v>
      </c>
      <c r="AC371" s="1">
        <f>(Table2[[#This Row],[Close Price]]/Table2[[#This Row],[Day Low]])-1</f>
        <v>1.4703318416923405E-2</v>
      </c>
      <c r="AD371" s="1">
        <f>(Table2[[#This Row],[Day High]]/Table2[[#This Row],[Close Price]])-1</f>
        <v>5.8877434135164997E-3</v>
      </c>
      <c r="AE371" s="1">
        <f>(Table2[[#This Row],[Close Price]]/Table2[[#This Row],[Current Week Low]])-1</f>
        <v>2.0921284980879529E-2</v>
      </c>
      <c r="AF371" s="1">
        <f>(Table2[[#This Row],[Current Week High]]/Table2[[#This Row],[Close Price]])-1</f>
        <v>1.2600229095074411E-2</v>
      </c>
      <c r="AG371" s="1">
        <f>(Table2[[#This Row],[Close Price]]/Table2[[#This Row],[Current Month Low]])-1</f>
        <v>1.4703318416923405E-2</v>
      </c>
      <c r="AH371" s="1">
        <f>(Table2[[#This Row],[Current Month High]]/Table2[[#This Row],[Close Price]])-1</f>
        <v>5.8877434135164997E-3</v>
      </c>
      <c r="AI371">
        <v>4.1512027491408903</v>
      </c>
      <c r="AJ371">
        <v>66.7303284950343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0.01</v>
      </c>
      <c r="AM371" t="s">
        <v>3215</v>
      </c>
      <c r="AN371">
        <v>-1.3</v>
      </c>
      <c r="AO371" t="s">
        <v>3214</v>
      </c>
      <c r="AP371">
        <v>3.1552620743015999E-2</v>
      </c>
      <c r="AQ371">
        <f>(Table2[[#This Row],[Sharpe Ratio]]-AVERAGE(Table2[Sharpe Ratio]))/_xlfn.STDEV.P(Table2[Sharpe Ratio])</f>
        <v>-0.34615511780706604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-1.2632756051731722</v>
      </c>
      <c r="AS371">
        <f>_xlfn.RANK.AVG(Table2[[#This Row],[1Y Return vs Nifty Z-Score]],Table2[1Y Return vs Nifty Z-Score])</f>
        <v>262</v>
      </c>
      <c r="AT371">
        <f>_xlfn.RANK.AVG(Table2[[#This Row],[6M Return vs Nifty Z-Score]],Table2[6M Return vs Nifty Z-Score])</f>
        <v>422</v>
      </c>
      <c r="AU371">
        <f>_xlfn.RANK.AVG(Table2[[#This Row],[Sharpe Ratio Z-Score]],Table2[Sharpe Ratio Z-Score])</f>
        <v>428</v>
      </c>
      <c r="AV371">
        <f>(Table2[[#This Row],[Rank 1Y]]+Table2[[#This Row],[Rank 6M]]+Table2[[#This Row],[Rank Sharpe]])/3</f>
        <v>370.66666666666669</v>
      </c>
    </row>
    <row r="372" spans="1:48" x14ac:dyDescent="0.3">
      <c r="A372" t="s">
        <v>157</v>
      </c>
      <c r="B372" t="s">
        <v>158</v>
      </c>
      <c r="C372" t="s">
        <v>3169</v>
      </c>
      <c r="D372" t="s">
        <v>43</v>
      </c>
      <c r="E372">
        <v>184091.04661000401</v>
      </c>
      <c r="F372">
        <v>1834.2</v>
      </c>
      <c r="G372">
        <v>10.5563668639795</v>
      </c>
      <c r="H372">
        <f>(Table2[[#This Row],[1Y Return vs Nifty]]-AVERAGE(Table2[1Y Return vs Nifty]))/_xlfn.STDEV.P(Table2[1Y Return vs Nifty])</f>
        <v>-0.24375316389310411</v>
      </c>
      <c r="I372">
        <v>-3.0851158125737399</v>
      </c>
      <c r="J372">
        <f>(Table2[[#This Row],[1M Return vs Nifty]]-AVERAGE(Table2[1M Return vs Nifty]))/_xlfn.STDEV.P(Table2[1M Return vs Nifty])</f>
        <v>-0.17439331606142722</v>
      </c>
      <c r="K372">
        <v>9.8777497412466602</v>
      </c>
      <c r="L372">
        <f>(Table2[[#This Row],[6M Return vs Nifty]]-AVERAGE(Table2[6M Return vs Nifty]))/_xlfn.STDEV.P(Table2[6M Return vs Nifty])</f>
        <v>-1.7945673440193273E-2</v>
      </c>
      <c r="M372">
        <v>-1.5470997303454599</v>
      </c>
      <c r="N372">
        <f>(Table2[[#This Row],[1W Return vs Nifty]]-AVERAGE(Table2[1W Return vs Nifty]))/_xlfn.STDEV.P(Table2[1W Return vs Nifty])</f>
        <v>-0.40817831347012073</v>
      </c>
      <c r="O372">
        <v>1853.85</v>
      </c>
      <c r="P372">
        <v>1786.7868565355</v>
      </c>
      <c r="Q372">
        <v>1580.5249705414701</v>
      </c>
      <c r="R372">
        <v>41.485878270122498</v>
      </c>
      <c r="S372" s="1">
        <f>(Table2[[#This Row],[Close Price]]-Table2[[#This Row],[20D EMA]])/Table2[[#This Row],[20D EMA]]</f>
        <v>-1.0599563071445836E-2</v>
      </c>
      <c r="T372" s="1">
        <f>(Table2[[#This Row],[Close Price]]-Table2[[#This Row],[50D EMA]])/Table2[[#This Row],[50D EMA]]</f>
        <v>2.6535422113207197E-2</v>
      </c>
      <c r="U372" s="1">
        <f>(Table2[[#This Row],[Close Price]]-Table2[[#This Row],[200D EMA]])/Table2[[#This Row],[200D EMA]]</f>
        <v>0.16050048824703081</v>
      </c>
      <c r="V372">
        <v>0.89047868719735501</v>
      </c>
      <c r="W372">
        <v>1824.3</v>
      </c>
      <c r="X372">
        <v>1859.3</v>
      </c>
      <c r="Y372">
        <v>1824.3</v>
      </c>
      <c r="Z372">
        <v>1893.6</v>
      </c>
      <c r="AA372">
        <v>1824.3</v>
      </c>
      <c r="AB372">
        <v>1859.3</v>
      </c>
      <c r="AC372" s="1">
        <f>(Table2[[#This Row],[Close Price]]/Table2[[#This Row],[Day Low]])-1</f>
        <v>5.4267390231870216E-3</v>
      </c>
      <c r="AD372" s="1">
        <f>(Table2[[#This Row],[Day High]]/Table2[[#This Row],[Close Price]])-1</f>
        <v>1.3684440082869953E-2</v>
      </c>
      <c r="AE372" s="1">
        <f>(Table2[[#This Row],[Close Price]]/Table2[[#This Row],[Current Week Low]])-1</f>
        <v>5.4267390231870216E-3</v>
      </c>
      <c r="AF372" s="1">
        <f>(Table2[[#This Row],[Current Week High]]/Table2[[#This Row],[Close Price]])-1</f>
        <v>3.238469087340512E-2</v>
      </c>
      <c r="AG372" s="1">
        <f>(Table2[[#This Row],[Close Price]]/Table2[[#This Row],[Current Month Low]])-1</f>
        <v>5.4267390231870216E-3</v>
      </c>
      <c r="AH372" s="1">
        <f>(Table2[[#This Row],[Current Month High]]/Table2[[#This Row],[Close Price]])-1</f>
        <v>1.3684440082869953E-2</v>
      </c>
      <c r="AI372">
        <v>5.5501035873950499</v>
      </c>
      <c r="AJ372">
        <v>45.070589631035702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0.13</v>
      </c>
      <c r="AM372" t="s">
        <v>3215</v>
      </c>
      <c r="AN372">
        <v>-0.67</v>
      </c>
      <c r="AO372" t="s">
        <v>3214</v>
      </c>
      <c r="AP372">
        <v>3.2830079946371001E-2</v>
      </c>
      <c r="AQ372">
        <f>(Table2[[#This Row],[Sharpe Ratio]]-AVERAGE(Table2[Sharpe Ratio]))/_xlfn.STDEV.P(Table2[Sharpe Ratio])</f>
        <v>-0.33123858127289235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-1.1755090481377377</v>
      </c>
      <c r="AS372">
        <f>_xlfn.RANK.AVG(Table2[[#This Row],[1Y Return vs Nifty Z-Score]],Table2[1Y Return vs Nifty Z-Score])</f>
        <v>370</v>
      </c>
      <c r="AT372">
        <f>_xlfn.RANK.AVG(Table2[[#This Row],[6M Return vs Nifty Z-Score]],Table2[6M Return vs Nifty Z-Score])</f>
        <v>323</v>
      </c>
      <c r="AU372">
        <f>_xlfn.RANK.AVG(Table2[[#This Row],[Sharpe Ratio Z-Score]],Table2[Sharpe Ratio Z-Score])</f>
        <v>421</v>
      </c>
      <c r="AV372">
        <f>(Table2[[#This Row],[Rank 1Y]]+Table2[[#This Row],[Rank 6M]]+Table2[[#This Row],[Rank Sharpe]])/3</f>
        <v>371.33333333333331</v>
      </c>
    </row>
    <row r="373" spans="1:48" x14ac:dyDescent="0.3">
      <c r="A373" t="s">
        <v>659</v>
      </c>
      <c r="B373" t="s">
        <v>660</v>
      </c>
      <c r="C373" t="s">
        <v>3178</v>
      </c>
      <c r="D373" t="s">
        <v>322</v>
      </c>
      <c r="E373">
        <v>28981.966486050002</v>
      </c>
      <c r="F373">
        <v>2284.35</v>
      </c>
      <c r="G373">
        <v>7.0978933584750097</v>
      </c>
      <c r="H373">
        <f>(Table2[[#This Row],[1Y Return vs Nifty]]-AVERAGE(Table2[1Y Return vs Nifty]))/_xlfn.STDEV.P(Table2[1Y Return vs Nifty])</f>
        <v>-0.30159363298999536</v>
      </c>
      <c r="I373">
        <v>2.3238872053645001</v>
      </c>
      <c r="J373">
        <f>(Table2[[#This Row],[1M Return vs Nifty]]-AVERAGE(Table2[1M Return vs Nifty]))/_xlfn.STDEV.P(Table2[1M Return vs Nifty])</f>
        <v>0.31253625644864158</v>
      </c>
      <c r="K373">
        <v>63.925255849224001</v>
      </c>
      <c r="L373">
        <f>(Table2[[#This Row],[6M Return vs Nifty]]-AVERAGE(Table2[6M Return vs Nifty]))/_xlfn.STDEV.P(Table2[6M Return vs Nifty])</f>
        <v>1.6908773977881173</v>
      </c>
      <c r="M373">
        <v>11.497824478421601</v>
      </c>
      <c r="N373">
        <f>(Table2[[#This Row],[1W Return vs Nifty]]-AVERAGE(Table2[1W Return vs Nifty]))/_xlfn.STDEV.P(Table2[1W Return vs Nifty])</f>
        <v>2.319307153771673</v>
      </c>
      <c r="O373">
        <v>2139.04</v>
      </c>
      <c r="P373">
        <v>2076.4706169328501</v>
      </c>
      <c r="Q373">
        <v>1774.3277196643901</v>
      </c>
      <c r="R373">
        <v>79.132718519857804</v>
      </c>
      <c r="S373" s="1">
        <f>(Table2[[#This Row],[Close Price]]-Table2[[#This Row],[20D EMA]])/Table2[[#This Row],[20D EMA]]</f>
        <v>6.7932343481187804E-2</v>
      </c>
      <c r="T373" s="1">
        <f>(Table2[[#This Row],[Close Price]]-Table2[[#This Row],[50D EMA]])/Table2[[#This Row],[50D EMA]]</f>
        <v>0.10011188281306284</v>
      </c>
      <c r="U373" s="1">
        <f>(Table2[[#This Row],[Close Price]]-Table2[[#This Row],[200D EMA]])/Table2[[#This Row],[200D EMA]]</f>
        <v>0.28744536574792356</v>
      </c>
      <c r="V373">
        <v>1.06953407212573</v>
      </c>
      <c r="W373">
        <v>2261</v>
      </c>
      <c r="X373">
        <v>2316.9499999999998</v>
      </c>
      <c r="Y373">
        <v>2189</v>
      </c>
      <c r="Z373">
        <v>2340.8000000000002</v>
      </c>
      <c r="AA373">
        <v>2261</v>
      </c>
      <c r="AB373">
        <v>2316.9499999999998</v>
      </c>
      <c r="AC373" s="1">
        <f>(Table2[[#This Row],[Close Price]]/Table2[[#This Row],[Day Low]])-1</f>
        <v>1.0327288810261015E-2</v>
      </c>
      <c r="AD373" s="1">
        <f>(Table2[[#This Row],[Day High]]/Table2[[#This Row],[Close Price]])-1</f>
        <v>1.4271018013876979E-2</v>
      </c>
      <c r="AE373" s="1">
        <f>(Table2[[#This Row],[Close Price]]/Table2[[#This Row],[Current Week Low]])-1</f>
        <v>4.3558702603928801E-2</v>
      </c>
      <c r="AF373" s="1">
        <f>(Table2[[#This Row],[Current Week High]]/Table2[[#This Row],[Close Price]])-1</f>
        <v>2.4711624751023287E-2</v>
      </c>
      <c r="AG373" s="1">
        <f>(Table2[[#This Row],[Close Price]]/Table2[[#This Row],[Current Month Low]])-1</f>
        <v>1.0327288810261015E-2</v>
      </c>
      <c r="AH373" s="1">
        <f>(Table2[[#This Row],[Current Month High]]/Table2[[#This Row],[Close Price]])-1</f>
        <v>1.4271018013876979E-2</v>
      </c>
      <c r="AI373">
        <v>2.4711624751023198</v>
      </c>
      <c r="AJ373">
        <v>92.593373240030303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0.02</v>
      </c>
      <c r="AM373" t="s">
        <v>3215</v>
      </c>
      <c r="AN373">
        <v>8.7100000000000009</v>
      </c>
      <c r="AO373" t="s">
        <v>3215</v>
      </c>
      <c r="AP373">
        <v>-5.5489436963974001E-2</v>
      </c>
      <c r="AQ373">
        <f>(Table2[[#This Row],[Sharpe Ratio]]-AVERAGE(Table2[Sharpe Ratio]))/_xlfn.STDEV.P(Table2[Sharpe Ratio])</f>
        <v>-1.3625210654522515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2.6586061095661853</v>
      </c>
      <c r="AS373">
        <f>_xlfn.RANK.AVG(Table2[[#This Row],[1Y Return vs Nifty Z-Score]],Table2[1Y Return vs Nifty Z-Score])</f>
        <v>400</v>
      </c>
      <c r="AT373">
        <f>_xlfn.RANK.AVG(Table2[[#This Row],[6M Return vs Nifty Z-Score]],Table2[6M Return vs Nifty Z-Score])</f>
        <v>46</v>
      </c>
      <c r="AU373">
        <f>_xlfn.RANK.AVG(Table2[[#This Row],[Sharpe Ratio Z-Score]],Table2[Sharpe Ratio Z-Score])</f>
        <v>668</v>
      </c>
      <c r="AV373">
        <f>(Table2[[#This Row],[Rank 1Y]]+Table2[[#This Row],[Rank 6M]]+Table2[[#This Row],[Rank Sharpe]])/3</f>
        <v>371.33333333333331</v>
      </c>
    </row>
    <row r="374" spans="1:48" x14ac:dyDescent="0.3">
      <c r="A374" t="s">
        <v>1124</v>
      </c>
      <c r="B374" t="s">
        <v>1125</v>
      </c>
      <c r="C374" t="s">
        <v>3175</v>
      </c>
      <c r="D374" t="s">
        <v>409</v>
      </c>
      <c r="E374">
        <v>11730.79735587</v>
      </c>
      <c r="F374">
        <v>428.1</v>
      </c>
      <c r="G374">
        <v>22.2458797054088</v>
      </c>
      <c r="H374">
        <f>(Table2[[#This Row],[1Y Return vs Nifty]]-AVERAGE(Table2[1Y Return vs Nifty]))/_xlfn.STDEV.P(Table2[1Y Return vs Nifty])</f>
        <v>-4.8254512483375464E-2</v>
      </c>
      <c r="I374">
        <v>3.2592975047925701</v>
      </c>
      <c r="J374">
        <f>(Table2[[#This Row],[1M Return vs Nifty]]-AVERAGE(Table2[1M Return vs Nifty]))/_xlfn.STDEV.P(Table2[1M Return vs Nifty])</f>
        <v>0.39674381479377285</v>
      </c>
      <c r="K374">
        <v>-15.2771350529346</v>
      </c>
      <c r="L374">
        <f>(Table2[[#This Row],[6M Return vs Nifty]]-AVERAGE(Table2[6M Return vs Nifty]))/_xlfn.STDEV.P(Table2[6M Return vs Nifty])</f>
        <v>-0.81326909510761014</v>
      </c>
      <c r="M374">
        <v>2.4938983883282302</v>
      </c>
      <c r="N374">
        <f>(Table2[[#This Row],[1W Return vs Nifty]]-AVERAGE(Table2[1W Return vs Nifty]))/_xlfn.STDEV.P(Table2[1W Return vs Nifty])</f>
        <v>0.43672990258732153</v>
      </c>
      <c r="O374">
        <v>425.2</v>
      </c>
      <c r="P374">
        <v>422.62075249446099</v>
      </c>
      <c r="Q374">
        <v>403.65838990123899</v>
      </c>
      <c r="R374">
        <v>51.965456662523401</v>
      </c>
      <c r="S374" s="1">
        <f>(Table2[[#This Row],[Close Price]]-Table2[[#This Row],[20D EMA]])/Table2[[#This Row],[20D EMA]]</f>
        <v>6.8203198494826769E-3</v>
      </c>
      <c r="T374" s="1">
        <f>(Table2[[#This Row],[Close Price]]-Table2[[#This Row],[50D EMA]])/Table2[[#This Row],[50D EMA]]</f>
        <v>1.2964927711662357E-2</v>
      </c>
      <c r="U374" s="1">
        <f>(Table2[[#This Row],[Close Price]]-Table2[[#This Row],[200D EMA]])/Table2[[#This Row],[200D EMA]]</f>
        <v>6.0550234332404272E-2</v>
      </c>
      <c r="V374">
        <v>0.64296915438603197</v>
      </c>
      <c r="W374">
        <v>427</v>
      </c>
      <c r="X374">
        <v>433.2</v>
      </c>
      <c r="Y374">
        <v>426</v>
      </c>
      <c r="Z374">
        <v>436.35</v>
      </c>
      <c r="AA374">
        <v>427</v>
      </c>
      <c r="AB374">
        <v>433.2</v>
      </c>
      <c r="AC374" s="1">
        <f>(Table2[[#This Row],[Close Price]]/Table2[[#This Row],[Day Low]])-1</f>
        <v>2.5761124121781442E-3</v>
      </c>
      <c r="AD374" s="1">
        <f>(Table2[[#This Row],[Day High]]/Table2[[#This Row],[Close Price]])-1</f>
        <v>1.1913104414856157E-2</v>
      </c>
      <c r="AE374" s="1">
        <f>(Table2[[#This Row],[Close Price]]/Table2[[#This Row],[Current Week Low]])-1</f>
        <v>4.9295774647888368E-3</v>
      </c>
      <c r="AF374" s="1">
        <f>(Table2[[#This Row],[Current Week High]]/Table2[[#This Row],[Close Price]])-1</f>
        <v>1.927119831814994E-2</v>
      </c>
      <c r="AG374" s="1">
        <f>(Table2[[#This Row],[Close Price]]/Table2[[#This Row],[Current Month Low]])-1</f>
        <v>2.5761124121781442E-3</v>
      </c>
      <c r="AH374" s="1">
        <f>(Table2[[#This Row],[Current Month High]]/Table2[[#This Row],[Close Price]])-1</f>
        <v>1.1913104414856157E-2</v>
      </c>
      <c r="AI374">
        <v>29.397337070777802</v>
      </c>
      <c r="AJ374">
        <v>61.5471698113207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-0.12</v>
      </c>
      <c r="AM374" t="s">
        <v>3214</v>
      </c>
      <c r="AN374">
        <v>-3.48</v>
      </c>
      <c r="AO374" t="s">
        <v>3214</v>
      </c>
      <c r="AP374">
        <v>0.10772063119361899</v>
      </c>
      <c r="AQ374">
        <f>(Table2[[#This Row],[Sharpe Ratio]]-AVERAGE(Table2[Sharpe Ratio]))/_xlfn.STDEV.P(Table2[Sharpe Ratio])</f>
        <v>0.54323759832651242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0.51518770811662118</v>
      </c>
      <c r="AS374">
        <f>_xlfn.RANK.AVG(Table2[[#This Row],[1Y Return vs Nifty Z-Score]],Table2[1Y Return vs Nifty Z-Score])</f>
        <v>316</v>
      </c>
      <c r="AT374">
        <f>_xlfn.RANK.AVG(Table2[[#This Row],[6M Return vs Nifty Z-Score]],Table2[6M Return vs Nifty Z-Score])</f>
        <v>590</v>
      </c>
      <c r="AU374">
        <f>_xlfn.RANK.AVG(Table2[[#This Row],[Sharpe Ratio Z-Score]],Table2[Sharpe Ratio Z-Score])</f>
        <v>210</v>
      </c>
      <c r="AV374">
        <f>(Table2[[#This Row],[Rank 1Y]]+Table2[[#This Row],[Rank 6M]]+Table2[[#This Row],[Rank Sharpe]])/3</f>
        <v>372</v>
      </c>
    </row>
    <row r="375" spans="1:48" x14ac:dyDescent="0.3">
      <c r="A375" t="s">
        <v>1476</v>
      </c>
      <c r="B375" t="s">
        <v>1477</v>
      </c>
      <c r="C375" t="s">
        <v>3183</v>
      </c>
      <c r="D375" t="s">
        <v>384</v>
      </c>
      <c r="E375">
        <v>7302.8610040979902</v>
      </c>
      <c r="F375">
        <v>89.63</v>
      </c>
      <c r="G375">
        <v>-7.0466947449195798</v>
      </c>
      <c r="H375">
        <f>(Table2[[#This Row],[1Y Return vs Nifty]]-AVERAGE(Table2[1Y Return vs Nifty]))/_xlfn.STDEV.P(Table2[1Y Return vs Nifty])</f>
        <v>-0.53815164327416221</v>
      </c>
      <c r="I375">
        <v>4.0366089339146303</v>
      </c>
      <c r="J375">
        <f>(Table2[[#This Row],[1M Return vs Nifty]]-AVERAGE(Table2[1M Return vs Nifty]))/_xlfn.STDEV.P(Table2[1M Return vs Nifty])</f>
        <v>0.46671898778487014</v>
      </c>
      <c r="K375">
        <v>10.8614224328749</v>
      </c>
      <c r="L375">
        <f>(Table2[[#This Row],[6M Return vs Nifty]]-AVERAGE(Table2[6M Return vs Nifty]))/_xlfn.STDEV.P(Table2[6M Return vs Nifty])</f>
        <v>1.3155161936621368E-2</v>
      </c>
      <c r="M375">
        <v>5.3836005180025301</v>
      </c>
      <c r="N375">
        <f>(Table2[[#This Row],[1W Return vs Nifty]]-AVERAGE(Table2[1W Return vs Nifty]))/_xlfn.STDEV.P(Table2[1W Return vs Nifty])</f>
        <v>1.0409205009541054</v>
      </c>
      <c r="O375">
        <v>85.21</v>
      </c>
      <c r="P375">
        <v>84.781010186156095</v>
      </c>
      <c r="Q375">
        <v>77.9333941487738</v>
      </c>
      <c r="R375">
        <v>68.906650552905603</v>
      </c>
      <c r="S375" s="1">
        <f>(Table2[[#This Row],[Close Price]]-Table2[[#This Row],[20D EMA]])/Table2[[#This Row],[20D EMA]]</f>
        <v>5.1871846027461588E-2</v>
      </c>
      <c r="T375" s="1">
        <f>(Table2[[#This Row],[Close Price]]-Table2[[#This Row],[50D EMA]])/Table2[[#This Row],[50D EMA]]</f>
        <v>5.7194291542372926E-2</v>
      </c>
      <c r="U375" s="1">
        <f>(Table2[[#This Row],[Close Price]]-Table2[[#This Row],[200D EMA]])/Table2[[#This Row],[200D EMA]]</f>
        <v>0.15008464572834507</v>
      </c>
      <c r="V375">
        <v>0.48112540922348901</v>
      </c>
      <c r="W375">
        <v>82.97</v>
      </c>
      <c r="X375">
        <v>90.25</v>
      </c>
      <c r="Y375">
        <v>82.31</v>
      </c>
      <c r="Z375">
        <v>90.25</v>
      </c>
      <c r="AA375">
        <v>82.97</v>
      </c>
      <c r="AB375">
        <v>90.25</v>
      </c>
      <c r="AC375" s="1">
        <f>(Table2[[#This Row],[Close Price]]/Table2[[#This Row],[Day Low]])-1</f>
        <v>8.0269977100156709E-2</v>
      </c>
      <c r="AD375" s="1">
        <f>(Table2[[#This Row],[Day High]]/Table2[[#This Row],[Close Price]])-1</f>
        <v>6.9173267879059086E-3</v>
      </c>
      <c r="AE375" s="1">
        <f>(Table2[[#This Row],[Close Price]]/Table2[[#This Row],[Current Week Low]])-1</f>
        <v>8.8932086016279888E-2</v>
      </c>
      <c r="AF375" s="1">
        <f>(Table2[[#This Row],[Current Week High]]/Table2[[#This Row],[Close Price]])-1</f>
        <v>6.9173267879059086E-3</v>
      </c>
      <c r="AG375" s="1">
        <f>(Table2[[#This Row],[Close Price]]/Table2[[#This Row],[Current Month Low]])-1</f>
        <v>8.0269977100156709E-2</v>
      </c>
      <c r="AH375" s="1">
        <f>(Table2[[#This Row],[Current Month High]]/Table2[[#This Row],[Close Price]])-1</f>
        <v>6.9173267879059086E-3</v>
      </c>
      <c r="AI375">
        <v>9.7288854178288595</v>
      </c>
      <c r="AJ375">
        <v>52.821824381926596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-0.01</v>
      </c>
      <c r="AM375" t="s">
        <v>3214</v>
      </c>
      <c r="AN375">
        <v>5.04</v>
      </c>
      <c r="AO375" t="s">
        <v>3215</v>
      </c>
      <c r="AP375">
        <v>6.8414821430187997E-2</v>
      </c>
      <c r="AQ375">
        <f>(Table2[[#This Row],[Sharpe Ratio]]-AVERAGE(Table2[Sharpe Ratio]))/_xlfn.STDEV.P(Table2[Sharpe Ratio])</f>
        <v>8.4274567803363593E-2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1.0669175752047984</v>
      </c>
      <c r="AS375">
        <f>_xlfn.RANK.AVG(Table2[[#This Row],[1Y Return vs Nifty Z-Score]],Table2[1Y Return vs Nifty Z-Score])</f>
        <v>482</v>
      </c>
      <c r="AT375">
        <f>_xlfn.RANK.AVG(Table2[[#This Row],[6M Return vs Nifty Z-Score]],Table2[6M Return vs Nifty Z-Score])</f>
        <v>310</v>
      </c>
      <c r="AU375">
        <f>_xlfn.RANK.AVG(Table2[[#This Row],[Sharpe Ratio Z-Score]],Table2[Sharpe Ratio Z-Score])</f>
        <v>324</v>
      </c>
      <c r="AV375">
        <f>(Table2[[#This Row],[Rank 1Y]]+Table2[[#This Row],[Rank 6M]]+Table2[[#This Row],[Rank Sharpe]])/3</f>
        <v>372</v>
      </c>
    </row>
    <row r="376" spans="1:48" x14ac:dyDescent="0.3">
      <c r="A376" t="s">
        <v>813</v>
      </c>
      <c r="B376" t="s">
        <v>814</v>
      </c>
      <c r="C376" t="s">
        <v>3180</v>
      </c>
      <c r="D376" t="s">
        <v>431</v>
      </c>
      <c r="E376">
        <v>20503.070490059999</v>
      </c>
      <c r="F376">
        <v>8640.9</v>
      </c>
      <c r="G376">
        <v>-4.4690958124023101</v>
      </c>
      <c r="H376">
        <f>(Table2[[#This Row],[1Y Return vs Nifty]]-AVERAGE(Table2[1Y Return vs Nifty]))/_xlfn.STDEV.P(Table2[1Y Return vs Nifty])</f>
        <v>-0.49504316458749464</v>
      </c>
      <c r="I376">
        <v>4.6672150726628496</v>
      </c>
      <c r="J376">
        <f>(Table2[[#This Row],[1M Return vs Nifty]]-AVERAGE(Table2[1M Return vs Nifty]))/_xlfn.STDEV.P(Table2[1M Return vs Nifty])</f>
        <v>0.52348744891246968</v>
      </c>
      <c r="K376">
        <v>27.2136320388082</v>
      </c>
      <c r="L376">
        <f>(Table2[[#This Row],[6M Return vs Nifty]]-AVERAGE(Table2[6M Return vs Nifty]))/_xlfn.STDEV.P(Table2[6M Return vs Nifty])</f>
        <v>0.53016390206895603</v>
      </c>
      <c r="M376">
        <v>6.2710249054888898</v>
      </c>
      <c r="N376">
        <f>(Table2[[#This Row],[1W Return vs Nifty]]-AVERAGE(Table2[1W Return vs Nifty]))/_xlfn.STDEV.P(Table2[1W Return vs Nifty])</f>
        <v>1.2264667779127942</v>
      </c>
      <c r="O376">
        <v>8267.98</v>
      </c>
      <c r="P376">
        <v>8143.7170853654898</v>
      </c>
      <c r="Q376">
        <v>7470.1774394462</v>
      </c>
      <c r="R376">
        <v>64.596970280470799</v>
      </c>
      <c r="S376" s="1">
        <f>(Table2[[#This Row],[Close Price]]-Table2[[#This Row],[20D EMA]])/Table2[[#This Row],[20D EMA]]</f>
        <v>4.5104124586658419E-2</v>
      </c>
      <c r="T376" s="1">
        <f>(Table2[[#This Row],[Close Price]]-Table2[[#This Row],[50D EMA]])/Table2[[#This Row],[50D EMA]]</f>
        <v>6.1051103497684472E-2</v>
      </c>
      <c r="U376" s="1">
        <f>(Table2[[#This Row],[Close Price]]-Table2[[#This Row],[200D EMA]])/Table2[[#This Row],[200D EMA]]</f>
        <v>0.15671951169082149</v>
      </c>
      <c r="V376">
        <v>4.0026485059989403</v>
      </c>
      <c r="W376">
        <v>8267.2000000000007</v>
      </c>
      <c r="X376">
        <v>8792.5</v>
      </c>
      <c r="Y376">
        <v>8085</v>
      </c>
      <c r="Z376">
        <v>8792.5</v>
      </c>
      <c r="AA376">
        <v>8267.2000000000007</v>
      </c>
      <c r="AB376">
        <v>8792.5</v>
      </c>
      <c r="AC376" s="1">
        <f>(Table2[[#This Row],[Close Price]]/Table2[[#This Row],[Day Low]])-1</f>
        <v>4.520272885620269E-2</v>
      </c>
      <c r="AD376" s="1">
        <f>(Table2[[#This Row],[Day High]]/Table2[[#This Row],[Close Price]])-1</f>
        <v>1.75444687474684E-2</v>
      </c>
      <c r="AE376" s="1">
        <f>(Table2[[#This Row],[Close Price]]/Table2[[#This Row],[Current Week Low]])-1</f>
        <v>6.8756957328385937E-2</v>
      </c>
      <c r="AF376" s="1">
        <f>(Table2[[#This Row],[Current Week High]]/Table2[[#This Row],[Close Price]])-1</f>
        <v>1.75444687474684E-2</v>
      </c>
      <c r="AG376" s="1">
        <f>(Table2[[#This Row],[Close Price]]/Table2[[#This Row],[Current Month Low]])-1</f>
        <v>4.520272885620269E-2</v>
      </c>
      <c r="AH376" s="1">
        <f>(Table2[[#This Row],[Current Month High]]/Table2[[#This Row],[Close Price]])-1</f>
        <v>1.75444687474684E-2</v>
      </c>
      <c r="AI376">
        <v>9.81147797104469</v>
      </c>
      <c r="AJ376">
        <v>57.490978019173902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3214</v>
      </c>
      <c r="AN376">
        <v>5.64</v>
      </c>
      <c r="AO376" t="s">
        <v>3215</v>
      </c>
      <c r="AP376">
        <v>7.9007033336130003E-3</v>
      </c>
      <c r="AQ376">
        <f>(Table2[[#This Row],[Sharpe Ratio]]-AVERAGE(Table2[Sharpe Ratio]))/_xlfn.STDEV.P(Table2[Sharpe Ratio])</f>
        <v>-0.62233199235150893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1.1627429719552165</v>
      </c>
      <c r="AS376">
        <f>_xlfn.RANK.AVG(Table2[[#This Row],[1Y Return vs Nifty Z-Score]],Table2[1Y Return vs Nifty Z-Score])</f>
        <v>460</v>
      </c>
      <c r="AT376">
        <f>_xlfn.RANK.AVG(Table2[[#This Row],[6M Return vs Nifty Z-Score]],Table2[6M Return vs Nifty Z-Score])</f>
        <v>169</v>
      </c>
      <c r="AU376">
        <f>_xlfn.RANK.AVG(Table2[[#This Row],[Sharpe Ratio Z-Score]],Table2[Sharpe Ratio Z-Score])</f>
        <v>490</v>
      </c>
      <c r="AV376">
        <f>(Table2[[#This Row],[Rank 1Y]]+Table2[[#This Row],[Rank 6M]]+Table2[[#This Row],[Rank Sharpe]])/3</f>
        <v>373</v>
      </c>
    </row>
    <row r="377" spans="1:48" x14ac:dyDescent="0.3">
      <c r="A377" t="s">
        <v>1192</v>
      </c>
      <c r="B377" t="s">
        <v>1193</v>
      </c>
      <c r="C377" t="s">
        <v>3180</v>
      </c>
      <c r="D377" t="s">
        <v>92</v>
      </c>
      <c r="E377">
        <v>10524.970280609999</v>
      </c>
      <c r="F377">
        <v>217.71</v>
      </c>
      <c r="G377">
        <v>44.212432363487203</v>
      </c>
      <c r="H377">
        <f>(Table2[[#This Row],[1Y Return vs Nifty]]-AVERAGE(Table2[1Y Return vs Nifty]))/_xlfn.STDEV.P(Table2[1Y Return vs Nifty])</f>
        <v>0.31912020013553205</v>
      </c>
      <c r="I377">
        <v>-6.88253745387882</v>
      </c>
      <c r="J377">
        <f>(Table2[[#This Row],[1M Return vs Nifty]]-AVERAGE(Table2[1M Return vs Nifty]))/_xlfn.STDEV.P(Table2[1M Return vs Nifty])</f>
        <v>-0.51624501965799552</v>
      </c>
      <c r="K377">
        <v>-16.513519128602301</v>
      </c>
      <c r="L377">
        <f>(Table2[[#This Row],[6M Return vs Nifty]]-AVERAGE(Table2[6M Return vs Nifty]))/_xlfn.STDEV.P(Table2[6M Return vs Nifty])</f>
        <v>-0.85235992067094568</v>
      </c>
      <c r="M377">
        <v>-1.7708251696481601</v>
      </c>
      <c r="N377">
        <f>(Table2[[#This Row],[1W Return vs Nifty]]-AVERAGE(Table2[1W Return vs Nifty]))/_xlfn.STDEV.P(Table2[1W Return vs Nifty])</f>
        <v>-0.45495573237917813</v>
      </c>
      <c r="O377">
        <v>222.82</v>
      </c>
      <c r="P377">
        <v>223.08908116139199</v>
      </c>
      <c r="Q377">
        <v>200.09352114023801</v>
      </c>
      <c r="R377">
        <v>36.468889829364201</v>
      </c>
      <c r="S377" s="1">
        <f>(Table2[[#This Row],[Close Price]]-Table2[[#This Row],[20D EMA]])/Table2[[#This Row],[20D EMA]]</f>
        <v>-2.2933309397720068E-2</v>
      </c>
      <c r="T377" s="1">
        <f>(Table2[[#This Row],[Close Price]]-Table2[[#This Row],[50D EMA]])/Table2[[#This Row],[50D EMA]]</f>
        <v>-2.4111808311678543E-2</v>
      </c>
      <c r="U377" s="1">
        <f>(Table2[[#This Row],[Close Price]]-Table2[[#This Row],[200D EMA]])/Table2[[#This Row],[200D EMA]]</f>
        <v>8.8041225719723684E-2</v>
      </c>
      <c r="V377">
        <v>0.302077465143614</v>
      </c>
      <c r="W377">
        <v>217.01</v>
      </c>
      <c r="X377">
        <v>221.9</v>
      </c>
      <c r="Y377">
        <v>214.71</v>
      </c>
      <c r="Z377">
        <v>221.9</v>
      </c>
      <c r="AA377">
        <v>217.01</v>
      </c>
      <c r="AB377">
        <v>221.9</v>
      </c>
      <c r="AC377" s="1">
        <f>(Table2[[#This Row],[Close Price]]/Table2[[#This Row],[Day Low]])-1</f>
        <v>3.225657803787918E-3</v>
      </c>
      <c r="AD377" s="1">
        <f>(Table2[[#This Row],[Day High]]/Table2[[#This Row],[Close Price]])-1</f>
        <v>1.9245785678195793E-2</v>
      </c>
      <c r="AE377" s="1">
        <f>(Table2[[#This Row],[Close Price]]/Table2[[#This Row],[Current Week Low]])-1</f>
        <v>1.3972334777141215E-2</v>
      </c>
      <c r="AF377" s="1">
        <f>(Table2[[#This Row],[Current Week High]]/Table2[[#This Row],[Close Price]])-1</f>
        <v>1.9245785678195793E-2</v>
      </c>
      <c r="AG377" s="1">
        <f>(Table2[[#This Row],[Close Price]]/Table2[[#This Row],[Current Month Low]])-1</f>
        <v>3.225657803787918E-3</v>
      </c>
      <c r="AH377" s="1">
        <f>(Table2[[#This Row],[Current Month High]]/Table2[[#This Row],[Close Price]])-1</f>
        <v>1.9245785678195793E-2</v>
      </c>
      <c r="AI377">
        <v>15.148592163887701</v>
      </c>
      <c r="AJ377">
        <v>87.277419354838699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-0.09</v>
      </c>
      <c r="AM377" t="s">
        <v>3214</v>
      </c>
      <c r="AN377">
        <v>-4.8</v>
      </c>
      <c r="AO377" t="s">
        <v>3214</v>
      </c>
      <c r="AP377">
        <v>7.4361735224304004E-2</v>
      </c>
      <c r="AQ377">
        <f>(Table2[[#This Row],[Sharpe Ratio]]-AVERAGE(Table2[Sharpe Ratio]))/_xlfn.STDEV.P(Table2[Sharpe Ratio])</f>
        <v>0.15371502949680943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217</v>
      </c>
      <c r="AT377">
        <f>_xlfn.RANK.AVG(Table2[[#This Row],[6M Return vs Nifty Z-Score]],Table2[6M Return vs Nifty Z-Score])</f>
        <v>600</v>
      </c>
      <c r="AU377">
        <f>_xlfn.RANK.AVG(Table2[[#This Row],[Sharpe Ratio Z-Score]],Table2[Sharpe Ratio Z-Score])</f>
        <v>302</v>
      </c>
      <c r="AV377">
        <f>(Table2[[#This Row],[Rank 1Y]]+Table2[[#This Row],[Rank 6M]]+Table2[[#This Row],[Rank Sharpe]])/3</f>
        <v>373</v>
      </c>
    </row>
    <row r="378" spans="1:48" x14ac:dyDescent="0.3">
      <c r="A378" t="s">
        <v>281</v>
      </c>
      <c r="B378" t="s">
        <v>282</v>
      </c>
      <c r="C378" t="s">
        <v>3169</v>
      </c>
      <c r="D378" t="s">
        <v>34</v>
      </c>
      <c r="E378">
        <v>100395.13345172199</v>
      </c>
      <c r="F378">
        <v>110.49</v>
      </c>
      <c r="G378">
        <v>12.338642198232201</v>
      </c>
      <c r="H378">
        <f>(Table2[[#This Row],[1Y Return vs Nifty]]-AVERAGE(Table2[1Y Return vs Nifty]))/_xlfn.STDEV.P(Table2[1Y Return vs Nifty])</f>
        <v>-0.21394589741298767</v>
      </c>
      <c r="I378">
        <v>-3.3593871861478801</v>
      </c>
      <c r="J378">
        <f>(Table2[[#This Row],[1M Return vs Nifty]]-AVERAGE(Table2[1M Return vs Nifty]))/_xlfn.STDEV.P(Table2[1M Return vs Nifty])</f>
        <v>-0.19908378900871562</v>
      </c>
      <c r="K378">
        <v>-21.9512748597833</v>
      </c>
      <c r="L378">
        <f>(Table2[[#This Row],[6M Return vs Nifty]]-AVERAGE(Table2[6M Return vs Nifty]))/_xlfn.STDEV.P(Table2[6M Return vs Nifty])</f>
        <v>-1.0242857525600615</v>
      </c>
      <c r="M378">
        <v>1.76231454682286</v>
      </c>
      <c r="N378">
        <f>(Table2[[#This Row],[1W Return vs Nifty]]-AVERAGE(Table2[1W Return vs Nifty]))/_xlfn.STDEV.P(Table2[1W Return vs Nifty])</f>
        <v>0.28376739672363938</v>
      </c>
      <c r="O378">
        <v>108.61</v>
      </c>
      <c r="P378">
        <v>109.719287321992</v>
      </c>
      <c r="Q378">
        <v>105.805421856148</v>
      </c>
      <c r="R378">
        <v>58.462981960080498</v>
      </c>
      <c r="S378" s="1">
        <f>(Table2[[#This Row],[Close Price]]-Table2[[#This Row],[20D EMA]])/Table2[[#This Row],[20D EMA]]</f>
        <v>1.7309639996317055E-2</v>
      </c>
      <c r="T378" s="1">
        <f>(Table2[[#This Row],[Close Price]]-Table2[[#This Row],[50D EMA]])/Table2[[#This Row],[50D EMA]]</f>
        <v>7.0244047042175356E-3</v>
      </c>
      <c r="U378" s="1">
        <f>(Table2[[#This Row],[Close Price]]-Table2[[#This Row],[200D EMA]])/Table2[[#This Row],[200D EMA]]</f>
        <v>4.4275407268080262E-2</v>
      </c>
      <c r="V378">
        <v>1.1467635175262501</v>
      </c>
      <c r="W378">
        <v>109.98</v>
      </c>
      <c r="X378">
        <v>112.46</v>
      </c>
      <c r="Y378">
        <v>109.98</v>
      </c>
      <c r="Z378">
        <v>113.5</v>
      </c>
      <c r="AA378">
        <v>109.98</v>
      </c>
      <c r="AB378">
        <v>112.46</v>
      </c>
      <c r="AC378" s="1">
        <f>(Table2[[#This Row],[Close Price]]/Table2[[#This Row],[Day Low]])-1</f>
        <v>4.6372067648663418E-3</v>
      </c>
      <c r="AD378" s="1">
        <f>(Table2[[#This Row],[Day High]]/Table2[[#This Row],[Close Price]])-1</f>
        <v>1.7829667843243691E-2</v>
      </c>
      <c r="AE378" s="1">
        <f>(Table2[[#This Row],[Close Price]]/Table2[[#This Row],[Current Week Low]])-1</f>
        <v>4.6372067648663418E-3</v>
      </c>
      <c r="AF378" s="1">
        <f>(Table2[[#This Row],[Current Week High]]/Table2[[#This Row],[Close Price]])-1</f>
        <v>2.724228436962628E-2</v>
      </c>
      <c r="AG378" s="1">
        <f>(Table2[[#This Row],[Close Price]]/Table2[[#This Row],[Current Month Low]])-1</f>
        <v>4.6372067648663418E-3</v>
      </c>
      <c r="AH378" s="1">
        <f>(Table2[[#This Row],[Current Month High]]/Table2[[#This Row],[Close Price]])-1</f>
        <v>1.7829667843243691E-2</v>
      </c>
      <c r="AI378">
        <v>16.6621413702597</v>
      </c>
      <c r="AJ378">
        <v>61.487869044139103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-0.03</v>
      </c>
      <c r="AM378" t="s">
        <v>3214</v>
      </c>
      <c r="AN378">
        <v>3.85</v>
      </c>
      <c r="AO378" t="s">
        <v>3215</v>
      </c>
      <c r="AP378">
        <v>0.144062907440594</v>
      </c>
      <c r="AQ378">
        <f>(Table2[[#This Row],[Sharpe Ratio]]-AVERAGE(Table2[Sharpe Ratio]))/_xlfn.STDEV.P(Table2[Sharpe Ratio])</f>
        <v>0.9675962705638026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362</v>
      </c>
      <c r="AT378">
        <f>_xlfn.RANK.AVG(Table2[[#This Row],[6M Return vs Nifty Z-Score]],Table2[6M Return vs Nifty Z-Score])</f>
        <v>648</v>
      </c>
      <c r="AU378">
        <f>_xlfn.RANK.AVG(Table2[[#This Row],[Sharpe Ratio Z-Score]],Table2[Sharpe Ratio Z-Score])</f>
        <v>116</v>
      </c>
      <c r="AV378">
        <f>(Table2[[#This Row],[Rank 1Y]]+Table2[[#This Row],[Rank 6M]]+Table2[[#This Row],[Rank Sharpe]])/3</f>
        <v>375.33333333333331</v>
      </c>
    </row>
    <row r="379" spans="1:48" x14ac:dyDescent="0.3">
      <c r="A379" t="s">
        <v>1436</v>
      </c>
      <c r="B379" t="s">
        <v>1437</v>
      </c>
      <c r="C379" t="s">
        <v>3187</v>
      </c>
      <c r="D379" t="s">
        <v>626</v>
      </c>
      <c r="E379">
        <v>7692.5604410399901</v>
      </c>
      <c r="F379">
        <v>454.1</v>
      </c>
      <c r="G379">
        <v>-15.251736110873701</v>
      </c>
      <c r="H379">
        <f>(Table2[[#This Row],[1Y Return vs Nifty]]-AVERAGE(Table2[1Y Return vs Nifty]))/_xlfn.STDEV.P(Table2[1Y Return vs Nifty])</f>
        <v>-0.67537502833431629</v>
      </c>
      <c r="I379">
        <v>-3.8158288374643599</v>
      </c>
      <c r="J379">
        <f>(Table2[[#This Row],[1M Return vs Nifty]]-AVERAGE(Table2[1M Return vs Nifty]))/_xlfn.STDEV.P(Table2[1M Return vs Nifty])</f>
        <v>-0.24017360489793668</v>
      </c>
      <c r="K379">
        <v>17.659713047256002</v>
      </c>
      <c r="L379">
        <f>(Table2[[#This Row],[6M Return vs Nifty]]-AVERAGE(Table2[6M Return vs Nifty]))/_xlfn.STDEV.P(Table2[6M Return vs Nifty])</f>
        <v>0.22809710252423063</v>
      </c>
      <c r="M379">
        <v>0.71862625557539295</v>
      </c>
      <c r="N379">
        <f>(Table2[[#This Row],[1W Return vs Nifty]]-AVERAGE(Table2[1W Return vs Nifty]))/_xlfn.STDEV.P(Table2[1W Return vs Nifty])</f>
        <v>6.5548831314516373E-2</v>
      </c>
      <c r="O379">
        <v>457.92</v>
      </c>
      <c r="P379">
        <v>468.78517324182297</v>
      </c>
      <c r="Q379">
        <v>437.579260092227</v>
      </c>
      <c r="R379">
        <v>48.082995141738998</v>
      </c>
      <c r="S379" s="1">
        <f>(Table2[[#This Row],[Close Price]]-Table2[[#This Row],[20D EMA]])/Table2[[#This Row],[20D EMA]]</f>
        <v>-8.3420684835779028E-3</v>
      </c>
      <c r="T379" s="1">
        <f>(Table2[[#This Row],[Close Price]]-Table2[[#This Row],[50D EMA]])/Table2[[#This Row],[50D EMA]]</f>
        <v>-3.1326018995587131E-2</v>
      </c>
      <c r="U379" s="1">
        <f>(Table2[[#This Row],[Close Price]]-Table2[[#This Row],[200D EMA]])/Table2[[#This Row],[200D EMA]]</f>
        <v>3.7754851325199928E-2</v>
      </c>
      <c r="V379">
        <v>0.348200875372491</v>
      </c>
      <c r="W379">
        <v>448.7</v>
      </c>
      <c r="X379">
        <v>455.85</v>
      </c>
      <c r="Y379">
        <v>444.75</v>
      </c>
      <c r="Z379">
        <v>455.85</v>
      </c>
      <c r="AA379">
        <v>448.7</v>
      </c>
      <c r="AB379">
        <v>455.85</v>
      </c>
      <c r="AC379" s="1">
        <f>(Table2[[#This Row],[Close Price]]/Table2[[#This Row],[Day Low]])-1</f>
        <v>1.203476710497009E-2</v>
      </c>
      <c r="AD379" s="1">
        <f>(Table2[[#This Row],[Day High]]/Table2[[#This Row],[Close Price]])-1</f>
        <v>3.8537767011670443E-3</v>
      </c>
      <c r="AE379" s="1">
        <f>(Table2[[#This Row],[Close Price]]/Table2[[#This Row],[Current Week Low]])-1</f>
        <v>2.1023046655424427E-2</v>
      </c>
      <c r="AF379" s="1">
        <f>(Table2[[#This Row],[Current Week High]]/Table2[[#This Row],[Close Price]])-1</f>
        <v>3.8537767011670443E-3</v>
      </c>
      <c r="AG379" s="1">
        <f>(Table2[[#This Row],[Close Price]]/Table2[[#This Row],[Current Month Low]])-1</f>
        <v>1.203476710497009E-2</v>
      </c>
      <c r="AH379" s="1">
        <f>(Table2[[#This Row],[Current Month High]]/Table2[[#This Row],[Close Price]])-1</f>
        <v>3.8537767011670443E-3</v>
      </c>
      <c r="AI379">
        <v>40.662849592600701</v>
      </c>
      <c r="AJ379">
        <v>42.306486994672497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-0.28000000000000003</v>
      </c>
      <c r="AM379" t="s">
        <v>3214</v>
      </c>
      <c r="AN379">
        <v>-0.31</v>
      </c>
      <c r="AO379" t="s">
        <v>3214</v>
      </c>
      <c r="AP379">
        <v>6.2004201737995E-2</v>
      </c>
      <c r="AQ379">
        <f>(Table2[[#This Row],[Sharpe Ratio]]-AVERAGE(Table2[Sharpe Ratio]))/_xlfn.STDEV.P(Table2[Sharpe Ratio])</f>
        <v>9.4195410485746114E-3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547</v>
      </c>
      <c r="AT379">
        <f>_xlfn.RANK.AVG(Table2[[#This Row],[6M Return vs Nifty Z-Score]],Table2[6M Return vs Nifty Z-Score])</f>
        <v>236</v>
      </c>
      <c r="AU379">
        <f>_xlfn.RANK.AVG(Table2[[#This Row],[Sharpe Ratio Z-Score]],Table2[Sharpe Ratio Z-Score])</f>
        <v>344</v>
      </c>
      <c r="AV379">
        <f>(Table2[[#This Row],[Rank 1Y]]+Table2[[#This Row],[Rank 6M]]+Table2[[#This Row],[Rank Sharpe]])/3</f>
        <v>375.66666666666669</v>
      </c>
    </row>
    <row r="380" spans="1:48" x14ac:dyDescent="0.3">
      <c r="A380" t="s">
        <v>683</v>
      </c>
      <c r="B380" t="s">
        <v>684</v>
      </c>
      <c r="C380" t="s">
        <v>3171</v>
      </c>
      <c r="D380" t="s">
        <v>195</v>
      </c>
      <c r="E380">
        <v>27725.78358879</v>
      </c>
      <c r="F380">
        <v>8508.7000000000007</v>
      </c>
      <c r="G380">
        <v>7.8312404913405897</v>
      </c>
      <c r="H380">
        <f>(Table2[[#This Row],[1Y Return vs Nifty]]-AVERAGE(Table2[1Y Return vs Nifty]))/_xlfn.STDEV.P(Table2[1Y Return vs Nifty])</f>
        <v>-0.28932893236172841</v>
      </c>
      <c r="I380">
        <v>-7.1728660395628099</v>
      </c>
      <c r="J380">
        <f>(Table2[[#This Row],[1M Return vs Nifty]]-AVERAGE(Table2[1M Return vs Nifty]))/_xlfn.STDEV.P(Table2[1M Return vs Nifty])</f>
        <v>-0.54238099585281818</v>
      </c>
      <c r="K380">
        <v>13.792177533226299</v>
      </c>
      <c r="L380">
        <f>(Table2[[#This Row],[6M Return vs Nifty]]-AVERAGE(Table2[6M Return vs Nifty]))/_xlfn.STDEV.P(Table2[6M Return vs Nifty])</f>
        <v>0.10581701245004069</v>
      </c>
      <c r="M380">
        <v>-0.17367851553977601</v>
      </c>
      <c r="N380">
        <f>(Table2[[#This Row],[1W Return vs Nifty]]-AVERAGE(Table2[1W Return vs Nifty]))/_xlfn.STDEV.P(Table2[1W Return vs Nifty])</f>
        <v>-0.12101785597459006</v>
      </c>
      <c r="O380">
        <v>8696.6</v>
      </c>
      <c r="P380">
        <v>8437.9215583414807</v>
      </c>
      <c r="Q380">
        <v>7376.2696431159602</v>
      </c>
      <c r="R380">
        <v>26.705757619175898</v>
      </c>
      <c r="S380" s="1">
        <f>(Table2[[#This Row],[Close Price]]-Table2[[#This Row],[20D EMA]])/Table2[[#This Row],[20D EMA]]</f>
        <v>-2.1606144930202565E-2</v>
      </c>
      <c r="T380" s="1">
        <f>(Table2[[#This Row],[Close Price]]-Table2[[#This Row],[50D EMA]])/Table2[[#This Row],[50D EMA]]</f>
        <v>8.3881369563752993E-3</v>
      </c>
      <c r="U380" s="1">
        <f>(Table2[[#This Row],[Close Price]]-Table2[[#This Row],[200D EMA]])/Table2[[#This Row],[200D EMA]]</f>
        <v>0.1535234490703444</v>
      </c>
      <c r="V380">
        <v>1.6911501144430201</v>
      </c>
      <c r="W380">
        <v>8407.0499999999993</v>
      </c>
      <c r="X380">
        <v>8599.9</v>
      </c>
      <c r="Y380">
        <v>8407.0499999999993</v>
      </c>
      <c r="Z380">
        <v>8599.9500000000007</v>
      </c>
      <c r="AA380">
        <v>8407.0499999999993</v>
      </c>
      <c r="AB380">
        <v>8599.9</v>
      </c>
      <c r="AC380" s="1">
        <f>(Table2[[#This Row],[Close Price]]/Table2[[#This Row],[Day Low]])-1</f>
        <v>1.2091042636834803E-2</v>
      </c>
      <c r="AD380" s="1">
        <f>(Table2[[#This Row],[Day High]]/Table2[[#This Row],[Close Price]])-1</f>
        <v>1.0718441124966116E-2</v>
      </c>
      <c r="AE380" s="1">
        <f>(Table2[[#This Row],[Close Price]]/Table2[[#This Row],[Current Week Low]])-1</f>
        <v>1.2091042636834803E-2</v>
      </c>
      <c r="AF380" s="1">
        <f>(Table2[[#This Row],[Current Week High]]/Table2[[#This Row],[Close Price]])-1</f>
        <v>1.0724317463302269E-2</v>
      </c>
      <c r="AG380" s="1">
        <f>(Table2[[#This Row],[Close Price]]/Table2[[#This Row],[Current Month Low]])-1</f>
        <v>1.2091042636834803E-2</v>
      </c>
      <c r="AH380" s="1">
        <f>(Table2[[#This Row],[Current Month High]]/Table2[[#This Row],[Close Price]])-1</f>
        <v>1.0718441124966116E-2</v>
      </c>
      <c r="AI380">
        <v>12.3555889853914</v>
      </c>
      <c r="AJ380">
        <v>42.8581022657633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0.05</v>
      </c>
      <c r="AM380" t="s">
        <v>3215</v>
      </c>
      <c r="AN380">
        <v>-4.26</v>
      </c>
      <c r="AO380" t="s">
        <v>3214</v>
      </c>
      <c r="AP380">
        <v>1.7460442729593999E-2</v>
      </c>
      <c r="AQ380">
        <f>(Table2[[#This Row],[Sharpe Ratio]]-AVERAGE(Table2[Sharpe Ratio]))/_xlfn.STDEV.P(Table2[Sharpe Ratio])</f>
        <v>-0.51070556891440566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-1.3576163406535016</v>
      </c>
      <c r="AS380">
        <f>_xlfn.RANK.AVG(Table2[[#This Row],[1Y Return vs Nifty Z-Score]],Table2[1Y Return vs Nifty Z-Score])</f>
        <v>392</v>
      </c>
      <c r="AT380">
        <f>_xlfn.RANK.AVG(Table2[[#This Row],[6M Return vs Nifty Z-Score]],Table2[6M Return vs Nifty Z-Score])</f>
        <v>278</v>
      </c>
      <c r="AU380">
        <f>_xlfn.RANK.AVG(Table2[[#This Row],[Sharpe Ratio Z-Score]],Table2[Sharpe Ratio Z-Score])</f>
        <v>464</v>
      </c>
      <c r="AV380">
        <f>(Table2[[#This Row],[Rank 1Y]]+Table2[[#This Row],[Rank 6M]]+Table2[[#This Row],[Rank Sharpe]])/3</f>
        <v>378</v>
      </c>
    </row>
    <row r="381" spans="1:48" x14ac:dyDescent="0.3">
      <c r="A381" t="s">
        <v>75</v>
      </c>
      <c r="B381" t="s">
        <v>76</v>
      </c>
      <c r="C381" t="s">
        <v>3177</v>
      </c>
      <c r="D381" t="s">
        <v>77</v>
      </c>
      <c r="E381">
        <v>341736.79304635199</v>
      </c>
      <c r="F381">
        <v>11837.15</v>
      </c>
      <c r="G381">
        <v>11.1719713103739</v>
      </c>
      <c r="H381">
        <f>(Table2[[#This Row],[1Y Return vs Nifty]]-AVERAGE(Table2[1Y Return vs Nifty]))/_xlfn.STDEV.P(Table2[1Y Return vs Nifty])</f>
        <v>-0.2334576245746989</v>
      </c>
      <c r="I381">
        <v>2.11225185060183</v>
      </c>
      <c r="J381">
        <f>(Table2[[#This Row],[1M Return vs Nifty]]-AVERAGE(Table2[1M Return vs Nifty]))/_xlfn.STDEV.P(Table2[1M Return vs Nifty])</f>
        <v>0.29348440669354864</v>
      </c>
      <c r="K381">
        <v>3.0747765234848998</v>
      </c>
      <c r="L381">
        <f>(Table2[[#This Row],[6M Return vs Nifty]]-AVERAGE(Table2[6M Return vs Nifty]))/_xlfn.STDEV.P(Table2[6M Return vs Nifty])</f>
        <v>-0.23303566416492252</v>
      </c>
      <c r="M381">
        <v>0.86887180263875696</v>
      </c>
      <c r="N381">
        <f>(Table2[[#This Row],[1W Return vs Nifty]]-AVERAGE(Table2[1W Return vs Nifty]))/_xlfn.STDEV.P(Table2[1W Return vs Nifty])</f>
        <v>9.6962777426806576E-2</v>
      </c>
      <c r="O381">
        <v>11720.29</v>
      </c>
      <c r="P381">
        <v>11518.404917665899</v>
      </c>
      <c r="Q381">
        <v>10516.302442980699</v>
      </c>
      <c r="R381">
        <v>54.398828697905003</v>
      </c>
      <c r="S381" s="1">
        <f>(Table2[[#This Row],[Close Price]]-Table2[[#This Row],[20D EMA]])/Table2[[#This Row],[20D EMA]]</f>
        <v>9.9707430447539061E-3</v>
      </c>
      <c r="T381" s="1">
        <f>(Table2[[#This Row],[Close Price]]-Table2[[#This Row],[50D EMA]])/Table2[[#This Row],[50D EMA]]</f>
        <v>2.7672675566843271E-2</v>
      </c>
      <c r="U381" s="1">
        <f>(Table2[[#This Row],[Close Price]]-Table2[[#This Row],[200D EMA]])/Table2[[#This Row],[200D EMA]]</f>
        <v>0.12559999716449052</v>
      </c>
      <c r="V381">
        <v>0.92623258353901605</v>
      </c>
      <c r="W381">
        <v>11650.25</v>
      </c>
      <c r="X381">
        <v>11887.7</v>
      </c>
      <c r="Y381">
        <v>11650.25</v>
      </c>
      <c r="Z381">
        <v>11924</v>
      </c>
      <c r="AA381">
        <v>11650.25</v>
      </c>
      <c r="AB381">
        <v>11887.7</v>
      </c>
      <c r="AC381" s="1">
        <f>(Table2[[#This Row],[Close Price]]/Table2[[#This Row],[Day Low]])-1</f>
        <v>1.6042574193686709E-2</v>
      </c>
      <c r="AD381" s="1">
        <f>(Table2[[#This Row],[Day High]]/Table2[[#This Row],[Close Price]])-1</f>
        <v>4.2704536142568195E-3</v>
      </c>
      <c r="AE381" s="1">
        <f>(Table2[[#This Row],[Close Price]]/Table2[[#This Row],[Current Week Low]])-1</f>
        <v>1.6042574193686709E-2</v>
      </c>
      <c r="AF381" s="1">
        <f>(Table2[[#This Row],[Current Week High]]/Table2[[#This Row],[Close Price]])-1</f>
        <v>7.3370701562454066E-3</v>
      </c>
      <c r="AG381" s="1">
        <f>(Table2[[#This Row],[Close Price]]/Table2[[#This Row],[Current Month Low]])-1</f>
        <v>1.6042574193686709E-2</v>
      </c>
      <c r="AH381" s="1">
        <f>(Table2[[#This Row],[Current Month High]]/Table2[[#This Row],[Close Price]])-1</f>
        <v>4.2704536142568195E-3</v>
      </c>
      <c r="AI381">
        <v>2.5415746188905199</v>
      </c>
      <c r="AJ381">
        <v>47.135816433707603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-0.01</v>
      </c>
      <c r="AM381" t="s">
        <v>3214</v>
      </c>
      <c r="AN381">
        <v>1.02</v>
      </c>
      <c r="AO381" t="s">
        <v>3215</v>
      </c>
      <c r="AP381">
        <v>4.9892111378087002E-2</v>
      </c>
      <c r="AQ381">
        <f>(Table2[[#This Row],[Sharpe Ratio]]-AVERAGE(Table2[Sharpe Ratio]))/_xlfn.STDEV.P(Table2[Sharpe Ratio])</f>
        <v>-0.13200997614014204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-0.20805608075940829</v>
      </c>
      <c r="AS381">
        <f>_xlfn.RANK.AVG(Table2[[#This Row],[1Y Return vs Nifty Z-Score]],Table2[1Y Return vs Nifty Z-Score])</f>
        <v>366</v>
      </c>
      <c r="AT381">
        <f>_xlfn.RANK.AVG(Table2[[#This Row],[6M Return vs Nifty Z-Score]],Table2[6M Return vs Nifty Z-Score])</f>
        <v>396</v>
      </c>
      <c r="AU381">
        <f>_xlfn.RANK.AVG(Table2[[#This Row],[Sharpe Ratio Z-Score]],Table2[Sharpe Ratio Z-Score])</f>
        <v>373</v>
      </c>
      <c r="AV381">
        <f>(Table2[[#This Row],[Rank 1Y]]+Table2[[#This Row],[Rank 6M]]+Table2[[#This Row],[Rank Sharpe]])/3</f>
        <v>378.33333333333331</v>
      </c>
    </row>
    <row r="382" spans="1:48" x14ac:dyDescent="0.3">
      <c r="A382" t="s">
        <v>1849</v>
      </c>
      <c r="B382" t="s">
        <v>1850</v>
      </c>
      <c r="C382" t="s">
        <v>3181</v>
      </c>
      <c r="D382" t="s">
        <v>261</v>
      </c>
      <c r="E382">
        <v>4185.133511172</v>
      </c>
      <c r="F382">
        <v>180.02</v>
      </c>
      <c r="G382">
        <v>-0.72154160533156597</v>
      </c>
      <c r="H382">
        <f>(Table2[[#This Row],[1Y Return vs Nifty]]-AVERAGE(Table2[1Y Return vs Nifty]))/_xlfn.STDEV.P(Table2[1Y Return vs Nifty])</f>
        <v>-0.43236802974606664</v>
      </c>
      <c r="I382">
        <v>4.9317383549776697</v>
      </c>
      <c r="J382">
        <f>(Table2[[#This Row],[1M Return vs Nifty]]-AVERAGE(Table2[1M Return vs Nifty]))/_xlfn.STDEV.P(Table2[1M Return vs Nifty])</f>
        <v>0.54730037864265357</v>
      </c>
      <c r="K382">
        <v>17.229449812458899</v>
      </c>
      <c r="L382">
        <f>(Table2[[#This Row],[6M Return vs Nifty]]-AVERAGE(Table2[6M Return vs Nifty]))/_xlfn.STDEV.P(Table2[6M Return vs Nifty])</f>
        <v>0.2144934453850145</v>
      </c>
      <c r="M382">
        <v>1.98433833278968</v>
      </c>
      <c r="N382">
        <f>(Table2[[#This Row],[1W Return vs Nifty]]-AVERAGE(Table2[1W Return vs Nifty]))/_xlfn.STDEV.P(Table2[1W Return vs Nifty])</f>
        <v>0.33018902707696279</v>
      </c>
      <c r="O382">
        <v>176.01</v>
      </c>
      <c r="P382">
        <v>169.78368817870199</v>
      </c>
      <c r="Q382">
        <v>153.25991107960999</v>
      </c>
      <c r="R382">
        <v>57.960383703798698</v>
      </c>
      <c r="S382" s="1">
        <f>(Table2[[#This Row],[Close Price]]-Table2[[#This Row],[20D EMA]])/Table2[[#This Row],[20D EMA]]</f>
        <v>2.2782796432021017E-2</v>
      </c>
      <c r="T382" s="1">
        <f>(Table2[[#This Row],[Close Price]]-Table2[[#This Row],[50D EMA]])/Table2[[#This Row],[50D EMA]]</f>
        <v>6.0290313699181856E-2</v>
      </c>
      <c r="U382" s="1">
        <f>(Table2[[#This Row],[Close Price]]-Table2[[#This Row],[200D EMA]])/Table2[[#This Row],[200D EMA]]</f>
        <v>0.17460592748543122</v>
      </c>
      <c r="V382">
        <v>0.61623114690065495</v>
      </c>
      <c r="W382">
        <v>175</v>
      </c>
      <c r="X382">
        <v>181</v>
      </c>
      <c r="Y382">
        <v>172</v>
      </c>
      <c r="Z382">
        <v>181</v>
      </c>
      <c r="AA382">
        <v>175</v>
      </c>
      <c r="AB382">
        <v>181</v>
      </c>
      <c r="AC382" s="1">
        <f>(Table2[[#This Row],[Close Price]]/Table2[[#This Row],[Day Low]])-1</f>
        <v>2.8685714285714425E-2</v>
      </c>
      <c r="AD382" s="1">
        <f>(Table2[[#This Row],[Day High]]/Table2[[#This Row],[Close Price]])-1</f>
        <v>5.4438395733806821E-3</v>
      </c>
      <c r="AE382" s="1">
        <f>(Table2[[#This Row],[Close Price]]/Table2[[#This Row],[Current Week Low]])-1</f>
        <v>4.6627906976744349E-2</v>
      </c>
      <c r="AF382" s="1">
        <f>(Table2[[#This Row],[Current Week High]]/Table2[[#This Row],[Close Price]])-1</f>
        <v>5.4438395733806821E-3</v>
      </c>
      <c r="AG382" s="1">
        <f>(Table2[[#This Row],[Close Price]]/Table2[[#This Row],[Current Month Low]])-1</f>
        <v>2.8685714285714425E-2</v>
      </c>
      <c r="AH382" s="1">
        <f>(Table2[[#This Row],[Current Month High]]/Table2[[#This Row],[Close Price]])-1</f>
        <v>5.4438395733806821E-3</v>
      </c>
      <c r="AI382">
        <v>7.04366181535383</v>
      </c>
      <c r="AJ382">
        <v>60.660419455600099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0.01</v>
      </c>
      <c r="AM382" t="s">
        <v>3215</v>
      </c>
      <c r="AN382">
        <v>-0.64</v>
      </c>
      <c r="AO382" t="s">
        <v>3214</v>
      </c>
      <c r="AP382">
        <v>2.0478884841741998E-2</v>
      </c>
      <c r="AQ382">
        <f>(Table2[[#This Row],[Sharpe Ratio]]-AVERAGE(Table2[Sharpe Ratio]))/_xlfn.STDEV.P(Table2[Sharpe Ratio])</f>
        <v>-0.47546005819758969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0.18415476316097454</v>
      </c>
      <c r="AS382">
        <f>_xlfn.RANK.AVG(Table2[[#This Row],[1Y Return vs Nifty Z-Score]],Table2[1Y Return vs Nifty Z-Score])</f>
        <v>441</v>
      </c>
      <c r="AT382">
        <f>_xlfn.RANK.AVG(Table2[[#This Row],[6M Return vs Nifty Z-Score]],Table2[6M Return vs Nifty Z-Score])</f>
        <v>239</v>
      </c>
      <c r="AU382">
        <f>_xlfn.RANK.AVG(Table2[[#This Row],[Sharpe Ratio Z-Score]],Table2[Sharpe Ratio Z-Score])</f>
        <v>460</v>
      </c>
      <c r="AV382">
        <f>(Table2[[#This Row],[Rank 1Y]]+Table2[[#This Row],[Rank 6M]]+Table2[[#This Row],[Rank Sharpe]])/3</f>
        <v>380</v>
      </c>
    </row>
    <row r="383" spans="1:48" x14ac:dyDescent="0.3">
      <c r="A383" t="s">
        <v>679</v>
      </c>
      <c r="B383" t="s">
        <v>680</v>
      </c>
      <c r="C383" t="s">
        <v>3178</v>
      </c>
      <c r="D383" t="s">
        <v>322</v>
      </c>
      <c r="E383">
        <v>27857.0348972215</v>
      </c>
      <c r="F383">
        <v>432.05</v>
      </c>
      <c r="G383">
        <v>10.5281932618398</v>
      </c>
      <c r="H383">
        <f>(Table2[[#This Row],[1Y Return vs Nifty]]-AVERAGE(Table2[1Y Return vs Nifty]))/_xlfn.STDEV.P(Table2[1Y Return vs Nifty])</f>
        <v>-0.24422434702095397</v>
      </c>
      <c r="I383">
        <v>-12.137535643195401</v>
      </c>
      <c r="J383">
        <f>(Table2[[#This Row],[1M Return vs Nifty]]-AVERAGE(Table2[1M Return vs Nifty]))/_xlfn.STDEV.P(Table2[1M Return vs Nifty])</f>
        <v>-0.98931076086374847</v>
      </c>
      <c r="K383">
        <v>39.6774679958611</v>
      </c>
      <c r="L383">
        <f>(Table2[[#This Row],[6M Return vs Nifty]]-AVERAGE(Table2[6M Return vs Nifty]))/_xlfn.STDEV.P(Table2[6M Return vs Nifty])</f>
        <v>0.92423371163364476</v>
      </c>
      <c r="M383">
        <v>-1.33167315120132</v>
      </c>
      <c r="N383">
        <f>(Table2[[#This Row],[1W Return vs Nifty]]-AVERAGE(Table2[1W Return vs Nifty]))/_xlfn.STDEV.P(Table2[1W Return vs Nifty])</f>
        <v>-0.36313605377815816</v>
      </c>
      <c r="O383">
        <v>442.19</v>
      </c>
      <c r="P383">
        <v>440.90289340460203</v>
      </c>
      <c r="Q383">
        <v>383.407934137067</v>
      </c>
      <c r="R383">
        <v>43.300083477434697</v>
      </c>
      <c r="S383" s="1">
        <f>(Table2[[#This Row],[Close Price]]-Table2[[#This Row],[20D EMA]])/Table2[[#This Row],[20D EMA]]</f>
        <v>-2.2931319116216979E-2</v>
      </c>
      <c r="T383" s="1">
        <f>(Table2[[#This Row],[Close Price]]-Table2[[#This Row],[50D EMA]])/Table2[[#This Row],[50D EMA]]</f>
        <v>-2.0079009543895205E-2</v>
      </c>
      <c r="U383" s="1">
        <f>(Table2[[#This Row],[Close Price]]-Table2[[#This Row],[200D EMA]])/Table2[[#This Row],[200D EMA]]</f>
        <v>0.12686765591434954</v>
      </c>
      <c r="V383">
        <v>1.0469035673509599</v>
      </c>
      <c r="W383">
        <v>415.2</v>
      </c>
      <c r="X383">
        <v>435</v>
      </c>
      <c r="Y383">
        <v>414.55</v>
      </c>
      <c r="Z383">
        <v>435</v>
      </c>
      <c r="AA383">
        <v>415.2</v>
      </c>
      <c r="AB383">
        <v>435</v>
      </c>
      <c r="AC383" s="1">
        <f>(Table2[[#This Row],[Close Price]]/Table2[[#This Row],[Day Low]])-1</f>
        <v>4.0582851637765094E-2</v>
      </c>
      <c r="AD383" s="1">
        <f>(Table2[[#This Row],[Day High]]/Table2[[#This Row],[Close Price]])-1</f>
        <v>6.827913435944799E-3</v>
      </c>
      <c r="AE383" s="1">
        <f>(Table2[[#This Row],[Close Price]]/Table2[[#This Row],[Current Week Low]])-1</f>
        <v>4.2214449402967036E-2</v>
      </c>
      <c r="AF383" s="1">
        <f>(Table2[[#This Row],[Current Week High]]/Table2[[#This Row],[Close Price]])-1</f>
        <v>6.827913435944799E-3</v>
      </c>
      <c r="AG383" s="1">
        <f>(Table2[[#This Row],[Close Price]]/Table2[[#This Row],[Current Month Low]])-1</f>
        <v>4.0582851637765094E-2</v>
      </c>
      <c r="AH383" s="1">
        <f>(Table2[[#This Row],[Current Month High]]/Table2[[#This Row],[Close Price]])-1</f>
        <v>6.827913435944799E-3</v>
      </c>
      <c r="AI383">
        <v>12.024071288045301</v>
      </c>
      <c r="AJ383">
        <v>65.377990430622006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-0.11</v>
      </c>
      <c r="AM383" t="s">
        <v>3214</v>
      </c>
      <c r="AN383">
        <v>-4.3600000000000003</v>
      </c>
      <c r="AO383" t="s">
        <v>3214</v>
      </c>
      <c r="AP383">
        <v>-5.5485576935052003E-2</v>
      </c>
      <c r="AQ383">
        <f>(Table2[[#This Row],[Sharpe Ratio]]-AVERAGE(Table2[Sharpe Ratio]))/_xlfn.STDEV.P(Table2[Sharpe Ratio])</f>
        <v>-1.3624759929659547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-2.0349134429951703</v>
      </c>
      <c r="AS383">
        <f>_xlfn.RANK.AVG(Table2[[#This Row],[1Y Return vs Nifty Z-Score]],Table2[1Y Return vs Nifty Z-Score])</f>
        <v>371</v>
      </c>
      <c r="AT383">
        <f>_xlfn.RANK.AVG(Table2[[#This Row],[6M Return vs Nifty Z-Score]],Table2[6M Return vs Nifty Z-Score])</f>
        <v>104</v>
      </c>
      <c r="AU383">
        <f>_xlfn.RANK.AVG(Table2[[#This Row],[Sharpe Ratio Z-Score]],Table2[Sharpe Ratio Z-Score])</f>
        <v>667</v>
      </c>
      <c r="AV383">
        <f>(Table2[[#This Row],[Rank 1Y]]+Table2[[#This Row],[Rank 6M]]+Table2[[#This Row],[Rank Sharpe]])/3</f>
        <v>380.66666666666669</v>
      </c>
    </row>
    <row r="384" spans="1:48" x14ac:dyDescent="0.3">
      <c r="A384" t="s">
        <v>1737</v>
      </c>
      <c r="B384" t="s">
        <v>1738</v>
      </c>
      <c r="C384" t="s">
        <v>3173</v>
      </c>
      <c r="D384" t="s">
        <v>277</v>
      </c>
      <c r="E384">
        <v>4849.4757351942299</v>
      </c>
      <c r="F384">
        <v>563.9</v>
      </c>
      <c r="G384">
        <v>15.6227788654652</v>
      </c>
      <c r="H384">
        <f>(Table2[[#This Row],[1Y Return vs Nifty]]-AVERAGE(Table2[1Y Return vs Nifty]))/_xlfn.STDEV.P(Table2[1Y Return vs Nifty])</f>
        <v>-0.15902108590041583</v>
      </c>
      <c r="I384">
        <v>5.2888925607972599</v>
      </c>
      <c r="J384">
        <f>(Table2[[#This Row],[1M Return vs Nifty]]-AVERAGE(Table2[1M Return vs Nifty]))/_xlfn.STDEV.P(Table2[1M Return vs Nifty])</f>
        <v>0.57945213455463218</v>
      </c>
      <c r="K384">
        <v>14.755537793178</v>
      </c>
      <c r="L384">
        <f>(Table2[[#This Row],[6M Return vs Nifty]]-AVERAGE(Table2[6M Return vs Nifty]))/_xlfn.STDEV.P(Table2[6M Return vs Nifty])</f>
        <v>0.13627562852052374</v>
      </c>
      <c r="M384">
        <v>-3.58620535380973</v>
      </c>
      <c r="N384">
        <f>(Table2[[#This Row],[1W Return vs Nifty]]-AVERAGE(Table2[1W Return vs Nifty]))/_xlfn.STDEV.P(Table2[1W Return vs Nifty])</f>
        <v>-0.83452275711449453</v>
      </c>
      <c r="O384">
        <v>549.78</v>
      </c>
      <c r="P384">
        <v>514.885883445025</v>
      </c>
      <c r="Q384">
        <v>448.27443632543498</v>
      </c>
      <c r="R384">
        <v>55.779551816567199</v>
      </c>
      <c r="S384" s="1">
        <f>(Table2[[#This Row],[Close Price]]-Table2[[#This Row],[20D EMA]])/Table2[[#This Row],[20D EMA]]</f>
        <v>2.568300047291645E-2</v>
      </c>
      <c r="T384" s="1">
        <f>(Table2[[#This Row],[Close Price]]-Table2[[#This Row],[50D EMA]])/Table2[[#This Row],[50D EMA]]</f>
        <v>9.5194135498586213E-2</v>
      </c>
      <c r="U384" s="1">
        <f>(Table2[[#This Row],[Close Price]]-Table2[[#This Row],[200D EMA]])/Table2[[#This Row],[200D EMA]]</f>
        <v>0.2579347700983422</v>
      </c>
      <c r="V384">
        <v>1.2438801637946599</v>
      </c>
      <c r="W384">
        <v>561.1</v>
      </c>
      <c r="X384">
        <v>575.35</v>
      </c>
      <c r="Y384">
        <v>558.85</v>
      </c>
      <c r="Z384">
        <v>577.70000000000005</v>
      </c>
      <c r="AA384">
        <v>561.1</v>
      </c>
      <c r="AB384">
        <v>575.35</v>
      </c>
      <c r="AC384" s="1">
        <f>(Table2[[#This Row],[Close Price]]/Table2[[#This Row],[Day Low]])-1</f>
        <v>4.9901978256994273E-3</v>
      </c>
      <c r="AD384" s="1">
        <f>(Table2[[#This Row],[Day High]]/Table2[[#This Row],[Close Price]])-1</f>
        <v>2.0305018620322857E-2</v>
      </c>
      <c r="AE384" s="1">
        <f>(Table2[[#This Row],[Close Price]]/Table2[[#This Row],[Current Week Low]])-1</f>
        <v>9.036414064596876E-3</v>
      </c>
      <c r="AF384" s="1">
        <f>(Table2[[#This Row],[Current Week High]]/Table2[[#This Row],[Close Price]])-1</f>
        <v>2.4472424188686004E-2</v>
      </c>
      <c r="AG384" s="1">
        <f>(Table2[[#This Row],[Close Price]]/Table2[[#This Row],[Current Month Low]])-1</f>
        <v>4.9901978256994273E-3</v>
      </c>
      <c r="AH384" s="1">
        <f>(Table2[[#This Row],[Current Month High]]/Table2[[#This Row],[Close Price]])-1</f>
        <v>2.0305018620322857E-2</v>
      </c>
      <c r="AI384">
        <v>5.8698350771413299</v>
      </c>
      <c r="AJ384">
        <v>63.876780005812201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0.16</v>
      </c>
      <c r="AM384" t="s">
        <v>3215</v>
      </c>
      <c r="AN384">
        <v>-3.15</v>
      </c>
      <c r="AO384" t="s">
        <v>3214</v>
      </c>
      <c r="AQ384">
        <f>(Table2[[#This Row],[Sharpe Ratio]]-AVERAGE(Table2[Sharpe Ratio]))/_xlfn.STDEV.P(Table2[Sharpe Ratio])</f>
        <v>-0.7145863121857492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-0.99240239212550363</v>
      </c>
      <c r="AS384">
        <f>_xlfn.RANK.AVG(Table2[[#This Row],[1Y Return vs Nifty Z-Score]],Table2[1Y Return vs Nifty Z-Score])</f>
        <v>339</v>
      </c>
      <c r="AT384">
        <f>_xlfn.RANK.AVG(Table2[[#This Row],[6M Return vs Nifty Z-Score]],Table2[6M Return vs Nifty Z-Score])</f>
        <v>268</v>
      </c>
      <c r="AU384">
        <f>_xlfn.RANK.AVG(Table2[[#This Row],[Sharpe Ratio Z-Score]],Table2[Sharpe Ratio Z-Score])</f>
        <v>536.5</v>
      </c>
      <c r="AV384">
        <f>(Table2[[#This Row],[Rank 1Y]]+Table2[[#This Row],[Rank 6M]]+Table2[[#This Row],[Rank Sharpe]])/3</f>
        <v>381.16666666666669</v>
      </c>
    </row>
    <row r="385" spans="1:48" x14ac:dyDescent="0.3">
      <c r="A385" t="s">
        <v>747</v>
      </c>
      <c r="B385" t="s">
        <v>748</v>
      </c>
      <c r="C385" t="s">
        <v>3173</v>
      </c>
      <c r="D385" t="s">
        <v>54</v>
      </c>
      <c r="E385">
        <v>23429.341565179999</v>
      </c>
      <c r="F385">
        <v>1191.95</v>
      </c>
      <c r="G385">
        <v>19.3764941464005</v>
      </c>
      <c r="H385">
        <f>(Table2[[#This Row],[1Y Return vs Nifty]]-AVERAGE(Table2[1Y Return vs Nifty]))/_xlfn.STDEV.P(Table2[1Y Return vs Nifty])</f>
        <v>-9.6242911552714541E-2</v>
      </c>
      <c r="I385">
        <v>8.9456017066977598</v>
      </c>
      <c r="J385">
        <f>(Table2[[#This Row],[1M Return vs Nifty]]-AVERAGE(Table2[1M Return vs Nifty]))/_xlfn.STDEV.P(Table2[1M Return vs Nifty])</f>
        <v>0.90863661001193907</v>
      </c>
      <c r="K385">
        <v>4.2588182850040699</v>
      </c>
      <c r="L385">
        <f>(Table2[[#This Row],[6M Return vs Nifty]]-AVERAGE(Table2[6M Return vs Nifty]))/_xlfn.STDEV.P(Table2[6M Return vs Nifty])</f>
        <v>-0.19559974852175599</v>
      </c>
      <c r="M385">
        <v>2.9148211153329502</v>
      </c>
      <c r="N385">
        <f>(Table2[[#This Row],[1W Return vs Nifty]]-AVERAGE(Table2[1W Return vs Nifty]))/_xlfn.STDEV.P(Table2[1W Return vs Nifty])</f>
        <v>0.52473812727026647</v>
      </c>
      <c r="O385">
        <v>1170.8900000000001</v>
      </c>
      <c r="P385">
        <v>1131.7373165081999</v>
      </c>
      <c r="Q385">
        <v>996.42729168718404</v>
      </c>
      <c r="R385">
        <v>55.401953730633799</v>
      </c>
      <c r="S385" s="1">
        <f>(Table2[[#This Row],[Close Price]]-Table2[[#This Row],[20D EMA]])/Table2[[#This Row],[20D EMA]]</f>
        <v>1.7986318099906862E-2</v>
      </c>
      <c r="T385" s="1">
        <f>(Table2[[#This Row],[Close Price]]-Table2[[#This Row],[50D EMA]])/Table2[[#This Row],[50D EMA]]</f>
        <v>5.32037625812119E-2</v>
      </c>
      <c r="U385" s="1">
        <f>(Table2[[#This Row],[Close Price]]-Table2[[#This Row],[200D EMA]])/Table2[[#This Row],[200D EMA]]</f>
        <v>0.19622375856621752</v>
      </c>
      <c r="V385">
        <v>0.39396985923010203</v>
      </c>
      <c r="W385">
        <v>1185.0999999999999</v>
      </c>
      <c r="X385">
        <v>1216.3499999999999</v>
      </c>
      <c r="Y385">
        <v>1184.75</v>
      </c>
      <c r="Z385">
        <v>1248.2</v>
      </c>
      <c r="AA385">
        <v>1185.0999999999999</v>
      </c>
      <c r="AB385">
        <v>1216.3499999999999</v>
      </c>
      <c r="AC385" s="1">
        <f>(Table2[[#This Row],[Close Price]]/Table2[[#This Row],[Day Low]])-1</f>
        <v>5.7801029448993901E-3</v>
      </c>
      <c r="AD385" s="1">
        <f>(Table2[[#This Row],[Day High]]/Table2[[#This Row],[Close Price]])-1</f>
        <v>2.0470657326230102E-2</v>
      </c>
      <c r="AE385" s="1">
        <f>(Table2[[#This Row],[Close Price]]/Table2[[#This Row],[Current Week Low]])-1</f>
        <v>6.0772314834354191E-3</v>
      </c>
      <c r="AF385" s="1">
        <f>(Table2[[#This Row],[Current Week High]]/Table2[[#This Row],[Close Price]])-1</f>
        <v>4.7191576827886994E-2</v>
      </c>
      <c r="AG385" s="1">
        <f>(Table2[[#This Row],[Close Price]]/Table2[[#This Row],[Current Month Low]])-1</f>
        <v>5.7801029448993901E-3</v>
      </c>
      <c r="AH385" s="1">
        <f>(Table2[[#This Row],[Current Month High]]/Table2[[#This Row],[Close Price]])-1</f>
        <v>2.0470657326230102E-2</v>
      </c>
      <c r="AI385">
        <v>7.8023407022106603</v>
      </c>
      <c r="AJ385">
        <v>68.556883263805403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3215</v>
      </c>
      <c r="AN385">
        <v>-1.35</v>
      </c>
      <c r="AO385" t="s">
        <v>3214</v>
      </c>
      <c r="AP385">
        <v>2.9912187690305E-2</v>
      </c>
      <c r="AQ385">
        <f>(Table2[[#This Row],[Sharpe Ratio]]-AVERAGE(Table2[Sharpe Ratio]))/_xlfn.STDEV.P(Table2[Sharpe Ratio])</f>
        <v>-0.3653099992297878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0.77622207797794718</v>
      </c>
      <c r="AS385">
        <f>_xlfn.RANK.AVG(Table2[[#This Row],[1Y Return vs Nifty Z-Score]],Table2[1Y Return vs Nifty Z-Score])</f>
        <v>327</v>
      </c>
      <c r="AT385">
        <f>_xlfn.RANK.AVG(Table2[[#This Row],[6M Return vs Nifty Z-Score]],Table2[6M Return vs Nifty Z-Score])</f>
        <v>385</v>
      </c>
      <c r="AU385">
        <f>_xlfn.RANK.AVG(Table2[[#This Row],[Sharpe Ratio Z-Score]],Table2[Sharpe Ratio Z-Score])</f>
        <v>433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1554</v>
      </c>
      <c r="B386" t="s">
        <v>1555</v>
      </c>
      <c r="C386" t="s">
        <v>3183</v>
      </c>
      <c r="D386" t="s">
        <v>270</v>
      </c>
      <c r="E386">
        <v>6527.1249876900001</v>
      </c>
      <c r="F386">
        <v>681.65</v>
      </c>
      <c r="G386">
        <v>-21.398864203596901</v>
      </c>
      <c r="H386">
        <f>(Table2[[#This Row],[1Y Return vs Nifty]]-AVERAGE(Table2[1Y Return vs Nifty]))/_xlfn.STDEV.P(Table2[1Y Return vs Nifty])</f>
        <v>-0.77818130165573751</v>
      </c>
      <c r="I386">
        <v>-5.4183654513677002</v>
      </c>
      <c r="J386">
        <f>(Table2[[#This Row],[1M Return vs Nifty]]-AVERAGE(Table2[1M Return vs Nifty]))/_xlfn.STDEV.P(Table2[1M Return vs Nifty])</f>
        <v>-0.38443724567459198</v>
      </c>
      <c r="K386">
        <v>26.106414701008799</v>
      </c>
      <c r="L386">
        <f>(Table2[[#This Row],[6M Return vs Nifty]]-AVERAGE(Table2[6M Return vs Nifty]))/_xlfn.STDEV.P(Table2[6M Return vs Nifty])</f>
        <v>0.49515694859517961</v>
      </c>
      <c r="M386">
        <v>4.3524906892201196</v>
      </c>
      <c r="N386">
        <f>(Table2[[#This Row],[1W Return vs Nifty]]-AVERAGE(Table2[1W Return vs Nifty]))/_xlfn.STDEV.P(Table2[1W Return vs Nifty])</f>
        <v>0.82533189130590834</v>
      </c>
      <c r="O386">
        <v>662.18</v>
      </c>
      <c r="P386">
        <v>639.82397679360895</v>
      </c>
      <c r="Q386">
        <v>575.79040459754594</v>
      </c>
      <c r="R386">
        <v>64.117670930808401</v>
      </c>
      <c r="S386" s="1">
        <f>(Table2[[#This Row],[Close Price]]-Table2[[#This Row],[20D EMA]])/Table2[[#This Row],[20D EMA]]</f>
        <v>2.9402881391766632E-2</v>
      </c>
      <c r="T386" s="1">
        <f>(Table2[[#This Row],[Close Price]]-Table2[[#This Row],[50D EMA]])/Table2[[#This Row],[50D EMA]]</f>
        <v>6.5371140694033492E-2</v>
      </c>
      <c r="U386" s="1">
        <f>(Table2[[#This Row],[Close Price]]-Table2[[#This Row],[200D EMA]])/Table2[[#This Row],[200D EMA]]</f>
        <v>0.18385091963532388</v>
      </c>
      <c r="V386">
        <v>0.39255619944404901</v>
      </c>
      <c r="W386">
        <v>672.05</v>
      </c>
      <c r="X386">
        <v>688.2</v>
      </c>
      <c r="Y386">
        <v>650.04999999999995</v>
      </c>
      <c r="Z386">
        <v>690.55</v>
      </c>
      <c r="AA386">
        <v>672.05</v>
      </c>
      <c r="AB386">
        <v>688.2</v>
      </c>
      <c r="AC386" s="1">
        <f>(Table2[[#This Row],[Close Price]]/Table2[[#This Row],[Day Low]])-1</f>
        <v>1.4284651439625096E-2</v>
      </c>
      <c r="AD386" s="1">
        <f>(Table2[[#This Row],[Day High]]/Table2[[#This Row],[Close Price]])-1</f>
        <v>9.609036895767753E-3</v>
      </c>
      <c r="AE386" s="1">
        <f>(Table2[[#This Row],[Close Price]]/Table2[[#This Row],[Current Week Low]])-1</f>
        <v>4.8611645258057168E-2</v>
      </c>
      <c r="AF386" s="1">
        <f>(Table2[[#This Row],[Current Week High]]/Table2[[#This Row],[Close Price]])-1</f>
        <v>1.3056553949974292E-2</v>
      </c>
      <c r="AG386" s="1">
        <f>(Table2[[#This Row],[Close Price]]/Table2[[#This Row],[Current Month Low]])-1</f>
        <v>1.4284651439625096E-2</v>
      </c>
      <c r="AH386" s="1">
        <f>(Table2[[#This Row],[Current Month High]]/Table2[[#This Row],[Close Price]])-1</f>
        <v>9.609036895767753E-3</v>
      </c>
      <c r="AI386">
        <v>6.6236338296779804</v>
      </c>
      <c r="AJ386">
        <v>56.719163122197898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0.16</v>
      </c>
      <c r="AM386" t="s">
        <v>3215</v>
      </c>
      <c r="AN386">
        <v>-1.79</v>
      </c>
      <c r="AO386" t="s">
        <v>3214</v>
      </c>
      <c r="AP386">
        <v>4.4930647991087001E-2</v>
      </c>
      <c r="AQ386">
        <f>(Table2[[#This Row],[Sharpe Ratio]]-AVERAGE(Table2[Sharpe Ratio]))/_xlfn.STDEV.P(Table2[Sharpe Ratio])</f>
        <v>-0.18994360696043217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-3.2073314389673535E-2</v>
      </c>
      <c r="AS386">
        <f>_xlfn.RANK.AVG(Table2[[#This Row],[1Y Return vs Nifty Z-Score]],Table2[1Y Return vs Nifty Z-Score])</f>
        <v>579</v>
      </c>
      <c r="AT386">
        <f>_xlfn.RANK.AVG(Table2[[#This Row],[6M Return vs Nifty Z-Score]],Table2[6M Return vs Nifty Z-Score])</f>
        <v>176</v>
      </c>
      <c r="AU386">
        <f>_xlfn.RANK.AVG(Table2[[#This Row],[Sharpe Ratio Z-Score]],Table2[Sharpe Ratio Z-Score])</f>
        <v>391</v>
      </c>
      <c r="AV386">
        <f>(Table2[[#This Row],[Rank 1Y]]+Table2[[#This Row],[Rank 6M]]+Table2[[#This Row],[Rank Sharpe]])/3</f>
        <v>382</v>
      </c>
    </row>
    <row r="387" spans="1:48" x14ac:dyDescent="0.3">
      <c r="A387" t="s">
        <v>398</v>
      </c>
      <c r="B387" t="s">
        <v>399</v>
      </c>
      <c r="C387" t="s">
        <v>3171</v>
      </c>
      <c r="D387" t="s">
        <v>400</v>
      </c>
      <c r="E387">
        <v>61540.934984264997</v>
      </c>
      <c r="F387">
        <v>1700.05</v>
      </c>
      <c r="G387">
        <v>6.1732228048075903</v>
      </c>
      <c r="H387">
        <f>(Table2[[#This Row],[1Y Return vs Nifty]]-AVERAGE(Table2[1Y Return vs Nifty]))/_xlfn.STDEV.P(Table2[1Y Return vs Nifty])</f>
        <v>-0.31705807951505383</v>
      </c>
      <c r="I387">
        <v>-15.0365011640208</v>
      </c>
      <c r="J387">
        <f>(Table2[[#This Row],[1M Return vs Nifty]]-AVERAGE(Table2[1M Return vs Nifty]))/_xlfn.STDEV.P(Table2[1M Return vs Nifty])</f>
        <v>-1.2502815972813994</v>
      </c>
      <c r="K387">
        <v>6.9899626740516698</v>
      </c>
      <c r="L387">
        <f>(Table2[[#This Row],[6M Return vs Nifty]]-AVERAGE(Table2[6M Return vs Nifty]))/_xlfn.STDEV.P(Table2[6M Return vs Nifty])</f>
        <v>-0.10924900120815445</v>
      </c>
      <c r="M387">
        <v>-0.37340926414293601</v>
      </c>
      <c r="N387">
        <f>(Table2[[#This Row],[1W Return vs Nifty]]-AVERAGE(Table2[1W Return vs Nifty]))/_xlfn.STDEV.P(Table2[1W Return vs Nifty])</f>
        <v>-0.16277836799123532</v>
      </c>
      <c r="O387">
        <v>1780.19</v>
      </c>
      <c r="P387">
        <v>1771.3002529574101</v>
      </c>
      <c r="Q387">
        <v>1589.6413623946</v>
      </c>
      <c r="R387">
        <v>27.5081737007249</v>
      </c>
      <c r="S387" s="1">
        <f>(Table2[[#This Row],[Close Price]]-Table2[[#This Row],[20D EMA]])/Table2[[#This Row],[20D EMA]]</f>
        <v>-4.5017666653559503E-2</v>
      </c>
      <c r="T387" s="1">
        <f>(Table2[[#This Row],[Close Price]]-Table2[[#This Row],[50D EMA]])/Table2[[#This Row],[50D EMA]]</f>
        <v>-4.0224830792209731E-2</v>
      </c>
      <c r="U387" s="1">
        <f>(Table2[[#This Row],[Close Price]]-Table2[[#This Row],[200D EMA]])/Table2[[#This Row],[200D EMA]]</f>
        <v>6.9455060881834896E-2</v>
      </c>
      <c r="V387">
        <v>0.45496481427656799</v>
      </c>
      <c r="W387">
        <v>1670.85</v>
      </c>
      <c r="X387">
        <v>1712</v>
      </c>
      <c r="Y387">
        <v>1664</v>
      </c>
      <c r="Z387">
        <v>1715.55</v>
      </c>
      <c r="AA387">
        <v>1670.85</v>
      </c>
      <c r="AB387">
        <v>1712</v>
      </c>
      <c r="AC387" s="1">
        <f>(Table2[[#This Row],[Close Price]]/Table2[[#This Row],[Day Low]])-1</f>
        <v>1.7476134901397433E-2</v>
      </c>
      <c r="AD387" s="1">
        <f>(Table2[[#This Row],[Day High]]/Table2[[#This Row],[Close Price]])-1</f>
        <v>7.0292050233817793E-3</v>
      </c>
      <c r="AE387" s="1">
        <f>(Table2[[#This Row],[Close Price]]/Table2[[#This Row],[Current Week Low]])-1</f>
        <v>2.1664663461538503E-2</v>
      </c>
      <c r="AF387" s="1">
        <f>(Table2[[#This Row],[Current Week High]]/Table2[[#This Row],[Close Price]])-1</f>
        <v>9.1173789006204764E-3</v>
      </c>
      <c r="AG387" s="1">
        <f>(Table2[[#This Row],[Close Price]]/Table2[[#This Row],[Current Month Low]])-1</f>
        <v>1.7476134901397433E-2</v>
      </c>
      <c r="AH387" s="1">
        <f>(Table2[[#This Row],[Current Month High]]/Table2[[#This Row],[Close Price]])-1</f>
        <v>7.0292050233817793E-3</v>
      </c>
      <c r="AI387">
        <v>17.184788682685799</v>
      </c>
      <c r="AJ387">
        <v>45.309628616607498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-0.03</v>
      </c>
      <c r="AM387" t="s">
        <v>3214</v>
      </c>
      <c r="AN387">
        <v>-8.65</v>
      </c>
      <c r="AO387" t="s">
        <v>3214</v>
      </c>
      <c r="AP387">
        <v>4.4936028829039E-2</v>
      </c>
      <c r="AQ387">
        <f>(Table2[[#This Row],[Sharpe Ratio]]-AVERAGE(Table2[Sharpe Ratio]))/_xlfn.STDEV.P(Table2[Sharpe Ratio])</f>
        <v>-0.18988077640922188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-2.0292478224050647</v>
      </c>
      <c r="AS387">
        <f>_xlfn.RANK.AVG(Table2[[#This Row],[1Y Return vs Nifty Z-Score]],Table2[1Y Return vs Nifty Z-Score])</f>
        <v>404</v>
      </c>
      <c r="AT387">
        <f>_xlfn.RANK.AVG(Table2[[#This Row],[6M Return vs Nifty Z-Score]],Table2[6M Return vs Nifty Z-Score])</f>
        <v>353</v>
      </c>
      <c r="AU387">
        <f>_xlfn.RANK.AVG(Table2[[#This Row],[Sharpe Ratio Z-Score]],Table2[Sharpe Ratio Z-Score])</f>
        <v>390</v>
      </c>
      <c r="AV387">
        <f>(Table2[[#This Row],[Rank 1Y]]+Table2[[#This Row],[Rank 6M]]+Table2[[#This Row],[Rank Sharpe]])/3</f>
        <v>382.33333333333331</v>
      </c>
    </row>
    <row r="388" spans="1:48" x14ac:dyDescent="0.3">
      <c r="A388" t="s">
        <v>1645</v>
      </c>
      <c r="B388" t="s">
        <v>1646</v>
      </c>
      <c r="C388" t="s">
        <v>3173</v>
      </c>
      <c r="D388" t="s">
        <v>192</v>
      </c>
      <c r="E388">
        <v>5661.8598498000001</v>
      </c>
      <c r="F388">
        <v>624.75</v>
      </c>
      <c r="G388">
        <v>7.5658023520817501</v>
      </c>
      <c r="H388">
        <f>(Table2[[#This Row],[1Y Return vs Nifty]]-AVERAGE(Table2[1Y Return vs Nifty]))/_xlfn.STDEV.P(Table2[1Y Return vs Nifty])</f>
        <v>-0.29376819334392229</v>
      </c>
      <c r="I388">
        <v>-11.363512205979699</v>
      </c>
      <c r="J388">
        <f>(Table2[[#This Row],[1M Return vs Nifty]]-AVERAGE(Table2[1M Return vs Nifty]))/_xlfn.STDEV.P(Table2[1M Return vs Nifty])</f>
        <v>-0.91963157966412745</v>
      </c>
      <c r="K388">
        <v>19.942791551009201</v>
      </c>
      <c r="L388">
        <f>(Table2[[#This Row],[6M Return vs Nifty]]-AVERAGE(Table2[6M Return vs Nifty]))/_xlfn.STDEV.P(Table2[6M Return vs Nifty])</f>
        <v>0.30028132528641721</v>
      </c>
      <c r="M388">
        <v>-1.8524950060271399</v>
      </c>
      <c r="N388">
        <f>(Table2[[#This Row],[1W Return vs Nifty]]-AVERAGE(Table2[1W Return vs Nifty]))/_xlfn.STDEV.P(Table2[1W Return vs Nifty])</f>
        <v>-0.47203159179168258</v>
      </c>
      <c r="O388">
        <v>642.96</v>
      </c>
      <c r="P388">
        <v>636.94448392442905</v>
      </c>
      <c r="Q388">
        <v>560.68178522496498</v>
      </c>
      <c r="R388">
        <v>39.074636998097297</v>
      </c>
      <c r="S388" s="1">
        <f>(Table2[[#This Row],[Close Price]]-Table2[[#This Row],[20D EMA]])/Table2[[#This Row],[20D EMA]]</f>
        <v>-2.8322135125046714E-2</v>
      </c>
      <c r="T388" s="1">
        <f>(Table2[[#This Row],[Close Price]]-Table2[[#This Row],[50D EMA]])/Table2[[#This Row],[50D EMA]]</f>
        <v>-1.9145285393312044E-2</v>
      </c>
      <c r="U388" s="1">
        <f>(Table2[[#This Row],[Close Price]]-Table2[[#This Row],[200D EMA]])/Table2[[#This Row],[200D EMA]]</f>
        <v>0.11426840761257943</v>
      </c>
      <c r="V388">
        <v>0.74549793503930395</v>
      </c>
      <c r="W388">
        <v>621.6</v>
      </c>
      <c r="X388">
        <v>643.9</v>
      </c>
      <c r="Y388">
        <v>605</v>
      </c>
      <c r="Z388">
        <v>643.9</v>
      </c>
      <c r="AA388">
        <v>621.6</v>
      </c>
      <c r="AB388">
        <v>643.9</v>
      </c>
      <c r="AC388" s="1">
        <f>(Table2[[#This Row],[Close Price]]/Table2[[#This Row],[Day Low]])-1</f>
        <v>5.0675675675675436E-3</v>
      </c>
      <c r="AD388" s="1">
        <f>(Table2[[#This Row],[Day High]]/Table2[[#This Row],[Close Price]])-1</f>
        <v>3.0652260904361794E-2</v>
      </c>
      <c r="AE388" s="1">
        <f>(Table2[[#This Row],[Close Price]]/Table2[[#This Row],[Current Week Low]])-1</f>
        <v>3.2644628099173456E-2</v>
      </c>
      <c r="AF388" s="1">
        <f>(Table2[[#This Row],[Current Week High]]/Table2[[#This Row],[Close Price]])-1</f>
        <v>3.0652260904361794E-2</v>
      </c>
      <c r="AG388" s="1">
        <f>(Table2[[#This Row],[Close Price]]/Table2[[#This Row],[Current Month Low]])-1</f>
        <v>5.0675675675675436E-3</v>
      </c>
      <c r="AH388" s="1">
        <f>(Table2[[#This Row],[Current Month High]]/Table2[[#This Row],[Close Price]])-1</f>
        <v>3.0652260904361794E-2</v>
      </c>
      <c r="AI388">
        <v>15.518207282913099</v>
      </c>
      <c r="AJ388">
        <v>68.350848827809202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-0.09</v>
      </c>
      <c r="AM388" t="s">
        <v>3214</v>
      </c>
      <c r="AN388">
        <v>-5.18</v>
      </c>
      <c r="AO388" t="s">
        <v>3214</v>
      </c>
      <c r="AQ388">
        <f>(Table2[[#This Row],[Sharpe Ratio]]-AVERAGE(Table2[Sharpe Ratio]))/_xlfn.STDEV.P(Table2[Sharpe Ratio])</f>
        <v>-0.7145863121857492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-2.0997363516990641</v>
      </c>
      <c r="AS388">
        <f>_xlfn.RANK.AVG(Table2[[#This Row],[1Y Return vs Nifty Z-Score]],Table2[1Y Return vs Nifty Z-Score])</f>
        <v>394</v>
      </c>
      <c r="AT388">
        <f>_xlfn.RANK.AVG(Table2[[#This Row],[6M Return vs Nifty Z-Score]],Table2[6M Return vs Nifty Z-Score])</f>
        <v>219</v>
      </c>
      <c r="AU388">
        <f>_xlfn.RANK.AVG(Table2[[#This Row],[Sharpe Ratio Z-Score]],Table2[Sharpe Ratio Z-Score])</f>
        <v>536.5</v>
      </c>
      <c r="AV388">
        <f>(Table2[[#This Row],[Rank 1Y]]+Table2[[#This Row],[Rank 6M]]+Table2[[#This Row],[Rank Sharpe]])/3</f>
        <v>383.16666666666669</v>
      </c>
    </row>
    <row r="389" spans="1:48" x14ac:dyDescent="0.3">
      <c r="A389" t="s">
        <v>1355</v>
      </c>
      <c r="B389" t="s">
        <v>1356</v>
      </c>
      <c r="C389" t="s">
        <v>3182</v>
      </c>
      <c r="D389" t="s">
        <v>130</v>
      </c>
      <c r="E389">
        <v>8537.2284993199992</v>
      </c>
      <c r="F389">
        <v>582.79999999999995</v>
      </c>
      <c r="G389">
        <v>0.59954831065014602</v>
      </c>
      <c r="H389">
        <f>(Table2[[#This Row],[1Y Return vs Nifty]]-AVERAGE(Table2[1Y Return vs Nifty]))/_xlfn.STDEV.P(Table2[1Y Return vs Nifty])</f>
        <v>-0.4102737559753013</v>
      </c>
      <c r="I389">
        <v>2.25904853034752E-2</v>
      </c>
      <c r="J389">
        <f>(Table2[[#This Row],[1M Return vs Nifty]]-AVERAGE(Table2[1M Return vs Nifty]))/_xlfn.STDEV.P(Table2[1M Return vs Nifty])</f>
        <v>0.10536879427457391</v>
      </c>
      <c r="K389">
        <v>20.640768135530202</v>
      </c>
      <c r="L389">
        <f>(Table2[[#This Row],[6M Return vs Nifty]]-AVERAGE(Table2[6M Return vs Nifty]))/_xlfn.STDEV.P(Table2[6M Return vs Nifty])</f>
        <v>0.32234929061350898</v>
      </c>
      <c r="M389">
        <v>1.4360023089318601</v>
      </c>
      <c r="N389">
        <f>(Table2[[#This Row],[1W Return vs Nifty]]-AVERAGE(Table2[1W Return vs Nifty]))/_xlfn.STDEV.P(Table2[1W Return vs Nifty])</f>
        <v>0.21554071541929715</v>
      </c>
      <c r="O389">
        <v>580.08000000000004</v>
      </c>
      <c r="P389">
        <v>575.38474507603996</v>
      </c>
      <c r="Q389">
        <v>513.38032042713996</v>
      </c>
      <c r="R389">
        <v>52.848865445359401</v>
      </c>
      <c r="S389" s="1">
        <f>(Table2[[#This Row],[Close Price]]-Table2[[#This Row],[20D EMA]])/Table2[[#This Row],[20D EMA]]</f>
        <v>4.689008412632591E-3</v>
      </c>
      <c r="T389" s="1">
        <f>(Table2[[#This Row],[Close Price]]-Table2[[#This Row],[50D EMA]])/Table2[[#This Row],[50D EMA]]</f>
        <v>1.2887472230394341E-2</v>
      </c>
      <c r="U389" s="1">
        <f>(Table2[[#This Row],[Close Price]]-Table2[[#This Row],[200D EMA]])/Table2[[#This Row],[200D EMA]]</f>
        <v>0.13522076482227016</v>
      </c>
      <c r="V389">
        <v>1.26629825697183</v>
      </c>
      <c r="W389">
        <v>574</v>
      </c>
      <c r="X389">
        <v>590</v>
      </c>
      <c r="Y389">
        <v>573.85</v>
      </c>
      <c r="Z389">
        <v>590</v>
      </c>
      <c r="AA389">
        <v>574</v>
      </c>
      <c r="AB389">
        <v>590</v>
      </c>
      <c r="AC389" s="1">
        <f>(Table2[[#This Row],[Close Price]]/Table2[[#This Row],[Day Low]])-1</f>
        <v>1.5331010452961591E-2</v>
      </c>
      <c r="AD389" s="1">
        <f>(Table2[[#This Row],[Day High]]/Table2[[#This Row],[Close Price]])-1</f>
        <v>1.2354152367879179E-2</v>
      </c>
      <c r="AE389" s="1">
        <f>(Table2[[#This Row],[Close Price]]/Table2[[#This Row],[Current Week Low]])-1</f>
        <v>1.559641021172764E-2</v>
      </c>
      <c r="AF389" s="1">
        <f>(Table2[[#This Row],[Current Week High]]/Table2[[#This Row],[Close Price]])-1</f>
        <v>1.2354152367879179E-2</v>
      </c>
      <c r="AG389" s="1">
        <f>(Table2[[#This Row],[Close Price]]/Table2[[#This Row],[Current Month Low]])-1</f>
        <v>1.5331010452961591E-2</v>
      </c>
      <c r="AH389" s="1">
        <f>(Table2[[#This Row],[Current Month High]]/Table2[[#This Row],[Close Price]])-1</f>
        <v>1.2354152367879179E-2</v>
      </c>
      <c r="AI389">
        <v>19.938229238160599</v>
      </c>
      <c r="AJ389">
        <v>53.348243652150998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-0.01</v>
      </c>
      <c r="AM389" t="s">
        <v>3214</v>
      </c>
      <c r="AN389">
        <v>-0.47</v>
      </c>
      <c r="AO389" t="s">
        <v>3214</v>
      </c>
      <c r="AP389">
        <v>2.1052615365710001E-3</v>
      </c>
      <c r="AQ389">
        <f>(Table2[[#This Row],[Sharpe Ratio]]-AVERAGE(Table2[Sharpe Ratio]))/_xlfn.STDEV.P(Table2[Sharpe Ratio])</f>
        <v>-0.69000375757909138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-0.45701871324701276</v>
      </c>
      <c r="AS389">
        <f>_xlfn.RANK.AVG(Table2[[#This Row],[1Y Return vs Nifty Z-Score]],Table2[1Y Return vs Nifty Z-Score])</f>
        <v>434</v>
      </c>
      <c r="AT389">
        <f>_xlfn.RANK.AVG(Table2[[#This Row],[6M Return vs Nifty Z-Score]],Table2[6M Return vs Nifty Z-Score])</f>
        <v>211</v>
      </c>
      <c r="AU389">
        <f>_xlfn.RANK.AVG(Table2[[#This Row],[Sharpe Ratio Z-Score]],Table2[Sharpe Ratio Z-Score])</f>
        <v>507</v>
      </c>
      <c r="AV389">
        <f>(Table2[[#This Row],[Rank 1Y]]+Table2[[#This Row],[Rank 6M]]+Table2[[#This Row],[Rank Sharpe]])/3</f>
        <v>384</v>
      </c>
    </row>
    <row r="390" spans="1:48" x14ac:dyDescent="0.3">
      <c r="A390" t="s">
        <v>219</v>
      </c>
      <c r="B390" t="s">
        <v>220</v>
      </c>
      <c r="C390" t="s">
        <v>3182</v>
      </c>
      <c r="D390" t="s">
        <v>130</v>
      </c>
      <c r="E390">
        <v>121734.222429563</v>
      </c>
      <c r="F390">
        <v>1221.05</v>
      </c>
      <c r="G390">
        <v>23.526640581140601</v>
      </c>
      <c r="H390">
        <f>(Table2[[#This Row],[1Y Return vs Nifty]]-AVERAGE(Table2[1Y Return vs Nifty]))/_xlfn.STDEV.P(Table2[1Y Return vs Nifty])</f>
        <v>-2.683471275515216E-2</v>
      </c>
      <c r="I390">
        <v>-5.0056668618861497</v>
      </c>
      <c r="J390">
        <f>(Table2[[#This Row],[1M Return vs Nifty]]-AVERAGE(Table2[1M Return vs Nifty]))/_xlfn.STDEV.P(Table2[1M Return vs Nifty])</f>
        <v>-0.34728527014688038</v>
      </c>
      <c r="K390">
        <v>-10.2332472528884</v>
      </c>
      <c r="L390">
        <f>(Table2[[#This Row],[6M Return vs Nifty]]-AVERAGE(Table2[6M Return vs Nifty]))/_xlfn.STDEV.P(Table2[6M Return vs Nifty])</f>
        <v>-0.65379620797408544</v>
      </c>
      <c r="M390">
        <v>-7.8451584261194602</v>
      </c>
      <c r="N390">
        <f>(Table2[[#This Row],[1W Return vs Nifty]]-AVERAGE(Table2[1W Return vs Nifty]))/_xlfn.STDEV.P(Table2[1W Return vs Nifty])</f>
        <v>-1.7250018756196592</v>
      </c>
      <c r="O390">
        <v>1291.6400000000001</v>
      </c>
      <c r="P390">
        <v>1295.32681870273</v>
      </c>
      <c r="Q390">
        <v>1198.99804725891</v>
      </c>
      <c r="R390">
        <v>31.669411812159002</v>
      </c>
      <c r="S390" s="1">
        <f>(Table2[[#This Row],[Close Price]]-Table2[[#This Row],[20D EMA]])/Table2[[#This Row],[20D EMA]]</f>
        <v>-5.4651450868663201E-2</v>
      </c>
      <c r="T390" s="1">
        <f>(Table2[[#This Row],[Close Price]]-Table2[[#This Row],[50D EMA]])/Table2[[#This Row],[50D EMA]]</f>
        <v>-5.7342145341450004E-2</v>
      </c>
      <c r="U390" s="1">
        <f>(Table2[[#This Row],[Close Price]]-Table2[[#This Row],[200D EMA]])/Table2[[#This Row],[200D EMA]]</f>
        <v>1.8391983866449194E-2</v>
      </c>
      <c r="V390">
        <v>1.32620148299497</v>
      </c>
      <c r="W390">
        <v>1214.4000000000001</v>
      </c>
      <c r="X390">
        <v>1252</v>
      </c>
      <c r="Y390">
        <v>1214.4000000000001</v>
      </c>
      <c r="Z390">
        <v>1288.95</v>
      </c>
      <c r="AA390">
        <v>1214.4000000000001</v>
      </c>
      <c r="AB390">
        <v>1252</v>
      </c>
      <c r="AC390" s="1">
        <f>(Table2[[#This Row],[Close Price]]/Table2[[#This Row],[Day Low]])-1</f>
        <v>5.4759552042160653E-3</v>
      </c>
      <c r="AD390" s="1">
        <f>(Table2[[#This Row],[Day High]]/Table2[[#This Row],[Close Price]])-1</f>
        <v>2.5347037385856419E-2</v>
      </c>
      <c r="AE390" s="1">
        <f>(Table2[[#This Row],[Close Price]]/Table2[[#This Row],[Current Week Low]])-1</f>
        <v>5.4759552042160653E-3</v>
      </c>
      <c r="AF390" s="1">
        <f>(Table2[[#This Row],[Current Week High]]/Table2[[#This Row],[Close Price]])-1</f>
        <v>5.5607878465255389E-2</v>
      </c>
      <c r="AG390" s="1">
        <f>(Table2[[#This Row],[Close Price]]/Table2[[#This Row],[Current Month Low]])-1</f>
        <v>5.4759552042160653E-3</v>
      </c>
      <c r="AH390" s="1">
        <f>(Table2[[#This Row],[Current Month High]]/Table2[[#This Row],[Close Price]])-1</f>
        <v>2.5347037385856419E-2</v>
      </c>
      <c r="AI390">
        <v>35.125506736005804</v>
      </c>
      <c r="AJ390">
        <v>74.013111016103693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3214</v>
      </c>
      <c r="AN390">
        <v>-0.74</v>
      </c>
      <c r="AO390" t="s">
        <v>3214</v>
      </c>
      <c r="AP390">
        <v>7.3492534730280001E-2</v>
      </c>
      <c r="AQ390">
        <f>(Table2[[#This Row],[Sharpe Ratio]]-AVERAGE(Table2[Sharpe Ratio]))/_xlfn.STDEV.P(Table2[Sharpe Ratio])</f>
        <v>0.14356561659142697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308</v>
      </c>
      <c r="AT390">
        <f>_xlfn.RANK.AVG(Table2[[#This Row],[6M Return vs Nifty Z-Score]],Table2[6M Return vs Nifty Z-Score])</f>
        <v>539</v>
      </c>
      <c r="AU390">
        <f>_xlfn.RANK.AVG(Table2[[#This Row],[Sharpe Ratio Z-Score]],Table2[Sharpe Ratio Z-Score])</f>
        <v>306</v>
      </c>
      <c r="AV390">
        <f>(Table2[[#This Row],[Rank 1Y]]+Table2[[#This Row],[Rank 6M]]+Table2[[#This Row],[Rank Sharpe]])/3</f>
        <v>384.33333333333331</v>
      </c>
    </row>
    <row r="391" spans="1:48" x14ac:dyDescent="0.3">
      <c r="A391" t="s">
        <v>784</v>
      </c>
      <c r="B391" t="s">
        <v>785</v>
      </c>
      <c r="C391" t="s">
        <v>3175</v>
      </c>
      <c r="D391" t="s">
        <v>187</v>
      </c>
      <c r="E391">
        <v>21608.480993919999</v>
      </c>
      <c r="F391">
        <v>569.6</v>
      </c>
      <c r="G391">
        <v>-11.6585616472304</v>
      </c>
      <c r="H391">
        <f>(Table2[[#This Row],[1Y Return vs Nifty]]-AVERAGE(Table2[1Y Return vs Nifty]))/_xlfn.STDEV.P(Table2[1Y Return vs Nifty])</f>
        <v>-0.61528178309380299</v>
      </c>
      <c r="I391">
        <v>-5.0465328903966897</v>
      </c>
      <c r="J391">
        <f>(Table2[[#This Row],[1M Return vs Nifty]]-AVERAGE(Table2[1M Return vs Nifty]))/_xlfn.STDEV.P(Table2[1M Return vs Nifty])</f>
        <v>-0.35096411405338768</v>
      </c>
      <c r="K391">
        <v>5.7672290626804799</v>
      </c>
      <c r="L391">
        <f>(Table2[[#This Row],[6M Return vs Nifty]]-AVERAGE(Table2[6M Return vs Nifty]))/_xlfn.STDEV.P(Table2[6M Return vs Nifty])</f>
        <v>-0.14790823926630053</v>
      </c>
      <c r="M391">
        <v>-2.42756169172891</v>
      </c>
      <c r="N391">
        <f>(Table2[[#This Row],[1W Return vs Nifty]]-AVERAGE(Table2[1W Return vs Nifty]))/_xlfn.STDEV.P(Table2[1W Return vs Nifty])</f>
        <v>-0.59226885824451148</v>
      </c>
      <c r="O391">
        <v>567.29999999999995</v>
      </c>
      <c r="P391">
        <v>566.99490995478902</v>
      </c>
      <c r="Q391">
        <v>529.26061589276003</v>
      </c>
      <c r="R391">
        <v>52.667969564364697</v>
      </c>
      <c r="S391" s="1">
        <f>(Table2[[#This Row],[Close Price]]-Table2[[#This Row],[20D EMA]])/Table2[[#This Row],[20D EMA]]</f>
        <v>4.0542922615901082E-3</v>
      </c>
      <c r="T391" s="1">
        <f>(Table2[[#This Row],[Close Price]]-Table2[[#This Row],[50D EMA]])/Table2[[#This Row],[50D EMA]]</f>
        <v>4.5945563169495192E-3</v>
      </c>
      <c r="U391" s="1">
        <f>(Table2[[#This Row],[Close Price]]-Table2[[#This Row],[200D EMA]])/Table2[[#This Row],[200D EMA]]</f>
        <v>7.62183750234188E-2</v>
      </c>
      <c r="V391">
        <v>0.86967840387025797</v>
      </c>
      <c r="W391">
        <v>552.70000000000005</v>
      </c>
      <c r="X391">
        <v>572.45000000000005</v>
      </c>
      <c r="Y391">
        <v>536.54999999999995</v>
      </c>
      <c r="Z391">
        <v>572.45000000000005</v>
      </c>
      <c r="AA391">
        <v>552.70000000000005</v>
      </c>
      <c r="AB391">
        <v>572.45000000000005</v>
      </c>
      <c r="AC391" s="1">
        <f>(Table2[[#This Row],[Close Price]]/Table2[[#This Row],[Day Low]])-1</f>
        <v>3.0577166636511555E-2</v>
      </c>
      <c r="AD391" s="1">
        <f>(Table2[[#This Row],[Day High]]/Table2[[#This Row],[Close Price]])-1</f>
        <v>5.0035112359549938E-3</v>
      </c>
      <c r="AE391" s="1">
        <f>(Table2[[#This Row],[Close Price]]/Table2[[#This Row],[Current Week Low]])-1</f>
        <v>6.1597241636380806E-2</v>
      </c>
      <c r="AF391" s="1">
        <f>(Table2[[#This Row],[Current Week High]]/Table2[[#This Row],[Close Price]])-1</f>
        <v>5.0035112359549938E-3</v>
      </c>
      <c r="AG391" s="1">
        <f>(Table2[[#This Row],[Close Price]]/Table2[[#This Row],[Current Month Low]])-1</f>
        <v>3.0577166636511555E-2</v>
      </c>
      <c r="AH391" s="1">
        <f>(Table2[[#This Row],[Current Month High]]/Table2[[#This Row],[Close Price]])-1</f>
        <v>5.0035112359549938E-3</v>
      </c>
      <c r="AI391">
        <v>9.2696629213482993</v>
      </c>
      <c r="AJ391">
        <v>40.019665683382399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-0.11</v>
      </c>
      <c r="AM391" t="s">
        <v>3214</v>
      </c>
      <c r="AN391">
        <v>1.41</v>
      </c>
      <c r="AO391" t="s">
        <v>3215</v>
      </c>
      <c r="AP391">
        <v>8.8768654837253005E-2</v>
      </c>
      <c r="AQ391">
        <f>(Table2[[#This Row],[Sharpe Ratio]]-AVERAGE(Table2[Sharpe Ratio]))/_xlfn.STDEV.P(Table2[Sharpe Ratio])</f>
        <v>0.3219406308992338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-1.3844823637587689</v>
      </c>
      <c r="AS391">
        <f>_xlfn.RANK.AVG(Table2[[#This Row],[1Y Return vs Nifty Z-Score]],Table2[1Y Return vs Nifty Z-Score])</f>
        <v>522</v>
      </c>
      <c r="AT391">
        <f>_xlfn.RANK.AVG(Table2[[#This Row],[6M Return vs Nifty Z-Score]],Table2[6M Return vs Nifty Z-Score])</f>
        <v>370</v>
      </c>
      <c r="AU391">
        <f>_xlfn.RANK.AVG(Table2[[#This Row],[Sharpe Ratio Z-Score]],Table2[Sharpe Ratio Z-Score])</f>
        <v>261</v>
      </c>
      <c r="AV391">
        <f>(Table2[[#This Row],[Rank 1Y]]+Table2[[#This Row],[Rank 6M]]+Table2[[#This Row],[Rank Sharpe]])/3</f>
        <v>384.33333333333331</v>
      </c>
    </row>
    <row r="392" spans="1:48" x14ac:dyDescent="0.3">
      <c r="A392" t="s">
        <v>1034</v>
      </c>
      <c r="B392" t="s">
        <v>1035</v>
      </c>
      <c r="C392" t="s">
        <v>3172</v>
      </c>
      <c r="D392" t="s">
        <v>254</v>
      </c>
      <c r="E392">
        <v>13982.72716086</v>
      </c>
      <c r="F392">
        <v>599.1</v>
      </c>
      <c r="G392">
        <v>38.476846757305303</v>
      </c>
      <c r="H392">
        <f>(Table2[[#This Row],[1Y Return vs Nifty]]-AVERAGE(Table2[1Y Return vs Nifty]))/_xlfn.STDEV.P(Table2[1Y Return vs Nifty])</f>
        <v>0.22319667737934257</v>
      </c>
      <c r="I392">
        <v>-13.8601916913771</v>
      </c>
      <c r="J392">
        <f>(Table2[[#This Row],[1M Return vs Nifty]]-AVERAGE(Table2[1M Return vs Nifty]))/_xlfn.STDEV.P(Table2[1M Return vs Nifty])</f>
        <v>-1.1443878000780343</v>
      </c>
      <c r="K392">
        <v>-3.4278455807752199</v>
      </c>
      <c r="L392">
        <f>(Table2[[#This Row],[6M Return vs Nifty]]-AVERAGE(Table2[6M Return vs Nifty]))/_xlfn.STDEV.P(Table2[6M Return vs Nifty])</f>
        <v>-0.43862943667015908</v>
      </c>
      <c r="M392">
        <v>-10.2817545151625</v>
      </c>
      <c r="N392">
        <f>(Table2[[#This Row],[1W Return vs Nifty]]-AVERAGE(Table2[1W Return vs Nifty]))/_xlfn.STDEV.P(Table2[1W Return vs Nifty])</f>
        <v>-2.2344552320398274</v>
      </c>
      <c r="O392">
        <v>672.26</v>
      </c>
      <c r="P392">
        <v>681.31841237376705</v>
      </c>
      <c r="Q392">
        <v>612.61201108447096</v>
      </c>
      <c r="R392">
        <v>23.801241213280999</v>
      </c>
      <c r="S392" s="1">
        <f>(Table2[[#This Row],[Close Price]]-Table2[[#This Row],[20D EMA]])/Table2[[#This Row],[20D EMA]]</f>
        <v>-0.10882694195698088</v>
      </c>
      <c r="T392" s="1">
        <f>(Table2[[#This Row],[Close Price]]-Table2[[#This Row],[50D EMA]])/Table2[[#This Row],[50D EMA]]</f>
        <v>-0.12067545934552333</v>
      </c>
      <c r="U392" s="1">
        <f>(Table2[[#This Row],[Close Price]]-Table2[[#This Row],[200D EMA]])/Table2[[#This Row],[200D EMA]]</f>
        <v>-2.2056392692254637E-2</v>
      </c>
      <c r="V392">
        <v>2.72118840773578</v>
      </c>
      <c r="W392">
        <v>585.6</v>
      </c>
      <c r="X392">
        <v>625.79999999999995</v>
      </c>
      <c r="Y392">
        <v>585.6</v>
      </c>
      <c r="Z392">
        <v>652.75</v>
      </c>
      <c r="AA392">
        <v>585.6</v>
      </c>
      <c r="AB392">
        <v>625.79999999999995</v>
      </c>
      <c r="AC392" s="1">
        <f>(Table2[[#This Row],[Close Price]]/Table2[[#This Row],[Day Low]])-1</f>
        <v>2.3053278688524692E-2</v>
      </c>
      <c r="AD392" s="1">
        <f>(Table2[[#This Row],[Day High]]/Table2[[#This Row],[Close Price]])-1</f>
        <v>4.4566850275413072E-2</v>
      </c>
      <c r="AE392" s="1">
        <f>(Table2[[#This Row],[Close Price]]/Table2[[#This Row],[Current Week Low]])-1</f>
        <v>2.3053278688524692E-2</v>
      </c>
      <c r="AF392" s="1">
        <f>(Table2[[#This Row],[Current Week High]]/Table2[[#This Row],[Close Price]])-1</f>
        <v>8.9550993156401137E-2</v>
      </c>
      <c r="AG392" s="1">
        <f>(Table2[[#This Row],[Close Price]]/Table2[[#This Row],[Current Month Low]])-1</f>
        <v>2.3053278688524692E-2</v>
      </c>
      <c r="AH392" s="1">
        <f>(Table2[[#This Row],[Current Month High]]/Table2[[#This Row],[Close Price]])-1</f>
        <v>4.4566850275413072E-2</v>
      </c>
      <c r="AI392">
        <v>38.207310966449597</v>
      </c>
      <c r="AJ392">
        <v>136.798418972332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-0.16</v>
      </c>
      <c r="AM392" t="s">
        <v>3214</v>
      </c>
      <c r="AN392">
        <v>-19.239999999999998</v>
      </c>
      <c r="AO392" t="s">
        <v>3214</v>
      </c>
      <c r="AP392">
        <v>2.5143772442651001E-2</v>
      </c>
      <c r="AQ392">
        <f>(Table2[[#This Row],[Sharpe Ratio]]-AVERAGE(Table2[Sharpe Ratio]))/_xlfn.STDEV.P(Table2[Sharpe Ratio])</f>
        <v>-0.42098946051116337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237</v>
      </c>
      <c r="AT392">
        <f>_xlfn.RANK.AVG(Table2[[#This Row],[6M Return vs Nifty Z-Score]],Table2[6M Return vs Nifty Z-Score])</f>
        <v>475</v>
      </c>
      <c r="AU392">
        <f>_xlfn.RANK.AVG(Table2[[#This Row],[Sharpe Ratio Z-Score]],Table2[Sharpe Ratio Z-Score])</f>
        <v>444</v>
      </c>
      <c r="AV392">
        <f>(Table2[[#This Row],[Rank 1Y]]+Table2[[#This Row],[Rank 6M]]+Table2[[#This Row],[Rank Sharpe]])/3</f>
        <v>385.33333333333331</v>
      </c>
    </row>
    <row r="393" spans="1:48" x14ac:dyDescent="0.3">
      <c r="A393" t="s">
        <v>733</v>
      </c>
      <c r="B393" t="s">
        <v>734</v>
      </c>
      <c r="C393" t="s">
        <v>3179</v>
      </c>
      <c r="D393" t="s">
        <v>294</v>
      </c>
      <c r="E393">
        <v>23857.643543300001</v>
      </c>
      <c r="F393">
        <v>381.5</v>
      </c>
      <c r="G393">
        <v>32.937870667507603</v>
      </c>
      <c r="H393">
        <f>(Table2[[#This Row],[1Y Return vs Nifty]]-AVERAGE(Table2[1Y Return vs Nifty]))/_xlfn.STDEV.P(Table2[1Y Return vs Nifty])</f>
        <v>0.13056130664700855</v>
      </c>
      <c r="I393">
        <v>-3.01615838270583</v>
      </c>
      <c r="J393">
        <f>(Table2[[#This Row],[1M Return vs Nifty]]-AVERAGE(Table2[1M Return vs Nifty]))/_xlfn.STDEV.P(Table2[1M Return vs Nifty])</f>
        <v>-0.16818562644919752</v>
      </c>
      <c r="K393">
        <v>-32.706686674445102</v>
      </c>
      <c r="L393">
        <f>(Table2[[#This Row],[6M Return vs Nifty]]-AVERAGE(Table2[6M Return vs Nifty]))/_xlfn.STDEV.P(Table2[6M Return vs Nifty])</f>
        <v>-1.3643402189537088</v>
      </c>
      <c r="M393">
        <v>2.9968001838337801</v>
      </c>
      <c r="N393">
        <f>(Table2[[#This Row],[1W Return vs Nifty]]-AVERAGE(Table2[1W Return vs Nifty]))/_xlfn.STDEV.P(Table2[1W Return vs Nifty])</f>
        <v>0.54187864218439385</v>
      </c>
      <c r="O393">
        <v>378.62</v>
      </c>
      <c r="P393">
        <v>389.03436937502698</v>
      </c>
      <c r="Q393">
        <v>378.20447375521098</v>
      </c>
      <c r="R393">
        <v>56.676777156084903</v>
      </c>
      <c r="S393" s="1">
        <f>(Table2[[#This Row],[Close Price]]-Table2[[#This Row],[20D EMA]])/Table2[[#This Row],[20D EMA]]</f>
        <v>7.6065712323701747E-3</v>
      </c>
      <c r="T393" s="1">
        <f>(Table2[[#This Row],[Close Price]]-Table2[[#This Row],[50D EMA]])/Table2[[#This Row],[50D EMA]]</f>
        <v>-1.936684768271436E-2</v>
      </c>
      <c r="U393" s="1">
        <f>(Table2[[#This Row],[Close Price]]-Table2[[#This Row],[200D EMA]])/Table2[[#This Row],[200D EMA]]</f>
        <v>8.7136098948475491E-3</v>
      </c>
      <c r="V393">
        <v>0.62900496060714906</v>
      </c>
      <c r="W393">
        <v>373.5</v>
      </c>
      <c r="X393">
        <v>383.85</v>
      </c>
      <c r="Y393">
        <v>372.15</v>
      </c>
      <c r="Z393">
        <v>384.65</v>
      </c>
      <c r="AA393">
        <v>373.5</v>
      </c>
      <c r="AB393">
        <v>383.85</v>
      </c>
      <c r="AC393" s="1">
        <f>(Table2[[#This Row],[Close Price]]/Table2[[#This Row],[Day Low]])-1</f>
        <v>2.1419009370816644E-2</v>
      </c>
      <c r="AD393" s="1">
        <f>(Table2[[#This Row],[Day High]]/Table2[[#This Row],[Close Price]])-1</f>
        <v>6.1598951507209065E-3</v>
      </c>
      <c r="AE393" s="1">
        <f>(Table2[[#This Row],[Close Price]]/Table2[[#This Row],[Current Week Low]])-1</f>
        <v>2.5124277844954968E-2</v>
      </c>
      <c r="AF393" s="1">
        <f>(Table2[[#This Row],[Current Week High]]/Table2[[#This Row],[Close Price]])-1</f>
        <v>8.2568807339449268E-3</v>
      </c>
      <c r="AG393" s="1">
        <f>(Table2[[#This Row],[Close Price]]/Table2[[#This Row],[Current Month Low]])-1</f>
        <v>2.1419009370816644E-2</v>
      </c>
      <c r="AH393" s="1">
        <f>(Table2[[#This Row],[Current Month High]]/Table2[[#This Row],[Close Price]])-1</f>
        <v>6.1598951507209065E-3</v>
      </c>
      <c r="AI393">
        <v>31.6382699868938</v>
      </c>
      <c r="AJ393">
        <v>85.599610800291799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-0.16</v>
      </c>
      <c r="AM393" t="s">
        <v>3214</v>
      </c>
      <c r="AN393">
        <v>0.37</v>
      </c>
      <c r="AO393" t="s">
        <v>3215</v>
      </c>
      <c r="AP393">
        <v>0.114400553023996</v>
      </c>
      <c r="AQ393">
        <f>(Table2[[#This Row],[Sharpe Ratio]]-AVERAGE(Table2[Sharpe Ratio]))/_xlfn.STDEV.P(Table2[Sharpe Ratio])</f>
        <v>0.62123719139888156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261</v>
      </c>
      <c r="AT393">
        <f>_xlfn.RANK.AVG(Table2[[#This Row],[6M Return vs Nifty Z-Score]],Table2[6M Return vs Nifty Z-Score])</f>
        <v>706</v>
      </c>
      <c r="AU393">
        <f>_xlfn.RANK.AVG(Table2[[#This Row],[Sharpe Ratio Z-Score]],Table2[Sharpe Ratio Z-Score])</f>
        <v>190</v>
      </c>
      <c r="AV393">
        <f>(Table2[[#This Row],[Rank 1Y]]+Table2[[#This Row],[Rank 6M]]+Table2[[#This Row],[Rank Sharpe]])/3</f>
        <v>385.66666666666669</v>
      </c>
    </row>
    <row r="394" spans="1:48" x14ac:dyDescent="0.3">
      <c r="A394" t="s">
        <v>1243</v>
      </c>
      <c r="B394" t="s">
        <v>1244</v>
      </c>
      <c r="C394" t="s">
        <v>3169</v>
      </c>
      <c r="D394" t="s">
        <v>570</v>
      </c>
      <c r="E394">
        <v>9690.8600824200003</v>
      </c>
      <c r="F394">
        <v>293.39999999999998</v>
      </c>
      <c r="G394">
        <v>-8.9316066584735996</v>
      </c>
      <c r="H394">
        <f>(Table2[[#This Row],[1Y Return vs Nifty]]-AVERAGE(Table2[1Y Return vs Nifty]))/_xlfn.STDEV.P(Table2[1Y Return vs Nifty])</f>
        <v>-0.56967543234259399</v>
      </c>
      <c r="I394">
        <v>2.99483551422865</v>
      </c>
      <c r="J394">
        <f>(Table2[[#This Row],[1M Return vs Nifty]]-AVERAGE(Table2[1M Return vs Nifty]))/_xlfn.STDEV.P(Table2[1M Return vs Nifty])</f>
        <v>0.37293640267302008</v>
      </c>
      <c r="K394">
        <v>15.4373393675491</v>
      </c>
      <c r="L394">
        <f>(Table2[[#This Row],[6M Return vs Nifty]]-AVERAGE(Table2[6M Return vs Nifty]))/_xlfn.STDEV.P(Table2[6M Return vs Nifty])</f>
        <v>0.15783218763275181</v>
      </c>
      <c r="M394">
        <v>6.1307370410902697</v>
      </c>
      <c r="N394">
        <f>(Table2[[#This Row],[1W Return vs Nifty]]-AVERAGE(Table2[1W Return vs Nifty]))/_xlfn.STDEV.P(Table2[1W Return vs Nifty])</f>
        <v>1.1971348243303832</v>
      </c>
      <c r="O394">
        <v>279.17</v>
      </c>
      <c r="P394">
        <v>267.01319504036798</v>
      </c>
      <c r="Q394">
        <v>238.90788985192</v>
      </c>
      <c r="R394">
        <v>66.309289107998097</v>
      </c>
      <c r="S394" s="1">
        <f>(Table2[[#This Row],[Close Price]]-Table2[[#This Row],[20D EMA]])/Table2[[#This Row],[20D EMA]]</f>
        <v>5.0972525701185517E-2</v>
      </c>
      <c r="T394" s="1">
        <f>(Table2[[#This Row],[Close Price]]-Table2[[#This Row],[50D EMA]])/Table2[[#This Row],[50D EMA]]</f>
        <v>9.882210111617426E-2</v>
      </c>
      <c r="U394" s="1">
        <f>(Table2[[#This Row],[Close Price]]-Table2[[#This Row],[200D EMA]])/Table2[[#This Row],[200D EMA]]</f>
        <v>0.22808836569547911</v>
      </c>
      <c r="V394">
        <v>0.62579475630582704</v>
      </c>
      <c r="W394">
        <v>287.64999999999998</v>
      </c>
      <c r="X394">
        <v>297.60000000000002</v>
      </c>
      <c r="Y394">
        <v>272.05</v>
      </c>
      <c r="Z394">
        <v>297.60000000000002</v>
      </c>
      <c r="AA394">
        <v>287.64999999999998</v>
      </c>
      <c r="AB394">
        <v>297.60000000000002</v>
      </c>
      <c r="AC394" s="1">
        <f>(Table2[[#This Row],[Close Price]]/Table2[[#This Row],[Day Low]])-1</f>
        <v>1.9989570658786704E-2</v>
      </c>
      <c r="AD394" s="1">
        <f>(Table2[[#This Row],[Day High]]/Table2[[#This Row],[Close Price]])-1</f>
        <v>1.4314928425358087E-2</v>
      </c>
      <c r="AE394" s="1">
        <f>(Table2[[#This Row],[Close Price]]/Table2[[#This Row],[Current Week Low]])-1</f>
        <v>7.8478220915272789E-2</v>
      </c>
      <c r="AF394" s="1">
        <f>(Table2[[#This Row],[Current Week High]]/Table2[[#This Row],[Close Price]])-1</f>
        <v>1.4314928425358087E-2</v>
      </c>
      <c r="AG394" s="1">
        <f>(Table2[[#This Row],[Close Price]]/Table2[[#This Row],[Current Month Low]])-1</f>
        <v>1.9989570658786704E-2</v>
      </c>
      <c r="AH394" s="1">
        <f>(Table2[[#This Row],[Current Month High]]/Table2[[#This Row],[Close Price]])-1</f>
        <v>1.4314928425358087E-2</v>
      </c>
      <c r="AI394">
        <v>1.4314928425358</v>
      </c>
      <c r="AJ394">
        <v>45.535714285714199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0.12</v>
      </c>
      <c r="AM394" t="s">
        <v>3215</v>
      </c>
      <c r="AN394">
        <v>1.43</v>
      </c>
      <c r="AO394" t="s">
        <v>3215</v>
      </c>
      <c r="AP394">
        <v>4.2505378836904001E-2</v>
      </c>
      <c r="AQ394">
        <f>(Table2[[#This Row],[Sharpe Ratio]]-AVERAGE(Table2[Sharpe Ratio]))/_xlfn.STDEV.P(Table2[Sharpe Ratio])</f>
        <v>-0.21826280169366849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0.93996518059989254</v>
      </c>
      <c r="AS394">
        <f>_xlfn.RANK.AVG(Table2[[#This Row],[1Y Return vs Nifty Z-Score]],Table2[1Y Return vs Nifty Z-Score])</f>
        <v>497</v>
      </c>
      <c r="AT394">
        <f>_xlfn.RANK.AVG(Table2[[#This Row],[6M Return vs Nifty Z-Score]],Table2[6M Return vs Nifty Z-Score])</f>
        <v>261</v>
      </c>
      <c r="AU394">
        <f>_xlfn.RANK.AVG(Table2[[#This Row],[Sharpe Ratio Z-Score]],Table2[Sharpe Ratio Z-Score])</f>
        <v>402</v>
      </c>
      <c r="AV394">
        <f>(Table2[[#This Row],[Rank 1Y]]+Table2[[#This Row],[Rank 6M]]+Table2[[#This Row],[Rank Sharpe]])/3</f>
        <v>386.66666666666669</v>
      </c>
    </row>
    <row r="395" spans="1:48" x14ac:dyDescent="0.3">
      <c r="A395" t="s">
        <v>464</v>
      </c>
      <c r="B395" t="s">
        <v>465</v>
      </c>
      <c r="C395" t="s">
        <v>3168</v>
      </c>
      <c r="D395" t="s">
        <v>21</v>
      </c>
      <c r="E395">
        <v>47611.271503477503</v>
      </c>
      <c r="F395">
        <v>7126.45</v>
      </c>
      <c r="G395">
        <v>8.1935665187802105</v>
      </c>
      <c r="H395">
        <f>(Table2[[#This Row],[1Y Return vs Nifty]]-AVERAGE(Table2[1Y Return vs Nifty]))/_xlfn.STDEV.P(Table2[1Y Return vs Nifty])</f>
        <v>-0.28326929149422853</v>
      </c>
      <c r="I395">
        <v>9.7787681142630305</v>
      </c>
      <c r="J395">
        <f>(Table2[[#This Row],[1M Return vs Nifty]]-AVERAGE(Table2[1M Return vs Nifty]))/_xlfn.STDEV.P(Table2[1M Return vs Nifty])</f>
        <v>0.98363996299955592</v>
      </c>
      <c r="K395">
        <v>13.4132150296278</v>
      </c>
      <c r="L395">
        <f>(Table2[[#This Row],[6M Return vs Nifty]]-AVERAGE(Table2[6M Return vs Nifty]))/_xlfn.STDEV.P(Table2[6M Return vs Nifty])</f>
        <v>9.3835333443690105E-2</v>
      </c>
      <c r="M395">
        <v>2.35961973270595</v>
      </c>
      <c r="N395">
        <f>(Table2[[#This Row],[1W Return vs Nifty]]-AVERAGE(Table2[1W Return vs Nifty]))/_xlfn.STDEV.P(Table2[1W Return vs Nifty])</f>
        <v>0.40865437865868159</v>
      </c>
      <c r="O395">
        <v>6816.19</v>
      </c>
      <c r="P395">
        <v>6461.1248062710401</v>
      </c>
      <c r="Q395">
        <v>5846.5658837031197</v>
      </c>
      <c r="R395">
        <v>72.139995166009697</v>
      </c>
      <c r="S395" s="1">
        <f>(Table2[[#This Row],[Close Price]]-Table2[[#This Row],[20D EMA]])/Table2[[#This Row],[20D EMA]]</f>
        <v>4.5518097353506905E-2</v>
      </c>
      <c r="T395" s="1">
        <f>(Table2[[#This Row],[Close Price]]-Table2[[#This Row],[50D EMA]])/Table2[[#This Row],[50D EMA]]</f>
        <v>0.10297358643857307</v>
      </c>
      <c r="U395" s="1">
        <f>(Table2[[#This Row],[Close Price]]-Table2[[#This Row],[200D EMA]])/Table2[[#This Row],[200D EMA]]</f>
        <v>0.2189121172592042</v>
      </c>
      <c r="V395">
        <v>0.82522028193785402</v>
      </c>
      <c r="W395">
        <v>6980.05</v>
      </c>
      <c r="X395">
        <v>7139</v>
      </c>
      <c r="Y395">
        <v>6874.95</v>
      </c>
      <c r="Z395">
        <v>7139</v>
      </c>
      <c r="AA395">
        <v>6980.05</v>
      </c>
      <c r="AB395">
        <v>7139</v>
      </c>
      <c r="AC395" s="1">
        <f>(Table2[[#This Row],[Close Price]]/Table2[[#This Row],[Day Low]])-1</f>
        <v>2.0974061790388188E-2</v>
      </c>
      <c r="AD395" s="1">
        <f>(Table2[[#This Row],[Day High]]/Table2[[#This Row],[Close Price]])-1</f>
        <v>1.7610451206422351E-3</v>
      </c>
      <c r="AE395" s="1">
        <f>(Table2[[#This Row],[Close Price]]/Table2[[#This Row],[Current Week Low]])-1</f>
        <v>3.6582084233339973E-2</v>
      </c>
      <c r="AF395" s="1">
        <f>(Table2[[#This Row],[Current Week High]]/Table2[[#This Row],[Close Price]])-1</f>
        <v>1.7610451206422351E-3</v>
      </c>
      <c r="AG395" s="1">
        <f>(Table2[[#This Row],[Close Price]]/Table2[[#This Row],[Current Month Low]])-1</f>
        <v>2.0974061790388188E-2</v>
      </c>
      <c r="AH395" s="1">
        <f>(Table2[[#This Row],[Current Month High]]/Table2[[#This Row],[Close Price]])-1</f>
        <v>1.7610451206422351E-3</v>
      </c>
      <c r="AI395">
        <v>0.31642683243411301</v>
      </c>
      <c r="AJ395">
        <v>66.224269636713501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</v>
      </c>
      <c r="AM395" t="s">
        <v>3215</v>
      </c>
      <c r="AN395">
        <v>1.61</v>
      </c>
      <c r="AO395" t="s">
        <v>3215</v>
      </c>
      <c r="AP395">
        <v>6.5604795207960002E-3</v>
      </c>
      <c r="AQ395">
        <f>(Table2[[#This Row],[Sharpe Ratio]]-AVERAGE(Table2[Sharpe Ratio]))/_xlfn.STDEV.P(Table2[Sharpe Ratio])</f>
        <v>-0.63798141380884443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0.56487896979885466</v>
      </c>
      <c r="AS395">
        <f>_xlfn.RANK.AVG(Table2[[#This Row],[1Y Return vs Nifty Z-Score]],Table2[1Y Return vs Nifty Z-Score])</f>
        <v>387</v>
      </c>
      <c r="AT395">
        <f>_xlfn.RANK.AVG(Table2[[#This Row],[6M Return vs Nifty Z-Score]],Table2[6M Return vs Nifty Z-Score])</f>
        <v>283</v>
      </c>
      <c r="AU395">
        <f>_xlfn.RANK.AVG(Table2[[#This Row],[Sharpe Ratio Z-Score]],Table2[Sharpe Ratio Z-Score])</f>
        <v>493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1363</v>
      </c>
      <c r="B396" t="s">
        <v>1364</v>
      </c>
      <c r="C396" t="s">
        <v>3181</v>
      </c>
      <c r="D396" t="s">
        <v>1365</v>
      </c>
      <c r="E396">
        <v>8459.1261069100001</v>
      </c>
      <c r="F396">
        <v>265.55</v>
      </c>
      <c r="G396">
        <v>8.1093895334519601</v>
      </c>
      <c r="H396">
        <f>(Table2[[#This Row],[1Y Return vs Nifty]]-AVERAGE(Table2[1Y Return vs Nifty]))/_xlfn.STDEV.P(Table2[1Y Return vs Nifty])</f>
        <v>-0.28467709071859698</v>
      </c>
      <c r="I396">
        <v>2.3653970882622399</v>
      </c>
      <c r="J396">
        <f>(Table2[[#This Row],[1M Return vs Nifty]]-AVERAGE(Table2[1M Return vs Nifty]))/_xlfn.STDEV.P(Table2[1M Return vs Nifty])</f>
        <v>0.31627306145084033</v>
      </c>
      <c r="K396">
        <v>25.804630588911699</v>
      </c>
      <c r="L396">
        <f>(Table2[[#This Row],[6M Return vs Nifty]]-AVERAGE(Table2[6M Return vs Nifty]))/_xlfn.STDEV.P(Table2[6M Return vs Nifty])</f>
        <v>0.48561542317768108</v>
      </c>
      <c r="M396">
        <v>8.7069809222027299</v>
      </c>
      <c r="N396">
        <f>(Table2[[#This Row],[1W Return vs Nifty]]-AVERAGE(Table2[1W Return vs Nifty]))/_xlfn.STDEV.P(Table2[1W Return vs Nifty])</f>
        <v>1.7357863054238831</v>
      </c>
      <c r="O396">
        <v>251.48</v>
      </c>
      <c r="P396">
        <v>241.86098761247001</v>
      </c>
      <c r="Q396">
        <v>214.13651948956499</v>
      </c>
      <c r="R396">
        <v>70.193802042748104</v>
      </c>
      <c r="S396" s="1">
        <f>(Table2[[#This Row],[Close Price]]-Table2[[#This Row],[20D EMA]])/Table2[[#This Row],[20D EMA]]</f>
        <v>5.5948783203435749E-2</v>
      </c>
      <c r="T396" s="1">
        <f>(Table2[[#This Row],[Close Price]]-Table2[[#This Row],[50D EMA]])/Table2[[#This Row],[50D EMA]]</f>
        <v>9.7944743471760423E-2</v>
      </c>
      <c r="U396" s="1">
        <f>(Table2[[#This Row],[Close Price]]-Table2[[#This Row],[200D EMA]])/Table2[[#This Row],[200D EMA]]</f>
        <v>0.24009674124240371</v>
      </c>
      <c r="V396">
        <v>0.57695931886457497</v>
      </c>
      <c r="W396">
        <v>256.60000000000002</v>
      </c>
      <c r="X396">
        <v>271.7</v>
      </c>
      <c r="Y396">
        <v>253.2</v>
      </c>
      <c r="Z396">
        <v>271.7</v>
      </c>
      <c r="AA396">
        <v>256.60000000000002</v>
      </c>
      <c r="AB396">
        <v>271.7</v>
      </c>
      <c r="AC396" s="1">
        <f>(Table2[[#This Row],[Close Price]]/Table2[[#This Row],[Day Low]])-1</f>
        <v>3.4879189399844135E-2</v>
      </c>
      <c r="AD396" s="1">
        <f>(Table2[[#This Row],[Day High]]/Table2[[#This Row],[Close Price]])-1</f>
        <v>2.3159480323855952E-2</v>
      </c>
      <c r="AE396" s="1">
        <f>(Table2[[#This Row],[Close Price]]/Table2[[#This Row],[Current Week Low]])-1</f>
        <v>4.8775671406003251E-2</v>
      </c>
      <c r="AF396" s="1">
        <f>(Table2[[#This Row],[Current Week High]]/Table2[[#This Row],[Close Price]])-1</f>
        <v>2.3159480323855952E-2</v>
      </c>
      <c r="AG396" s="1">
        <f>(Table2[[#This Row],[Close Price]]/Table2[[#This Row],[Current Month Low]])-1</f>
        <v>3.4879189399844135E-2</v>
      </c>
      <c r="AH396" s="1">
        <f>(Table2[[#This Row],[Current Month High]]/Table2[[#This Row],[Close Price]])-1</f>
        <v>2.3159480323855952E-2</v>
      </c>
      <c r="AI396">
        <v>2.3159480323855899</v>
      </c>
      <c r="AJ396">
        <v>56.5742924528302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3215</v>
      </c>
      <c r="AN396">
        <v>2.68</v>
      </c>
      <c r="AO396" t="s">
        <v>3215</v>
      </c>
      <c r="AP396">
        <v>-1.5306002166791999E-2</v>
      </c>
      <c r="AQ396">
        <f>(Table2[[#This Row],[Sharpe Ratio]]-AVERAGE(Table2[Sharpe Ratio]))/_xlfn.STDEV.P(Table2[Sharpe Ratio])</f>
        <v>-0.89331025101172123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1.3596874483220864</v>
      </c>
      <c r="AS396">
        <f>_xlfn.RANK.AVG(Table2[[#This Row],[1Y Return vs Nifty Z-Score]],Table2[1Y Return vs Nifty Z-Score])</f>
        <v>389</v>
      </c>
      <c r="AT396">
        <f>_xlfn.RANK.AVG(Table2[[#This Row],[6M Return vs Nifty Z-Score]],Table2[6M Return vs Nifty Z-Score])</f>
        <v>179</v>
      </c>
      <c r="AU396">
        <f>_xlfn.RANK.AVG(Table2[[#This Row],[Sharpe Ratio Z-Score]],Table2[Sharpe Ratio Z-Score])</f>
        <v>595</v>
      </c>
      <c r="AV396">
        <f>(Table2[[#This Row],[Rank 1Y]]+Table2[[#This Row],[Rank 6M]]+Table2[[#This Row],[Rank Sharpe]])/3</f>
        <v>387.66666666666669</v>
      </c>
    </row>
    <row r="397" spans="1:48" x14ac:dyDescent="0.3">
      <c r="A397" t="s">
        <v>67</v>
      </c>
      <c r="B397" t="s">
        <v>68</v>
      </c>
      <c r="C397" t="s">
        <v>3167</v>
      </c>
      <c r="D397" t="s">
        <v>69</v>
      </c>
      <c r="E397">
        <v>367917.10338568903</v>
      </c>
      <c r="F397">
        <v>291.95</v>
      </c>
      <c r="G397">
        <v>26.792614448553401</v>
      </c>
      <c r="H397">
        <f>(Table2[[#This Row],[1Y Return vs Nifty]]-AVERAGE(Table2[1Y Return vs Nifty]))/_xlfn.STDEV.P(Table2[1Y Return vs Nifty])</f>
        <v>2.7786339061113986E-2</v>
      </c>
      <c r="I397">
        <v>-13.739920049253801</v>
      </c>
      <c r="J397">
        <f>(Table2[[#This Row],[1M Return vs Nifty]]-AVERAGE(Table2[1M Return vs Nifty]))/_xlfn.STDEV.P(Table2[1M Return vs Nifty])</f>
        <v>-1.1335606995772651</v>
      </c>
      <c r="K397">
        <v>-7.7092377830366399</v>
      </c>
      <c r="L397">
        <f>(Table2[[#This Row],[6M Return vs Nifty]]-AVERAGE(Table2[6M Return vs Nifty]))/_xlfn.STDEV.P(Table2[6M Return vs Nifty])</f>
        <v>-0.57399445716869879</v>
      </c>
      <c r="M397">
        <v>-2.1139200239201399</v>
      </c>
      <c r="N397">
        <f>(Table2[[#This Row],[1W Return vs Nifty]]-AVERAGE(Table2[1W Return vs Nifty]))/_xlfn.STDEV.P(Table2[1W Return vs Nifty])</f>
        <v>-0.52669139093389439</v>
      </c>
      <c r="O397">
        <v>299.26</v>
      </c>
      <c r="P397">
        <v>304.32135811268699</v>
      </c>
      <c r="Q397">
        <v>274.42094320418499</v>
      </c>
      <c r="R397">
        <v>39.873895816238097</v>
      </c>
      <c r="S397" s="1">
        <f>(Table2[[#This Row],[Close Price]]-Table2[[#This Row],[20D EMA]])/Table2[[#This Row],[20D EMA]]</f>
        <v>-2.4426919735347198E-2</v>
      </c>
      <c r="T397" s="1">
        <f>(Table2[[#This Row],[Close Price]]-Table2[[#This Row],[50D EMA]])/Table2[[#This Row],[50D EMA]]</f>
        <v>-4.0652283459204401E-2</v>
      </c>
      <c r="U397" s="1">
        <f>(Table2[[#This Row],[Close Price]]-Table2[[#This Row],[200D EMA]])/Table2[[#This Row],[200D EMA]]</f>
        <v>6.3876527028669111E-2</v>
      </c>
      <c r="V397">
        <v>0.72407353739133096</v>
      </c>
      <c r="W397">
        <v>290.7</v>
      </c>
      <c r="X397">
        <v>299.14999999999998</v>
      </c>
      <c r="Y397">
        <v>290.7</v>
      </c>
      <c r="Z397">
        <v>301.8</v>
      </c>
      <c r="AA397">
        <v>290.7</v>
      </c>
      <c r="AB397">
        <v>299.14999999999998</v>
      </c>
      <c r="AC397" s="1">
        <f>(Table2[[#This Row],[Close Price]]/Table2[[#This Row],[Day Low]])-1</f>
        <v>4.2999656002751241E-3</v>
      </c>
      <c r="AD397" s="1">
        <f>(Table2[[#This Row],[Day High]]/Table2[[#This Row],[Close Price]])-1</f>
        <v>2.4661757150196806E-2</v>
      </c>
      <c r="AE397" s="1">
        <f>(Table2[[#This Row],[Close Price]]/Table2[[#This Row],[Current Week Low]])-1</f>
        <v>4.2999656002751241E-3</v>
      </c>
      <c r="AF397" s="1">
        <f>(Table2[[#This Row],[Current Week High]]/Table2[[#This Row],[Close Price]])-1</f>
        <v>3.373865387908892E-2</v>
      </c>
      <c r="AG397" s="1">
        <f>(Table2[[#This Row],[Close Price]]/Table2[[#This Row],[Current Month Low]])-1</f>
        <v>4.2999656002751241E-3</v>
      </c>
      <c r="AH397" s="1">
        <f>(Table2[[#This Row],[Current Month High]]/Table2[[#This Row],[Close Price]])-1</f>
        <v>2.4661757150196806E-2</v>
      </c>
      <c r="AI397">
        <v>18.170919678027001</v>
      </c>
      <c r="AJ397">
        <v>62.284602556975997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-7.0000000000000007E-2</v>
      </c>
      <c r="AM397" t="s">
        <v>3214</v>
      </c>
      <c r="AN397">
        <v>0.17</v>
      </c>
      <c r="AO397" t="s">
        <v>3215</v>
      </c>
      <c r="AP397">
        <v>6.0049495131698001E-2</v>
      </c>
      <c r="AQ397">
        <f>(Table2[[#This Row],[Sharpe Ratio]]-AVERAGE(Table2[Sharpe Ratio]))/_xlfn.STDEV.P(Table2[Sharpe Ratio])</f>
        <v>-1.3405025426693935E-2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293</v>
      </c>
      <c r="AT397">
        <f>_xlfn.RANK.AVG(Table2[[#This Row],[6M Return vs Nifty Z-Score]],Table2[6M Return vs Nifty Z-Score])</f>
        <v>518</v>
      </c>
      <c r="AU397">
        <f>_xlfn.RANK.AVG(Table2[[#This Row],[Sharpe Ratio Z-Score]],Table2[Sharpe Ratio Z-Score])</f>
        <v>353</v>
      </c>
      <c r="AV397">
        <f>(Table2[[#This Row],[Rank 1Y]]+Table2[[#This Row],[Rank 6M]]+Table2[[#This Row],[Rank Sharpe]])/3</f>
        <v>388</v>
      </c>
    </row>
    <row r="398" spans="1:48" x14ac:dyDescent="0.3">
      <c r="A398" t="s">
        <v>669</v>
      </c>
      <c r="B398" t="s">
        <v>670</v>
      </c>
      <c r="C398" t="s">
        <v>3173</v>
      </c>
      <c r="D398" t="s">
        <v>277</v>
      </c>
      <c r="E398">
        <v>28428.027993750002</v>
      </c>
      <c r="F398">
        <v>3415.65</v>
      </c>
      <c r="G398">
        <v>4.3215073948175204</v>
      </c>
      <c r="H398">
        <f>(Table2[[#This Row],[1Y Return vs Nifty]]-AVERAGE(Table2[1Y Return vs Nifty]))/_xlfn.STDEV.P(Table2[1Y Return vs Nifty])</f>
        <v>-0.34802668106059159</v>
      </c>
      <c r="I398">
        <v>-3.11957227241991</v>
      </c>
      <c r="J398">
        <f>(Table2[[#This Row],[1M Return vs Nifty]]-AVERAGE(Table2[1M Return vs Nifty]))/_xlfn.STDEV.P(Table2[1M Return vs Nifty])</f>
        <v>-0.17749515741878355</v>
      </c>
      <c r="K398">
        <v>35.084012494278703</v>
      </c>
      <c r="L398">
        <f>(Table2[[#This Row],[6M Return vs Nifty]]-AVERAGE(Table2[6M Return vs Nifty]))/_xlfn.STDEV.P(Table2[6M Return vs Nifty])</f>
        <v>0.77900216807115563</v>
      </c>
      <c r="M398">
        <v>2.4398991913454</v>
      </c>
      <c r="N398">
        <f>(Table2[[#This Row],[1W Return vs Nifty]]-AVERAGE(Table2[1W Return vs Nifty]))/_xlfn.STDEV.P(Table2[1W Return vs Nifty])</f>
        <v>0.42543953227498099</v>
      </c>
      <c r="O398">
        <v>3322.6</v>
      </c>
      <c r="P398">
        <v>3232.9776829369898</v>
      </c>
      <c r="Q398">
        <v>2816.6797379535001</v>
      </c>
      <c r="R398">
        <v>67.064329543803694</v>
      </c>
      <c r="S398" s="1">
        <f>(Table2[[#This Row],[Close Price]]-Table2[[#This Row],[20D EMA]])/Table2[[#This Row],[20D EMA]]</f>
        <v>2.8005176668873828E-2</v>
      </c>
      <c r="T398" s="1">
        <f>(Table2[[#This Row],[Close Price]]-Table2[[#This Row],[50D EMA]])/Table2[[#This Row],[50D EMA]]</f>
        <v>5.6502807930632573E-2</v>
      </c>
      <c r="U398" s="1">
        <f>(Table2[[#This Row],[Close Price]]-Table2[[#This Row],[200D EMA]])/Table2[[#This Row],[200D EMA]]</f>
        <v>0.21265117719123106</v>
      </c>
      <c r="V398">
        <v>0.60140548904812297</v>
      </c>
      <c r="W398">
        <v>3303.1</v>
      </c>
      <c r="X398">
        <v>3421.5</v>
      </c>
      <c r="Y398">
        <v>3247</v>
      </c>
      <c r="Z398">
        <v>3421.5</v>
      </c>
      <c r="AA398">
        <v>3303.1</v>
      </c>
      <c r="AB398">
        <v>3421.5</v>
      </c>
      <c r="AC398" s="1">
        <f>(Table2[[#This Row],[Close Price]]/Table2[[#This Row],[Day Low]])-1</f>
        <v>3.4074051648451453E-2</v>
      </c>
      <c r="AD398" s="1">
        <f>(Table2[[#This Row],[Day High]]/Table2[[#This Row],[Close Price]])-1</f>
        <v>1.7127047560492326E-3</v>
      </c>
      <c r="AE398" s="1">
        <f>(Table2[[#This Row],[Close Price]]/Table2[[#This Row],[Current Week Low]])-1</f>
        <v>5.194025254080703E-2</v>
      </c>
      <c r="AF398" s="1">
        <f>(Table2[[#This Row],[Current Week High]]/Table2[[#This Row],[Close Price]])-1</f>
        <v>1.7127047560492326E-3</v>
      </c>
      <c r="AG398" s="1">
        <f>(Table2[[#This Row],[Close Price]]/Table2[[#This Row],[Current Month Low]])-1</f>
        <v>3.4074051648451453E-2</v>
      </c>
      <c r="AH398" s="1">
        <f>(Table2[[#This Row],[Current Month High]]/Table2[[#This Row],[Close Price]])-1</f>
        <v>1.7127047560492326E-3</v>
      </c>
      <c r="AI398">
        <v>1.2808689414899099</v>
      </c>
      <c r="AJ398">
        <v>75.729279209754495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3215</v>
      </c>
      <c r="AN398">
        <v>1</v>
      </c>
      <c r="AO398" t="s">
        <v>3215</v>
      </c>
      <c r="AP398">
        <v>-3.4170411909117002E-2</v>
      </c>
      <c r="AQ398">
        <f>(Table2[[#This Row],[Sharpe Ratio]]-AVERAGE(Table2[Sharpe Ratio]))/_xlfn.STDEV.P(Table2[Sharpe Ratio])</f>
        <v>-1.1135847273926434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-0.4346648655258819</v>
      </c>
      <c r="AS398">
        <f>_xlfn.RANK.AVG(Table2[[#This Row],[1Y Return vs Nifty Z-Score]],Table2[1Y Return vs Nifty Z-Score])</f>
        <v>410</v>
      </c>
      <c r="AT398">
        <f>_xlfn.RANK.AVG(Table2[[#This Row],[6M Return vs Nifty Z-Score]],Table2[6M Return vs Nifty Z-Score])</f>
        <v>122</v>
      </c>
      <c r="AU398">
        <f>_xlfn.RANK.AVG(Table2[[#This Row],[Sharpe Ratio Z-Score]],Table2[Sharpe Ratio Z-Score])</f>
        <v>633</v>
      </c>
      <c r="AV398">
        <f>(Table2[[#This Row],[Rank 1Y]]+Table2[[#This Row],[Rank 6M]]+Table2[[#This Row],[Rank Sharpe]])/3</f>
        <v>388.33333333333331</v>
      </c>
    </row>
    <row r="399" spans="1:48" x14ac:dyDescent="0.3">
      <c r="A399" t="s">
        <v>1325</v>
      </c>
      <c r="B399" t="s">
        <v>1326</v>
      </c>
      <c r="C399" t="s">
        <v>3173</v>
      </c>
      <c r="D399" t="s">
        <v>54</v>
      </c>
      <c r="E399">
        <v>8769.7651746600004</v>
      </c>
      <c r="F399">
        <v>538.65</v>
      </c>
      <c r="G399">
        <v>8.0420256313693894</v>
      </c>
      <c r="H399">
        <f>(Table2[[#This Row],[1Y Return vs Nifty]]-AVERAGE(Table2[1Y Return vs Nifty]))/_xlfn.STDEV.P(Table2[1Y Return vs Nifty])</f>
        <v>-0.28580370328059906</v>
      </c>
      <c r="I399">
        <v>-2.4730235497842399</v>
      </c>
      <c r="J399">
        <f>(Table2[[#This Row],[1M Return vs Nifty]]-AVERAGE(Table2[1M Return vs Nifty]))/_xlfn.STDEV.P(Table2[1M Return vs Nifty])</f>
        <v>-0.11929151211190409</v>
      </c>
      <c r="K399">
        <v>7.3652859385180403</v>
      </c>
      <c r="L399">
        <f>(Table2[[#This Row],[6M Return vs Nifty]]-AVERAGE(Table2[6M Return vs Nifty]))/_xlfn.STDEV.P(Table2[6M Return vs Nifty])</f>
        <v>-9.7382384232201247E-2</v>
      </c>
      <c r="M399">
        <v>-4.0091759542435099</v>
      </c>
      <c r="N399">
        <f>(Table2[[#This Row],[1W Return vs Nifty]]-AVERAGE(Table2[1W Return vs Nifty]))/_xlfn.STDEV.P(Table2[1W Return vs Nifty])</f>
        <v>-0.92295915944930773</v>
      </c>
      <c r="O399">
        <v>554.15</v>
      </c>
      <c r="P399">
        <v>536.20791245238297</v>
      </c>
      <c r="Q399">
        <v>472.10375100705198</v>
      </c>
      <c r="R399">
        <v>35.940299249585202</v>
      </c>
      <c r="S399" s="1">
        <f>(Table2[[#This Row],[Close Price]]-Table2[[#This Row],[20D EMA]])/Table2[[#This Row],[20D EMA]]</f>
        <v>-2.7970766038076335E-2</v>
      </c>
      <c r="T399" s="1">
        <f>(Table2[[#This Row],[Close Price]]-Table2[[#This Row],[50D EMA]])/Table2[[#This Row],[50D EMA]]</f>
        <v>4.5543668620031267E-3</v>
      </c>
      <c r="U399" s="1">
        <f>(Table2[[#This Row],[Close Price]]-Table2[[#This Row],[200D EMA]])/Table2[[#This Row],[200D EMA]]</f>
        <v>0.14095683173666199</v>
      </c>
      <c r="V399">
        <v>0.53488307339797803</v>
      </c>
      <c r="W399">
        <v>529.9</v>
      </c>
      <c r="X399">
        <v>544.95000000000005</v>
      </c>
      <c r="Y399">
        <v>529.9</v>
      </c>
      <c r="Z399">
        <v>548</v>
      </c>
      <c r="AA399">
        <v>529.9</v>
      </c>
      <c r="AB399">
        <v>544.95000000000005</v>
      </c>
      <c r="AC399" s="1">
        <f>(Table2[[#This Row],[Close Price]]/Table2[[#This Row],[Day Low]])-1</f>
        <v>1.651254953764858E-2</v>
      </c>
      <c r="AD399" s="1">
        <f>(Table2[[#This Row],[Day High]]/Table2[[#This Row],[Close Price]])-1</f>
        <v>1.1695906432748648E-2</v>
      </c>
      <c r="AE399" s="1">
        <f>(Table2[[#This Row],[Close Price]]/Table2[[#This Row],[Current Week Low]])-1</f>
        <v>1.651254953764858E-2</v>
      </c>
      <c r="AF399" s="1">
        <f>(Table2[[#This Row],[Current Week High]]/Table2[[#This Row],[Close Price]])-1</f>
        <v>1.7358210340666425E-2</v>
      </c>
      <c r="AG399" s="1">
        <f>(Table2[[#This Row],[Close Price]]/Table2[[#This Row],[Current Month Low]])-1</f>
        <v>1.651254953764858E-2</v>
      </c>
      <c r="AH399" s="1">
        <f>(Table2[[#This Row],[Current Month High]]/Table2[[#This Row],[Close Price]])-1</f>
        <v>1.1695906432748648E-2</v>
      </c>
      <c r="AI399">
        <v>22.3150468764503</v>
      </c>
      <c r="AJ399">
        <v>56.903582872123401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-0.03</v>
      </c>
      <c r="AM399" t="s">
        <v>3214</v>
      </c>
      <c r="AN399">
        <v>-9.81</v>
      </c>
      <c r="AO399" t="s">
        <v>3214</v>
      </c>
      <c r="AP399">
        <v>2.8799538878767E-2</v>
      </c>
      <c r="AQ399">
        <f>(Table2[[#This Row],[Sharpe Ratio]]-AVERAGE(Table2[Sharpe Ratio]))/_xlfn.STDEV.P(Table2[Sharpe Ratio])</f>
        <v>-0.37830209056501241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-1.8037388496390245</v>
      </c>
      <c r="AS399">
        <f>_xlfn.RANK.AVG(Table2[[#This Row],[1Y Return vs Nifty Z-Score]],Table2[1Y Return vs Nifty Z-Score])</f>
        <v>390</v>
      </c>
      <c r="AT399">
        <f>_xlfn.RANK.AVG(Table2[[#This Row],[6M Return vs Nifty Z-Score]],Table2[6M Return vs Nifty Z-Score])</f>
        <v>345</v>
      </c>
      <c r="AU399">
        <f>_xlfn.RANK.AVG(Table2[[#This Row],[Sharpe Ratio Z-Score]],Table2[Sharpe Ratio Z-Score])</f>
        <v>437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333</v>
      </c>
      <c r="B400" t="s">
        <v>334</v>
      </c>
      <c r="C400" t="s">
        <v>3169</v>
      </c>
      <c r="D400" t="s">
        <v>51</v>
      </c>
      <c r="E400">
        <v>78658.263420379604</v>
      </c>
      <c r="F400">
        <v>1955.9</v>
      </c>
      <c r="G400">
        <v>26.993088167340101</v>
      </c>
      <c r="H400">
        <f>(Table2[[#This Row],[1Y Return vs Nifty]]-AVERAGE(Table2[1Y Return vs Nifty]))/_xlfn.STDEV.P(Table2[1Y Return vs Nifty])</f>
        <v>3.1139117076549309E-2</v>
      </c>
      <c r="I400">
        <v>-3.0394535700682002</v>
      </c>
      <c r="J400">
        <f>(Table2[[#This Row],[1M Return vs Nifty]]-AVERAGE(Table2[1M Return vs Nifty]))/_xlfn.STDEV.P(Table2[1M Return vs Nifty])</f>
        <v>-0.17028270711014057</v>
      </c>
      <c r="K400">
        <v>10.310722326098199</v>
      </c>
      <c r="L400">
        <f>(Table2[[#This Row],[6M Return vs Nifty]]-AVERAGE(Table2[6M Return vs Nifty]))/_xlfn.STDEV.P(Table2[6M Return vs Nifty])</f>
        <v>-4.2563546263791599E-3</v>
      </c>
      <c r="M400">
        <v>-2.3508993867766201</v>
      </c>
      <c r="N400">
        <f>(Table2[[#This Row],[1W Return vs Nifty]]-AVERAGE(Table2[1W Return vs Nifty]))/_xlfn.STDEV.P(Table2[1W Return vs Nifty])</f>
        <v>-0.57623999373780144</v>
      </c>
      <c r="O400">
        <v>1997.55</v>
      </c>
      <c r="P400">
        <v>1935.1620063079399</v>
      </c>
      <c r="Q400">
        <v>1695.10123156176</v>
      </c>
      <c r="R400">
        <v>36.773323452801598</v>
      </c>
      <c r="S400" s="1">
        <f>(Table2[[#This Row],[Close Price]]-Table2[[#This Row],[20D EMA]])/Table2[[#This Row],[20D EMA]]</f>
        <v>-2.0850541913844393E-2</v>
      </c>
      <c r="T400" s="1">
        <f>(Table2[[#This Row],[Close Price]]-Table2[[#This Row],[50D EMA]])/Table2[[#This Row],[50D EMA]]</f>
        <v>1.0716412178650514E-2</v>
      </c>
      <c r="U400" s="1">
        <f>(Table2[[#This Row],[Close Price]]-Table2[[#This Row],[200D EMA]])/Table2[[#This Row],[200D EMA]]</f>
        <v>0.15385439145599375</v>
      </c>
      <c r="V400">
        <v>1.12851112289473</v>
      </c>
      <c r="W400">
        <v>1951.4</v>
      </c>
      <c r="X400">
        <v>2009.45</v>
      </c>
      <c r="Y400">
        <v>1951.4</v>
      </c>
      <c r="Z400">
        <v>2065</v>
      </c>
      <c r="AA400">
        <v>1951.4</v>
      </c>
      <c r="AB400">
        <v>2009.45</v>
      </c>
      <c r="AC400" s="1">
        <f>(Table2[[#This Row],[Close Price]]/Table2[[#This Row],[Day Low]])-1</f>
        <v>2.306036691606117E-3</v>
      </c>
      <c r="AD400" s="1">
        <f>(Table2[[#This Row],[Day High]]/Table2[[#This Row],[Close Price]])-1</f>
        <v>2.7378700342553186E-2</v>
      </c>
      <c r="AE400" s="1">
        <f>(Table2[[#This Row],[Close Price]]/Table2[[#This Row],[Current Week Low]])-1</f>
        <v>2.306036691606117E-3</v>
      </c>
      <c r="AF400" s="1">
        <f>(Table2[[#This Row],[Current Week High]]/Table2[[#This Row],[Close Price]])-1</f>
        <v>5.5779947850094436E-2</v>
      </c>
      <c r="AG400" s="1">
        <f>(Table2[[#This Row],[Close Price]]/Table2[[#This Row],[Current Month Low]])-1</f>
        <v>2.306036691606117E-3</v>
      </c>
      <c r="AH400" s="1">
        <f>(Table2[[#This Row],[Current Month High]]/Table2[[#This Row],[Close Price]])-1</f>
        <v>2.7378700342553186E-2</v>
      </c>
      <c r="AI400">
        <v>6.2809959609386903</v>
      </c>
      <c r="AJ400">
        <v>65.424789613904494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0.02</v>
      </c>
      <c r="AM400" t="s">
        <v>3215</v>
      </c>
      <c r="AN400">
        <v>-2.84</v>
      </c>
      <c r="AO400" t="s">
        <v>3214</v>
      </c>
      <c r="AP400">
        <v>-2.7199996231100001E-3</v>
      </c>
      <c r="AQ400">
        <f>(Table2[[#This Row],[Sharpe Ratio]]-AVERAGE(Table2[Sharpe Ratio]))/_xlfn.STDEV.P(Table2[Sharpe Ratio])</f>
        <v>-0.74634699279652861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-1.4659869311943006</v>
      </c>
      <c r="AS400">
        <f>_xlfn.RANK.AVG(Table2[[#This Row],[1Y Return vs Nifty Z-Score]],Table2[1Y Return vs Nifty Z-Score])</f>
        <v>291</v>
      </c>
      <c r="AT400">
        <f>_xlfn.RANK.AVG(Table2[[#This Row],[6M Return vs Nifty Z-Score]],Table2[6M Return vs Nifty Z-Score])</f>
        <v>318</v>
      </c>
      <c r="AU400">
        <f>_xlfn.RANK.AVG(Table2[[#This Row],[Sharpe Ratio Z-Score]],Table2[Sharpe Ratio Z-Score])</f>
        <v>568</v>
      </c>
      <c r="AV400">
        <f>(Table2[[#This Row],[Rank 1Y]]+Table2[[#This Row],[Rank 6M]]+Table2[[#This Row],[Rank Sharpe]])/3</f>
        <v>392.33333333333331</v>
      </c>
    </row>
    <row r="401" spans="1:48" x14ac:dyDescent="0.3">
      <c r="A401" t="s">
        <v>847</v>
      </c>
      <c r="B401" t="s">
        <v>848</v>
      </c>
      <c r="C401" t="s">
        <v>3181</v>
      </c>
      <c r="D401" t="s">
        <v>261</v>
      </c>
      <c r="E401">
        <v>19530.820844999998</v>
      </c>
      <c r="F401">
        <v>18282.150000000001</v>
      </c>
      <c r="G401">
        <v>-5.8722065429644301</v>
      </c>
      <c r="H401">
        <f>(Table2[[#This Row],[1Y Return vs Nifty]]-AVERAGE(Table2[1Y Return vs Nifty]))/_xlfn.STDEV.P(Table2[1Y Return vs Nifty])</f>
        <v>-0.51850917718566158</v>
      </c>
      <c r="I401">
        <v>18.8103394645719</v>
      </c>
      <c r="J401">
        <f>(Table2[[#This Row],[1M Return vs Nifty]]-AVERAGE(Table2[1M Return vs Nifty]))/_xlfn.STDEV.P(Table2[1M Return vs Nifty])</f>
        <v>1.7966805847399332</v>
      </c>
      <c r="K401">
        <v>-3.1325946816593899</v>
      </c>
      <c r="L401">
        <f>(Table2[[#This Row],[6M Return vs Nifty]]-AVERAGE(Table2[6M Return vs Nifty]))/_xlfn.STDEV.P(Table2[6M Return vs Nifty])</f>
        <v>-0.42929447221866213</v>
      </c>
      <c r="M401">
        <v>10.687951821044299</v>
      </c>
      <c r="N401">
        <f>(Table2[[#This Row],[1W Return vs Nifty]]-AVERAGE(Table2[1W Return vs Nifty]))/_xlfn.STDEV.P(Table2[1W Return vs Nifty])</f>
        <v>2.1499757059255793</v>
      </c>
      <c r="O401" t="e">
        <v>#N/A</v>
      </c>
      <c r="P401">
        <v>16100.4945407867</v>
      </c>
      <c r="Q401">
        <v>15356.5240097318</v>
      </c>
      <c r="R401">
        <v>78.279121422145806</v>
      </c>
      <c r="S401" s="1" t="e">
        <f>(Table2[[#This Row],[Close Price]]-Table2[[#This Row],[20D EMA]])/Table2[[#This Row],[20D EMA]]</f>
        <v>#N/A</v>
      </c>
      <c r="T401" s="1">
        <f>(Table2[[#This Row],[Close Price]]-Table2[[#This Row],[50D EMA]])/Table2[[#This Row],[50D EMA]]</f>
        <v>0.13550238805936093</v>
      </c>
      <c r="U401" s="1">
        <f>(Table2[[#This Row],[Close Price]]-Table2[[#This Row],[200D EMA]])/Table2[[#This Row],[200D EMA]]</f>
        <v>0.19051355556857538</v>
      </c>
      <c r="V401">
        <v>1.5368794777133701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v>#N/A</v>
      </c>
      <c r="AC401" s="1" t="e">
        <f>(Table2[[#This Row],[Close Price]]/Table2[[#This Row],[Day Low]])-1</f>
        <v>#N/A</v>
      </c>
      <c r="AD401" s="1" t="e">
        <f>(Table2[[#This Row],[Day High]]/Table2[[#This Row],[Close Price]])-1</f>
        <v>#N/A</v>
      </c>
      <c r="AE401" s="1" t="e">
        <f>(Table2[[#This Row],[Close Price]]/Table2[[#This Row],[Current Week Low]])-1</f>
        <v>#N/A</v>
      </c>
      <c r="AF401" s="1" t="e">
        <f>(Table2[[#This Row],[Current Week High]]/Table2[[#This Row],[Close Price]])-1</f>
        <v>#N/A</v>
      </c>
      <c r="AG401" s="1" t="e">
        <f>(Table2[[#This Row],[Close Price]]/Table2[[#This Row],[Current Month Low]])-1</f>
        <v>#N/A</v>
      </c>
      <c r="AH401" s="1" t="e">
        <f>(Table2[[#This Row],[Current Month High]]/Table2[[#This Row],[Close Price]])-1</f>
        <v>#N/A</v>
      </c>
      <c r="AI401">
        <v>5.02019729626985</v>
      </c>
      <c r="AJ401">
        <v>43.701610557839402</v>
      </c>
      <c r="AK401" t="e">
        <f>IF(AND(Table2[[#This Row],[20D EMA]]&gt;Table2[[#This Row],[50D EMA]],Table2[[#This Row],[50D EMA]]&gt;Table2[[#This Row],[200D EMA]]),"Uptrend","Downtrend/NoTrend")</f>
        <v>#N/A</v>
      </c>
      <c r="AL401" t="e">
        <v>#N/A</v>
      </c>
      <c r="AM401" t="e">
        <v>#N/A</v>
      </c>
      <c r="AN401" t="e">
        <v>#N/A</v>
      </c>
      <c r="AO401" t="e">
        <v>#N/A</v>
      </c>
      <c r="AP401">
        <v>9.5468326563052E-2</v>
      </c>
      <c r="AQ401">
        <f>(Table2[[#This Row],[Sharpe Ratio]]-AVERAGE(Table2[Sharpe Ratio]))/_xlfn.STDEV.P(Table2[Sharpe Ratio])</f>
        <v>0.40017083801848169</v>
      </c>
      <c r="AR40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01">
        <f>_xlfn.RANK.AVG(Table2[[#This Row],[1Y Return vs Nifty Z-Score]],Table2[1Y Return vs Nifty Z-Score])</f>
        <v>471</v>
      </c>
      <c r="AT401">
        <f>_xlfn.RANK.AVG(Table2[[#This Row],[6M Return vs Nifty Z-Score]],Table2[6M Return vs Nifty Z-Score])</f>
        <v>470</v>
      </c>
      <c r="AU401">
        <f>_xlfn.RANK.AVG(Table2[[#This Row],[Sharpe Ratio Z-Score]],Table2[Sharpe Ratio Z-Score])</f>
        <v>242</v>
      </c>
      <c r="AV401">
        <f>(Table2[[#This Row],[Rank 1Y]]+Table2[[#This Row],[Rank 6M]]+Table2[[#This Row],[Rank Sharpe]])/3</f>
        <v>394.33333333333331</v>
      </c>
    </row>
    <row r="402" spans="1:48" x14ac:dyDescent="0.3">
      <c r="A402" t="s">
        <v>1451</v>
      </c>
      <c r="B402" t="s">
        <v>1452</v>
      </c>
      <c r="C402" t="s">
        <v>613</v>
      </c>
      <c r="D402" t="s">
        <v>613</v>
      </c>
      <c r="E402">
        <v>7602.3158408999998</v>
      </c>
      <c r="F402">
        <v>383.85</v>
      </c>
      <c r="G402">
        <v>44.114137432611599</v>
      </c>
      <c r="H402">
        <f>(Table2[[#This Row],[1Y Return vs Nifty]]-AVERAGE(Table2[1Y Return vs Nifty]))/_xlfn.STDEV.P(Table2[1Y Return vs Nifty])</f>
        <v>0.31747628847836812</v>
      </c>
      <c r="I402">
        <v>-8.6923217953982608</v>
      </c>
      <c r="J402">
        <f>(Table2[[#This Row],[1M Return vs Nifty]]-AVERAGE(Table2[1M Return vs Nifty]))/_xlfn.STDEV.P(Table2[1M Return vs Nifty])</f>
        <v>-0.67916552697310895</v>
      </c>
      <c r="K402">
        <v>-4.9713694220044102</v>
      </c>
      <c r="L402">
        <f>(Table2[[#This Row],[6M Return vs Nifty]]-AVERAGE(Table2[6M Return vs Nifty]))/_xlfn.STDEV.P(Table2[6M Return vs Nifty])</f>
        <v>-0.48743111765084873</v>
      </c>
      <c r="M402">
        <v>-2.8199995246886198</v>
      </c>
      <c r="N402">
        <f>(Table2[[#This Row],[1W Return vs Nifty]]-AVERAGE(Table2[1W Return vs Nifty]))/_xlfn.STDEV.P(Table2[1W Return vs Nifty])</f>
        <v>-0.67432134617495965</v>
      </c>
      <c r="O402">
        <v>396.11</v>
      </c>
      <c r="P402">
        <v>396.42481410632701</v>
      </c>
      <c r="Q402">
        <v>354.61918368360602</v>
      </c>
      <c r="R402">
        <v>37.838974133265801</v>
      </c>
      <c r="S402" s="1">
        <f>(Table2[[#This Row],[Close Price]]-Table2[[#This Row],[20D EMA]])/Table2[[#This Row],[20D EMA]]</f>
        <v>-3.0950998460023707E-2</v>
      </c>
      <c r="T402" s="1">
        <f>(Table2[[#This Row],[Close Price]]-Table2[[#This Row],[50D EMA]])/Table2[[#This Row],[50D EMA]]</f>
        <v>-3.1720552444918927E-2</v>
      </c>
      <c r="U402" s="1">
        <f>(Table2[[#This Row],[Close Price]]-Table2[[#This Row],[200D EMA]])/Table2[[#This Row],[200D EMA]]</f>
        <v>8.2428750787701205E-2</v>
      </c>
      <c r="V402">
        <v>0.64647758336308003</v>
      </c>
      <c r="W402">
        <v>368.05</v>
      </c>
      <c r="X402">
        <v>385.2</v>
      </c>
      <c r="Y402">
        <v>368.05</v>
      </c>
      <c r="Z402">
        <v>390.95</v>
      </c>
      <c r="AA402">
        <v>368.05</v>
      </c>
      <c r="AB402">
        <v>385.2</v>
      </c>
      <c r="AC402" s="1">
        <f>(Table2[[#This Row],[Close Price]]/Table2[[#This Row],[Day Low]])-1</f>
        <v>4.2928949870941535E-2</v>
      </c>
      <c r="AD402" s="1">
        <f>(Table2[[#This Row],[Day High]]/Table2[[#This Row],[Close Price]])-1</f>
        <v>3.5169988276668729E-3</v>
      </c>
      <c r="AE402" s="1">
        <f>(Table2[[#This Row],[Close Price]]/Table2[[#This Row],[Current Week Low]])-1</f>
        <v>4.2928949870941535E-2</v>
      </c>
      <c r="AF402" s="1">
        <f>(Table2[[#This Row],[Current Week High]]/Table2[[#This Row],[Close Price]])-1</f>
        <v>1.8496808649211882E-2</v>
      </c>
      <c r="AG402" s="1">
        <f>(Table2[[#This Row],[Close Price]]/Table2[[#This Row],[Current Month Low]])-1</f>
        <v>4.2928949870941535E-2</v>
      </c>
      <c r="AH402" s="1">
        <f>(Table2[[#This Row],[Current Month High]]/Table2[[#This Row],[Close Price]])-1</f>
        <v>3.5169988276668729E-3</v>
      </c>
      <c r="AI402">
        <v>17.402631236159898</v>
      </c>
      <c r="AJ402">
        <v>78.368959107806702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-0.15</v>
      </c>
      <c r="AM402" t="s">
        <v>3214</v>
      </c>
      <c r="AN402">
        <v>-6.23</v>
      </c>
      <c r="AO402" t="s">
        <v>3214</v>
      </c>
      <c r="AP402">
        <v>1.6919265113698002E-2</v>
      </c>
      <c r="AQ402">
        <f>(Table2[[#This Row],[Sharpe Ratio]]-AVERAGE(Table2[Sharpe Ratio]))/_xlfn.STDEV.P(Table2[Sharpe Ratio])</f>
        <v>-0.51702474972095425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219</v>
      </c>
      <c r="AT402">
        <f>_xlfn.RANK.AVG(Table2[[#This Row],[6M Return vs Nifty Z-Score]],Table2[6M Return vs Nifty Z-Score])</f>
        <v>498</v>
      </c>
      <c r="AU402">
        <f>_xlfn.RANK.AVG(Table2[[#This Row],[Sharpe Ratio Z-Score]],Table2[Sharpe Ratio Z-Score])</f>
        <v>467</v>
      </c>
      <c r="AV402">
        <f>(Table2[[#This Row],[Rank 1Y]]+Table2[[#This Row],[Rank 6M]]+Table2[[#This Row],[Rank Sharpe]])/3</f>
        <v>394.66666666666669</v>
      </c>
    </row>
    <row r="403" spans="1:48" x14ac:dyDescent="0.3">
      <c r="A403" t="s">
        <v>1493</v>
      </c>
      <c r="B403" t="s">
        <v>1494</v>
      </c>
      <c r="C403" t="s">
        <v>3175</v>
      </c>
      <c r="D403" t="s">
        <v>187</v>
      </c>
      <c r="E403">
        <v>7089.2285922000001</v>
      </c>
      <c r="F403">
        <v>517.20000000000005</v>
      </c>
      <c r="G403">
        <v>-0.340515602763375</v>
      </c>
      <c r="H403">
        <f>(Table2[[#This Row],[1Y Return vs Nifty]]-AVERAGE(Table2[1Y Return vs Nifty]))/_xlfn.STDEV.P(Table2[1Y Return vs Nifty])</f>
        <v>-0.4259956453135762</v>
      </c>
      <c r="I403">
        <v>-4.2777532155355598</v>
      </c>
      <c r="J403">
        <f>(Table2[[#This Row],[1M Return vs Nifty]]-AVERAGE(Table2[1M Return vs Nifty]))/_xlfn.STDEV.P(Table2[1M Return vs Nifty])</f>
        <v>-0.2817569871220279</v>
      </c>
      <c r="K403">
        <v>10.809124214449101</v>
      </c>
      <c r="L403">
        <f>(Table2[[#This Row],[6M Return vs Nifty]]-AVERAGE(Table2[6M Return vs Nifty]))/_xlfn.STDEV.P(Table2[6M Return vs Nifty])</f>
        <v>1.1501646193423148E-2</v>
      </c>
      <c r="M403">
        <v>-2.5202721070884202</v>
      </c>
      <c r="N403">
        <f>(Table2[[#This Row],[1W Return vs Nifty]]-AVERAGE(Table2[1W Return vs Nifty]))/_xlfn.STDEV.P(Table2[1W Return vs Nifty])</f>
        <v>-0.61165312652451198</v>
      </c>
      <c r="O403">
        <v>528.62</v>
      </c>
      <c r="P403">
        <v>525.50481763781704</v>
      </c>
      <c r="Q403">
        <v>471.39430374314998</v>
      </c>
      <c r="R403">
        <v>33.730477642965504</v>
      </c>
      <c r="S403" s="1">
        <f>(Table2[[#This Row],[Close Price]]-Table2[[#This Row],[20D EMA]])/Table2[[#This Row],[20D EMA]]</f>
        <v>-2.1603420226249403E-2</v>
      </c>
      <c r="T403" s="1">
        <f>(Table2[[#This Row],[Close Price]]-Table2[[#This Row],[50D EMA]])/Table2[[#This Row],[50D EMA]]</f>
        <v>-1.5803504285931694E-2</v>
      </c>
      <c r="U403" s="1">
        <f>(Table2[[#This Row],[Close Price]]-Table2[[#This Row],[200D EMA]])/Table2[[#This Row],[200D EMA]]</f>
        <v>9.7170661361678984E-2</v>
      </c>
      <c r="V403">
        <v>0.67760472974017205</v>
      </c>
      <c r="W403">
        <v>514.45000000000005</v>
      </c>
      <c r="X403">
        <v>528.54999999999995</v>
      </c>
      <c r="Y403">
        <v>514.45000000000005</v>
      </c>
      <c r="Z403">
        <v>532.95000000000005</v>
      </c>
      <c r="AA403">
        <v>514.45000000000005</v>
      </c>
      <c r="AB403">
        <v>528.54999999999995</v>
      </c>
      <c r="AC403" s="1">
        <f>(Table2[[#This Row],[Close Price]]/Table2[[#This Row],[Day Low]])-1</f>
        <v>5.3455146272718412E-3</v>
      </c>
      <c r="AD403" s="1">
        <f>(Table2[[#This Row],[Day High]]/Table2[[#This Row],[Close Price]])-1</f>
        <v>2.1945088940448443E-2</v>
      </c>
      <c r="AE403" s="1">
        <f>(Table2[[#This Row],[Close Price]]/Table2[[#This Row],[Current Week Low]])-1</f>
        <v>5.3455146272718412E-3</v>
      </c>
      <c r="AF403" s="1">
        <f>(Table2[[#This Row],[Current Week High]]/Table2[[#This Row],[Close Price]])-1</f>
        <v>3.0452436194895682E-2</v>
      </c>
      <c r="AG403" s="1">
        <f>(Table2[[#This Row],[Close Price]]/Table2[[#This Row],[Current Month Low]])-1</f>
        <v>5.3455146272718412E-3</v>
      </c>
      <c r="AH403" s="1">
        <f>(Table2[[#This Row],[Current Month High]]/Table2[[#This Row],[Close Price]])-1</f>
        <v>2.1945088940448443E-2</v>
      </c>
      <c r="AI403">
        <v>23.665893271461702</v>
      </c>
      <c r="AJ403">
        <v>46.204946996466397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-0.1</v>
      </c>
      <c r="AM403" t="s">
        <v>3214</v>
      </c>
      <c r="AN403">
        <v>-2.96</v>
      </c>
      <c r="AO403" t="s">
        <v>3214</v>
      </c>
      <c r="AP403">
        <v>2.9527432410348001E-2</v>
      </c>
      <c r="AQ403">
        <f>(Table2[[#This Row],[Sharpe Ratio]]-AVERAGE(Table2[Sharpe Ratio]))/_xlfn.STDEV.P(Table2[Sharpe Ratio])</f>
        <v>-0.36980267983760828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-1.6777067926043012</v>
      </c>
      <c r="AS403">
        <f>_xlfn.RANK.AVG(Table2[[#This Row],[1Y Return vs Nifty Z-Score]],Table2[1Y Return vs Nifty Z-Score])</f>
        <v>438</v>
      </c>
      <c r="AT403">
        <f>_xlfn.RANK.AVG(Table2[[#This Row],[6M Return vs Nifty Z-Score]],Table2[6M Return vs Nifty Z-Score])</f>
        <v>312</v>
      </c>
      <c r="AU403">
        <f>_xlfn.RANK.AVG(Table2[[#This Row],[Sharpe Ratio Z-Score]],Table2[Sharpe Ratio Z-Score])</f>
        <v>434</v>
      </c>
      <c r="AV403">
        <f>(Table2[[#This Row],[Rank 1Y]]+Table2[[#This Row],[Rank 6M]]+Table2[[#This Row],[Rank Sharpe]])/3</f>
        <v>394.66666666666669</v>
      </c>
    </row>
    <row r="404" spans="1:48" x14ac:dyDescent="0.3">
      <c r="A404" t="s">
        <v>1017</v>
      </c>
      <c r="B404" t="s">
        <v>1018</v>
      </c>
      <c r="C404" t="s">
        <v>3175</v>
      </c>
      <c r="D404" t="s">
        <v>215</v>
      </c>
      <c r="E404">
        <v>14386.1189292377</v>
      </c>
      <c r="F404">
        <v>1749.65</v>
      </c>
      <c r="G404">
        <v>14.110647810614401</v>
      </c>
      <c r="H404">
        <f>(Table2[[#This Row],[1Y Return vs Nifty]]-AVERAGE(Table2[1Y Return vs Nifty]))/_xlfn.STDEV.P(Table2[1Y Return vs Nifty])</f>
        <v>-0.18431038460672153</v>
      </c>
      <c r="I404">
        <v>9.65075758132609</v>
      </c>
      <c r="J404">
        <f>(Table2[[#This Row],[1M Return vs Nifty]]-AVERAGE(Table2[1M Return vs Nifty]))/_xlfn.STDEV.P(Table2[1M Return vs Nifty])</f>
        <v>0.97211619163669027</v>
      </c>
      <c r="K404">
        <v>-23.328388187430001</v>
      </c>
      <c r="L404">
        <f>(Table2[[#This Row],[6M Return vs Nifty]]-AVERAGE(Table2[6M Return vs Nifty]))/_xlfn.STDEV.P(Table2[6M Return vs Nifty])</f>
        <v>-1.0678260228784977</v>
      </c>
      <c r="M404">
        <v>3.90542696965354</v>
      </c>
      <c r="N404">
        <f>(Table2[[#This Row],[1W Return vs Nifty]]-AVERAGE(Table2[1W Return vs Nifty]))/_xlfn.STDEV.P(Table2[1W Return vs Nifty])</f>
        <v>0.73185800226411413</v>
      </c>
      <c r="O404">
        <v>1651.01</v>
      </c>
      <c r="P404">
        <v>1651.8616027785699</v>
      </c>
      <c r="Q404">
        <v>1609.28643612068</v>
      </c>
      <c r="R404">
        <v>72.021328181088407</v>
      </c>
      <c r="S404" s="1">
        <f>(Table2[[#This Row],[Close Price]]-Table2[[#This Row],[20D EMA]])/Table2[[#This Row],[20D EMA]]</f>
        <v>5.9745246848898613E-2</v>
      </c>
      <c r="T404" s="1">
        <f>(Table2[[#This Row],[Close Price]]-Table2[[#This Row],[50D EMA]])/Table2[[#This Row],[50D EMA]]</f>
        <v>5.919890447053304E-2</v>
      </c>
      <c r="U404" s="1">
        <f>(Table2[[#This Row],[Close Price]]-Table2[[#This Row],[200D EMA]])/Table2[[#This Row],[200D EMA]]</f>
        <v>8.722099480169497E-2</v>
      </c>
      <c r="V404">
        <v>1.11060632931685</v>
      </c>
      <c r="W404">
        <v>1646.05</v>
      </c>
      <c r="X404">
        <v>1763</v>
      </c>
      <c r="Y404">
        <v>1615</v>
      </c>
      <c r="Z404">
        <v>1763</v>
      </c>
      <c r="AA404">
        <v>1646.05</v>
      </c>
      <c r="AB404">
        <v>1763</v>
      </c>
      <c r="AC404" s="1">
        <f>(Table2[[#This Row],[Close Price]]/Table2[[#This Row],[Day Low]])-1</f>
        <v>6.2938549861790483E-2</v>
      </c>
      <c r="AD404" s="1">
        <f>(Table2[[#This Row],[Day High]]/Table2[[#This Row],[Close Price]])-1</f>
        <v>7.6300974480609796E-3</v>
      </c>
      <c r="AE404" s="1">
        <f>(Table2[[#This Row],[Close Price]]/Table2[[#This Row],[Current Week Low]])-1</f>
        <v>8.3374613003096121E-2</v>
      </c>
      <c r="AF404" s="1">
        <f>(Table2[[#This Row],[Current Week High]]/Table2[[#This Row],[Close Price]])-1</f>
        <v>7.6300974480609796E-3</v>
      </c>
      <c r="AG404" s="1">
        <f>(Table2[[#This Row],[Close Price]]/Table2[[#This Row],[Current Month Low]])-1</f>
        <v>6.2938549861790483E-2</v>
      </c>
      <c r="AH404" s="1">
        <f>(Table2[[#This Row],[Current Month High]]/Table2[[#This Row],[Close Price]])-1</f>
        <v>7.6300974480609796E-3</v>
      </c>
      <c r="AI404">
        <v>26.9939702226159</v>
      </c>
      <c r="AJ404">
        <v>71.871316306483294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</v>
      </c>
      <c r="AM404" t="s">
        <v>3214</v>
      </c>
      <c r="AN404">
        <v>7.65</v>
      </c>
      <c r="AO404" t="s">
        <v>3215</v>
      </c>
      <c r="AP404">
        <v>0.118617796648587</v>
      </c>
      <c r="AQ404">
        <f>(Table2[[#This Row],[Sharpe Ratio]]-AVERAGE(Table2[Sharpe Ratio]))/_xlfn.STDEV.P(Table2[Sharpe Ratio])</f>
        <v>0.67048077462604871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349</v>
      </c>
      <c r="AT404">
        <f>_xlfn.RANK.AVG(Table2[[#This Row],[6M Return vs Nifty Z-Score]],Table2[6M Return vs Nifty Z-Score])</f>
        <v>656</v>
      </c>
      <c r="AU404">
        <f>_xlfn.RANK.AVG(Table2[[#This Row],[Sharpe Ratio Z-Score]],Table2[Sharpe Ratio Z-Score])</f>
        <v>180</v>
      </c>
      <c r="AV404">
        <f>(Table2[[#This Row],[Rank 1Y]]+Table2[[#This Row],[Rank 6M]]+Table2[[#This Row],[Rank Sharpe]])/3</f>
        <v>395</v>
      </c>
    </row>
    <row r="405" spans="1:48" x14ac:dyDescent="0.3">
      <c r="A405" t="s">
        <v>725</v>
      </c>
      <c r="B405" t="s">
        <v>726</v>
      </c>
      <c r="C405" t="s">
        <v>3167</v>
      </c>
      <c r="D405" t="s">
        <v>176</v>
      </c>
      <c r="E405">
        <v>24368.289329439998</v>
      </c>
      <c r="F405">
        <v>431.9</v>
      </c>
      <c r="G405">
        <v>20.450045039942701</v>
      </c>
      <c r="H405">
        <f>(Table2[[#This Row],[1Y Return vs Nifty]]-AVERAGE(Table2[1Y Return vs Nifty]))/_xlfn.STDEV.P(Table2[1Y Return vs Nifty])</f>
        <v>-7.8288548975398844E-2</v>
      </c>
      <c r="I405">
        <v>0.14720636251725699</v>
      </c>
      <c r="J405">
        <f>(Table2[[#This Row],[1M Return vs Nifty]]-AVERAGE(Table2[1M Return vs Nifty]))/_xlfn.STDEV.P(Table2[1M Return vs Nifty])</f>
        <v>0.11658697174987566</v>
      </c>
      <c r="K405">
        <v>3.0780622138321898</v>
      </c>
      <c r="L405">
        <f>(Table2[[#This Row],[6M Return vs Nifty]]-AVERAGE(Table2[6M Return vs Nifty]))/_xlfn.STDEV.P(Table2[6M Return vs Nifty])</f>
        <v>-0.23293178030654163</v>
      </c>
      <c r="M405">
        <v>7.6978202855641502</v>
      </c>
      <c r="N405">
        <f>(Table2[[#This Row],[1W Return vs Nifty]]-AVERAGE(Table2[1W Return vs Nifty]))/_xlfn.STDEV.P(Table2[1W Return vs Nifty])</f>
        <v>1.5247869215643468</v>
      </c>
      <c r="O405">
        <v>411.42</v>
      </c>
      <c r="P405">
        <v>386.45725586608199</v>
      </c>
      <c r="Q405">
        <v>340.723164947052</v>
      </c>
      <c r="R405">
        <v>73.598291143253306</v>
      </c>
      <c r="S405" s="1">
        <f>(Table2[[#This Row],[Close Price]]-Table2[[#This Row],[20D EMA]])/Table2[[#This Row],[20D EMA]]</f>
        <v>4.9778814836420104E-2</v>
      </c>
      <c r="T405" s="1">
        <f>(Table2[[#This Row],[Close Price]]-Table2[[#This Row],[50D EMA]])/Table2[[#This Row],[50D EMA]]</f>
        <v>0.11758802155771954</v>
      </c>
      <c r="U405" s="1">
        <f>(Table2[[#This Row],[Close Price]]-Table2[[#This Row],[200D EMA]])/Table2[[#This Row],[200D EMA]]</f>
        <v>0.26759799283713731</v>
      </c>
      <c r="V405">
        <v>0.51967274930615903</v>
      </c>
      <c r="W405">
        <v>423.6</v>
      </c>
      <c r="X405">
        <v>433.75</v>
      </c>
      <c r="Y405">
        <v>420</v>
      </c>
      <c r="Z405">
        <v>435</v>
      </c>
      <c r="AA405">
        <v>423.6</v>
      </c>
      <c r="AB405">
        <v>433.75</v>
      </c>
      <c r="AC405" s="1">
        <f>(Table2[[#This Row],[Close Price]]/Table2[[#This Row],[Day Low]])-1</f>
        <v>1.9593956562794945E-2</v>
      </c>
      <c r="AD405" s="1">
        <f>(Table2[[#This Row],[Day High]]/Table2[[#This Row],[Close Price]])-1</f>
        <v>4.2833989349386759E-3</v>
      </c>
      <c r="AE405" s="1">
        <f>(Table2[[#This Row],[Close Price]]/Table2[[#This Row],[Current Week Low]])-1</f>
        <v>2.8333333333333321E-2</v>
      </c>
      <c r="AF405" s="1">
        <f>(Table2[[#This Row],[Current Week High]]/Table2[[#This Row],[Close Price]])-1</f>
        <v>7.1775874044919252E-3</v>
      </c>
      <c r="AG405" s="1">
        <f>(Table2[[#This Row],[Close Price]]/Table2[[#This Row],[Current Month Low]])-1</f>
        <v>1.9593956562794945E-2</v>
      </c>
      <c r="AH405" s="1">
        <f>(Table2[[#This Row],[Current Month High]]/Table2[[#This Row],[Close Price]])-1</f>
        <v>4.2833989349386759E-3</v>
      </c>
      <c r="AI405">
        <v>8.7520259319286904</v>
      </c>
      <c r="AJ405">
        <v>69.705304518663993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0.33</v>
      </c>
      <c r="AM405" t="s">
        <v>3215</v>
      </c>
      <c r="AN405">
        <v>2.44</v>
      </c>
      <c r="AO405" t="s">
        <v>3215</v>
      </c>
      <c r="AP405">
        <v>1.5368483623956E-2</v>
      </c>
      <c r="AQ405">
        <f>(Table2[[#This Row],[Sharpe Ratio]]-AVERAGE(Table2[Sharpe Ratio]))/_xlfn.STDEV.P(Table2[Sharpe Ratio])</f>
        <v>-0.53513279472740483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0.7950207693048772</v>
      </c>
      <c r="AS405">
        <f>_xlfn.RANK.AVG(Table2[[#This Row],[1Y Return vs Nifty Z-Score]],Table2[1Y Return vs Nifty Z-Score])</f>
        <v>321</v>
      </c>
      <c r="AT405">
        <f>_xlfn.RANK.AVG(Table2[[#This Row],[6M Return vs Nifty Z-Score]],Table2[6M Return vs Nifty Z-Score])</f>
        <v>395</v>
      </c>
      <c r="AU405">
        <f>_xlfn.RANK.AVG(Table2[[#This Row],[Sharpe Ratio Z-Score]],Table2[Sharpe Ratio Z-Score])</f>
        <v>471</v>
      </c>
      <c r="AV405">
        <f>(Table2[[#This Row],[Rank 1Y]]+Table2[[#This Row],[Rank 6M]]+Table2[[#This Row],[Rank Sharpe]])/3</f>
        <v>395.66666666666669</v>
      </c>
    </row>
    <row r="406" spans="1:48" x14ac:dyDescent="0.3">
      <c r="A406" t="s">
        <v>1459</v>
      </c>
      <c r="B406" t="s">
        <v>1460</v>
      </c>
      <c r="C406" t="s">
        <v>3171</v>
      </c>
      <c r="D406" t="s">
        <v>117</v>
      </c>
      <c r="E406">
        <v>7548.5351669674501</v>
      </c>
      <c r="F406">
        <v>657.7</v>
      </c>
      <c r="G406">
        <v>-10.6591022181761</v>
      </c>
      <c r="H406">
        <f>(Table2[[#This Row],[1Y Return vs Nifty]]-AVERAGE(Table2[1Y Return vs Nifty]))/_xlfn.STDEV.P(Table2[1Y Return vs Nifty])</f>
        <v>-0.59856654669606779</v>
      </c>
      <c r="I406">
        <v>11.951093280352</v>
      </c>
      <c r="J406">
        <f>(Table2[[#This Row],[1M Return vs Nifty]]-AVERAGE(Table2[1M Return vs Nifty]))/_xlfn.STDEV.P(Table2[1M Return vs Nifty])</f>
        <v>1.1791971407213311</v>
      </c>
      <c r="K406">
        <v>13.384771636329001</v>
      </c>
      <c r="L406">
        <f>(Table2[[#This Row],[6M Return vs Nifty]]-AVERAGE(Table2[6M Return vs Nifty]))/_xlfn.STDEV.P(Table2[6M Return vs Nifty])</f>
        <v>9.2936037061801452E-2</v>
      </c>
      <c r="M406">
        <v>1.58237702917294</v>
      </c>
      <c r="N406">
        <f>(Table2[[#This Row],[1W Return vs Nifty]]-AVERAGE(Table2[1W Return vs Nifty]))/_xlfn.STDEV.P(Table2[1W Return vs Nifty])</f>
        <v>0.24614533341782993</v>
      </c>
      <c r="O406">
        <v>627.77</v>
      </c>
      <c r="P406">
        <v>596.25969550542595</v>
      </c>
      <c r="Q406">
        <v>553.03964630868404</v>
      </c>
      <c r="R406">
        <v>62.055040988881203</v>
      </c>
      <c r="S406" s="1">
        <f>(Table2[[#This Row],[Close Price]]-Table2[[#This Row],[20D EMA]])/Table2[[#This Row],[20D EMA]]</f>
        <v>4.767669687943047E-2</v>
      </c>
      <c r="T406" s="1">
        <f>(Table2[[#This Row],[Close Price]]-Table2[[#This Row],[50D EMA]])/Table2[[#This Row],[50D EMA]]</f>
        <v>0.10304286028002205</v>
      </c>
      <c r="U406" s="1">
        <f>(Table2[[#This Row],[Close Price]]-Table2[[#This Row],[200D EMA]])/Table2[[#This Row],[200D EMA]]</f>
        <v>0.18924566148174282</v>
      </c>
      <c r="V406">
        <v>1.65801820124414</v>
      </c>
      <c r="W406">
        <v>652</v>
      </c>
      <c r="X406">
        <v>677.05</v>
      </c>
      <c r="Y406">
        <v>652</v>
      </c>
      <c r="Z406">
        <v>686.4</v>
      </c>
      <c r="AA406">
        <v>652</v>
      </c>
      <c r="AB406">
        <v>677.05</v>
      </c>
      <c r="AC406" s="1">
        <f>(Table2[[#This Row],[Close Price]]/Table2[[#This Row],[Day Low]])-1</f>
        <v>8.7423312883436743E-3</v>
      </c>
      <c r="AD406" s="1">
        <f>(Table2[[#This Row],[Day High]]/Table2[[#This Row],[Close Price]])-1</f>
        <v>2.9420708529724671E-2</v>
      </c>
      <c r="AE406" s="1">
        <f>(Table2[[#This Row],[Close Price]]/Table2[[#This Row],[Current Week Low]])-1</f>
        <v>8.7423312883436743E-3</v>
      </c>
      <c r="AF406" s="1">
        <f>(Table2[[#This Row],[Current Week High]]/Table2[[#This Row],[Close Price]])-1</f>
        <v>4.3636916527292069E-2</v>
      </c>
      <c r="AG406" s="1">
        <f>(Table2[[#This Row],[Close Price]]/Table2[[#This Row],[Current Month Low]])-1</f>
        <v>8.7423312883436743E-3</v>
      </c>
      <c r="AH406" s="1">
        <f>(Table2[[#This Row],[Current Month High]]/Table2[[#This Row],[Close Price]])-1</f>
        <v>2.9420708529724671E-2</v>
      </c>
      <c r="AI406">
        <v>4.3636916527291998</v>
      </c>
      <c r="AJ406">
        <v>40.835117773019199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7.0000000000000007E-2</v>
      </c>
      <c r="AM406" t="s">
        <v>3215</v>
      </c>
      <c r="AN406">
        <v>15.81</v>
      </c>
      <c r="AO406" t="s">
        <v>3215</v>
      </c>
      <c r="AP406">
        <v>4.4146071196783002E-2</v>
      </c>
      <c r="AQ406">
        <f>(Table2[[#This Row],[Sharpe Ratio]]-AVERAGE(Table2[Sharpe Ratio]))/_xlfn.STDEV.P(Table2[Sharpe Ratio])</f>
        <v>-0.19910489241312165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0.72060707209177299</v>
      </c>
      <c r="AS406">
        <f>_xlfn.RANK.AVG(Table2[[#This Row],[1Y Return vs Nifty Z-Score]],Table2[1Y Return vs Nifty Z-Score])</f>
        <v>509</v>
      </c>
      <c r="AT406">
        <f>_xlfn.RANK.AVG(Table2[[#This Row],[6M Return vs Nifty Z-Score]],Table2[6M Return vs Nifty Z-Score])</f>
        <v>285</v>
      </c>
      <c r="AU406">
        <f>_xlfn.RANK.AVG(Table2[[#This Row],[Sharpe Ratio Z-Score]],Table2[Sharpe Ratio Z-Score])</f>
        <v>395</v>
      </c>
      <c r="AV406">
        <f>(Table2[[#This Row],[Rank 1Y]]+Table2[[#This Row],[Rank 6M]]+Table2[[#This Row],[Rank Sharpe]])/3</f>
        <v>396.33333333333331</v>
      </c>
    </row>
    <row r="407" spans="1:48" x14ac:dyDescent="0.3">
      <c r="A407" t="s">
        <v>352</v>
      </c>
      <c r="B407" t="s">
        <v>353</v>
      </c>
      <c r="C407" t="s">
        <v>3183</v>
      </c>
      <c r="D407" t="s">
        <v>167</v>
      </c>
      <c r="E407">
        <v>71899.290669921596</v>
      </c>
      <c r="F407">
        <v>4731.3500000000004</v>
      </c>
      <c r="G407">
        <v>7.2001726882642698</v>
      </c>
      <c r="H407">
        <f>(Table2[[#This Row],[1Y Return vs Nifty]]-AVERAGE(Table2[1Y Return vs Nifty]))/_xlfn.STDEV.P(Table2[1Y Return vs Nifty])</f>
        <v>-0.29988308514149781</v>
      </c>
      <c r="I407">
        <v>2.6849587118565701</v>
      </c>
      <c r="J407">
        <f>(Table2[[#This Row],[1M Return vs Nifty]]-AVERAGE(Table2[1M Return vs Nifty]))/_xlfn.STDEV.P(Table2[1M Return vs Nifty])</f>
        <v>0.34504065582107279</v>
      </c>
      <c r="K407">
        <v>7.8398153283895899</v>
      </c>
      <c r="L407">
        <f>(Table2[[#This Row],[6M Return vs Nifty]]-AVERAGE(Table2[6M Return vs Nifty]))/_xlfn.STDEV.P(Table2[6M Return vs Nifty])</f>
        <v>-8.237916155309391E-2</v>
      </c>
      <c r="M407">
        <v>3.3650426590120501</v>
      </c>
      <c r="N407">
        <f>(Table2[[#This Row],[1W Return vs Nifty]]-AVERAGE(Table2[1W Return vs Nifty]))/_xlfn.STDEV.P(Table2[1W Return vs Nifty])</f>
        <v>0.61887226693806408</v>
      </c>
      <c r="O407">
        <v>4622.84</v>
      </c>
      <c r="P407">
        <v>4449.27833283778</v>
      </c>
      <c r="Q407">
        <v>3974.4141076515998</v>
      </c>
      <c r="R407">
        <v>69.144704075841005</v>
      </c>
      <c r="S407" s="1">
        <f>(Table2[[#This Row],[Close Price]]-Table2[[#This Row],[20D EMA]])/Table2[[#This Row],[20D EMA]]</f>
        <v>2.347258395272175E-2</v>
      </c>
      <c r="T407" s="1">
        <f>(Table2[[#This Row],[Close Price]]-Table2[[#This Row],[50D EMA]])/Table2[[#This Row],[50D EMA]]</f>
        <v>6.3397172768535959E-2</v>
      </c>
      <c r="U407" s="1">
        <f>(Table2[[#This Row],[Close Price]]-Table2[[#This Row],[200D EMA]])/Table2[[#This Row],[200D EMA]]</f>
        <v>0.19045219542954434</v>
      </c>
      <c r="V407">
        <v>0.69022845164627</v>
      </c>
      <c r="W407">
        <v>4655.75</v>
      </c>
      <c r="X407">
        <v>4741.05</v>
      </c>
      <c r="Y407">
        <v>4631.75</v>
      </c>
      <c r="Z407">
        <v>4741.05</v>
      </c>
      <c r="AA407">
        <v>4655.75</v>
      </c>
      <c r="AB407">
        <v>4741.05</v>
      </c>
      <c r="AC407" s="1">
        <f>(Table2[[#This Row],[Close Price]]/Table2[[#This Row],[Day Low]])-1</f>
        <v>1.6237985287010703E-2</v>
      </c>
      <c r="AD407" s="1">
        <f>(Table2[[#This Row],[Day High]]/Table2[[#This Row],[Close Price]])-1</f>
        <v>2.0501548183922136E-3</v>
      </c>
      <c r="AE407" s="1">
        <f>(Table2[[#This Row],[Close Price]]/Table2[[#This Row],[Current Week Low]])-1</f>
        <v>2.1503751281912953E-2</v>
      </c>
      <c r="AF407" s="1">
        <f>(Table2[[#This Row],[Current Week High]]/Table2[[#This Row],[Close Price]])-1</f>
        <v>2.0501548183922136E-3</v>
      </c>
      <c r="AG407" s="1">
        <f>(Table2[[#This Row],[Close Price]]/Table2[[#This Row],[Current Month Low]])-1</f>
        <v>1.6237985287010703E-2</v>
      </c>
      <c r="AH407" s="1">
        <f>(Table2[[#This Row],[Current Month High]]/Table2[[#This Row],[Close Price]])-1</f>
        <v>2.0501548183922136E-3</v>
      </c>
      <c r="AI407">
        <v>1.5365593329599301</v>
      </c>
      <c r="AJ407">
        <v>46.936335403726702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0.16</v>
      </c>
      <c r="AM407" t="s">
        <v>3215</v>
      </c>
      <c r="AN407">
        <v>1.53</v>
      </c>
      <c r="AO407" t="s">
        <v>3215</v>
      </c>
      <c r="AP407">
        <v>2.1490703212069001E-2</v>
      </c>
      <c r="AQ407">
        <f>(Table2[[#This Row],[Sharpe Ratio]]-AVERAGE(Table2[Sharpe Ratio]))/_xlfn.STDEV.P(Table2[Sharpe Ratio])</f>
        <v>-0.46364533593695512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0.11800534012759001</v>
      </c>
      <c r="AS407">
        <f>_xlfn.RANK.AVG(Table2[[#This Row],[1Y Return vs Nifty Z-Score]],Table2[1Y Return vs Nifty Z-Score])</f>
        <v>399</v>
      </c>
      <c r="AT407">
        <f>_xlfn.RANK.AVG(Table2[[#This Row],[6M Return vs Nifty Z-Score]],Table2[6M Return vs Nifty Z-Score])</f>
        <v>341</v>
      </c>
      <c r="AU407">
        <f>_xlfn.RANK.AVG(Table2[[#This Row],[Sharpe Ratio Z-Score]],Table2[Sharpe Ratio Z-Score])</f>
        <v>454</v>
      </c>
      <c r="AV407">
        <f>(Table2[[#This Row],[Rank 1Y]]+Table2[[#This Row],[Rank 6M]]+Table2[[#This Row],[Rank Sharpe]])/3</f>
        <v>398</v>
      </c>
    </row>
    <row r="408" spans="1:48" x14ac:dyDescent="0.3">
      <c r="A408" t="s">
        <v>1172</v>
      </c>
      <c r="B408" t="s">
        <v>1173</v>
      </c>
      <c r="C408" t="s">
        <v>3178</v>
      </c>
      <c r="D408" t="s">
        <v>111</v>
      </c>
      <c r="E408">
        <v>10982.2139835</v>
      </c>
      <c r="F408">
        <v>794.65</v>
      </c>
      <c r="G408">
        <v>37.104977857821297</v>
      </c>
      <c r="H408">
        <f>(Table2[[#This Row],[1Y Return vs Nifty]]-AVERAGE(Table2[1Y Return vs Nifty]))/_xlfn.STDEV.P(Table2[1Y Return vs Nifty])</f>
        <v>0.20025316181986277</v>
      </c>
      <c r="I408">
        <v>15.3287515981447</v>
      </c>
      <c r="J408">
        <f>(Table2[[#This Row],[1M Return vs Nifty]]-AVERAGE(Table2[1M Return vs Nifty]))/_xlfn.STDEV.P(Table2[1M Return vs Nifty])</f>
        <v>1.4832608869077371</v>
      </c>
      <c r="K408">
        <v>1.70492225205665</v>
      </c>
      <c r="L408">
        <f>(Table2[[#This Row],[6M Return vs Nifty]]-AVERAGE(Table2[6M Return vs Nifty]))/_xlfn.STDEV.P(Table2[6M Return vs Nifty])</f>
        <v>-0.27634642449048979</v>
      </c>
      <c r="M408">
        <v>9.2678775283339494</v>
      </c>
      <c r="N408">
        <f>(Table2[[#This Row],[1W Return vs Nifty]]-AVERAGE(Table2[1W Return vs Nifty]))/_xlfn.STDEV.P(Table2[1W Return vs Nifty])</f>
        <v>1.8530608343797503</v>
      </c>
      <c r="O408">
        <v>735.58</v>
      </c>
      <c r="P408">
        <v>722.18437844923699</v>
      </c>
      <c r="Q408">
        <v>655.04131618235499</v>
      </c>
      <c r="R408">
        <v>78.047308588752898</v>
      </c>
      <c r="S408" s="1">
        <f>(Table2[[#This Row],[Close Price]]-Table2[[#This Row],[20D EMA]])/Table2[[#This Row],[20D EMA]]</f>
        <v>8.0303977813426047E-2</v>
      </c>
      <c r="T408" s="1">
        <f>(Table2[[#This Row],[Close Price]]-Table2[[#This Row],[50D EMA]])/Table2[[#This Row],[50D EMA]]</f>
        <v>0.10034227229668145</v>
      </c>
      <c r="U408" s="1">
        <f>(Table2[[#This Row],[Close Price]]-Table2[[#This Row],[200D EMA]])/Table2[[#This Row],[200D EMA]]</f>
        <v>0.21312958491122069</v>
      </c>
      <c r="V408">
        <v>0.81054126100902602</v>
      </c>
      <c r="W408">
        <v>783</v>
      </c>
      <c r="X408">
        <v>805</v>
      </c>
      <c r="Y408">
        <v>731.05</v>
      </c>
      <c r="Z408">
        <v>805</v>
      </c>
      <c r="AA408">
        <v>783</v>
      </c>
      <c r="AB408">
        <v>805</v>
      </c>
      <c r="AC408" s="1">
        <f>(Table2[[#This Row],[Close Price]]/Table2[[#This Row],[Day Low]])-1</f>
        <v>1.4878671775223395E-2</v>
      </c>
      <c r="AD408" s="1">
        <f>(Table2[[#This Row],[Day High]]/Table2[[#This Row],[Close Price]])-1</f>
        <v>1.3024602026049159E-2</v>
      </c>
      <c r="AE408" s="1">
        <f>(Table2[[#This Row],[Close Price]]/Table2[[#This Row],[Current Week Low]])-1</f>
        <v>8.699815334108485E-2</v>
      </c>
      <c r="AF408" s="1">
        <f>(Table2[[#This Row],[Current Week High]]/Table2[[#This Row],[Close Price]])-1</f>
        <v>1.3024602026049159E-2</v>
      </c>
      <c r="AG408" s="1">
        <f>(Table2[[#This Row],[Close Price]]/Table2[[#This Row],[Current Month Low]])-1</f>
        <v>1.4878671775223395E-2</v>
      </c>
      <c r="AH408" s="1">
        <f>(Table2[[#This Row],[Current Month High]]/Table2[[#This Row],[Close Price]])-1</f>
        <v>1.3024602026049159E-2</v>
      </c>
      <c r="AI408">
        <v>1.9379601082237301</v>
      </c>
      <c r="AJ408">
        <v>81.821301910536505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-0.02</v>
      </c>
      <c r="AM408" t="s">
        <v>3214</v>
      </c>
      <c r="AN408">
        <v>5.9</v>
      </c>
      <c r="AO408" t="s">
        <v>3215</v>
      </c>
      <c r="AQ408">
        <f>(Table2[[#This Row],[Sharpe Ratio]]-AVERAGE(Table2[Sharpe Ratio]))/_xlfn.STDEV.P(Table2[Sharpe Ratio])</f>
        <v>-0.7145863121857492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2.5456421464311112</v>
      </c>
      <c r="AS408">
        <f>_xlfn.RANK.AVG(Table2[[#This Row],[1Y Return vs Nifty Z-Score]],Table2[1Y Return vs Nifty Z-Score])</f>
        <v>246</v>
      </c>
      <c r="AT408">
        <f>_xlfn.RANK.AVG(Table2[[#This Row],[6M Return vs Nifty Z-Score]],Table2[6M Return vs Nifty Z-Score])</f>
        <v>412</v>
      </c>
      <c r="AU408">
        <f>_xlfn.RANK.AVG(Table2[[#This Row],[Sharpe Ratio Z-Score]],Table2[Sharpe Ratio Z-Score])</f>
        <v>536.5</v>
      </c>
      <c r="AV408">
        <f>(Table2[[#This Row],[Rank 1Y]]+Table2[[#This Row],[Rank 6M]]+Table2[[#This Row],[Rank Sharpe]])/3</f>
        <v>398.16666666666669</v>
      </c>
    </row>
    <row r="409" spans="1:48" x14ac:dyDescent="0.3">
      <c r="A409" t="s">
        <v>2106</v>
      </c>
      <c r="B409" t="s">
        <v>2107</v>
      </c>
      <c r="C409" t="s">
        <v>3167</v>
      </c>
      <c r="D409" t="s">
        <v>69</v>
      </c>
      <c r="E409">
        <v>3058.1260581249999</v>
      </c>
      <c r="F409">
        <v>231.25</v>
      </c>
      <c r="G409">
        <v>6.4938010476850696</v>
      </c>
      <c r="H409">
        <f>(Table2[[#This Row],[1Y Return vs Nifty]]-AVERAGE(Table2[1Y Return vs Nifty]))/_xlfn.STDEV.P(Table2[1Y Return vs Nifty])</f>
        <v>-0.31169664016304532</v>
      </c>
      <c r="I409">
        <v>-14.4954059473563</v>
      </c>
      <c r="J409">
        <f>(Table2[[#This Row],[1M Return vs Nifty]]-AVERAGE(Table2[1M Return vs Nifty]))/_xlfn.STDEV.P(Table2[1M Return vs Nifty])</f>
        <v>-1.201571093392992</v>
      </c>
      <c r="K409">
        <v>9.74905271047807</v>
      </c>
      <c r="L409">
        <f>(Table2[[#This Row],[6M Return vs Nifty]]-AVERAGE(Table2[6M Return vs Nifty]))/_xlfn.STDEV.P(Table2[6M Return vs Nifty])</f>
        <v>-2.2014694773695404E-2</v>
      </c>
      <c r="M409">
        <v>-3.01228006474429</v>
      </c>
      <c r="N409">
        <f>(Table2[[#This Row],[1W Return vs Nifty]]-AVERAGE(Table2[1W Return vs Nifty]))/_xlfn.STDEV.P(Table2[1W Return vs Nifty])</f>
        <v>-0.71452413848269758</v>
      </c>
      <c r="O409">
        <v>241.29</v>
      </c>
      <c r="P409">
        <v>242.51744237276799</v>
      </c>
      <c r="Q409">
        <v>214.45218598196499</v>
      </c>
      <c r="R409">
        <v>28.4739010152723</v>
      </c>
      <c r="S409" s="1">
        <f>(Table2[[#This Row],[Close Price]]-Table2[[#This Row],[20D EMA]])/Table2[[#This Row],[20D EMA]]</f>
        <v>-4.1609681296365338E-2</v>
      </c>
      <c r="T409" s="1">
        <f>(Table2[[#This Row],[Close Price]]-Table2[[#This Row],[50D EMA]])/Table2[[#This Row],[50D EMA]]</f>
        <v>-4.6460338120542524E-2</v>
      </c>
      <c r="U409" s="1">
        <f>(Table2[[#This Row],[Close Price]]-Table2[[#This Row],[200D EMA]])/Table2[[#This Row],[200D EMA]]</f>
        <v>7.8328947504632457E-2</v>
      </c>
      <c r="V409">
        <v>0.260971541345762</v>
      </c>
      <c r="W409">
        <v>228.6</v>
      </c>
      <c r="X409">
        <v>235</v>
      </c>
      <c r="Y409">
        <v>228.6</v>
      </c>
      <c r="Z409">
        <v>236</v>
      </c>
      <c r="AA409">
        <v>228.6</v>
      </c>
      <c r="AB409">
        <v>235</v>
      </c>
      <c r="AC409" s="1">
        <f>(Table2[[#This Row],[Close Price]]/Table2[[#This Row],[Day Low]])-1</f>
        <v>1.1592300962379731E-2</v>
      </c>
      <c r="AD409" s="1">
        <f>(Table2[[#This Row],[Day High]]/Table2[[#This Row],[Close Price]])-1</f>
        <v>1.6216216216216273E-2</v>
      </c>
      <c r="AE409" s="1">
        <f>(Table2[[#This Row],[Close Price]]/Table2[[#This Row],[Current Week Low]])-1</f>
        <v>1.1592300962379731E-2</v>
      </c>
      <c r="AF409" s="1">
        <f>(Table2[[#This Row],[Current Week High]]/Table2[[#This Row],[Close Price]])-1</f>
        <v>2.0540540540540553E-2</v>
      </c>
      <c r="AG409" s="1">
        <f>(Table2[[#This Row],[Close Price]]/Table2[[#This Row],[Current Month Low]])-1</f>
        <v>1.1592300962379731E-2</v>
      </c>
      <c r="AH409" s="1">
        <f>(Table2[[#This Row],[Current Month High]]/Table2[[#This Row],[Close Price]])-1</f>
        <v>1.6216216216216273E-2</v>
      </c>
      <c r="AI409">
        <v>26.9405405405405</v>
      </c>
      <c r="AJ409">
        <v>48.809523809523803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-0.02</v>
      </c>
      <c r="AM409" t="s">
        <v>3214</v>
      </c>
      <c r="AN409">
        <v>-4.68</v>
      </c>
      <c r="AO409" t="s">
        <v>3214</v>
      </c>
      <c r="AP409">
        <v>1.5663943497571001E-2</v>
      </c>
      <c r="AQ409">
        <f>(Table2[[#This Row],[Sharpe Ratio]]-AVERAGE(Table2[Sharpe Ratio]))/_xlfn.STDEV.P(Table2[Sharpe Ratio])</f>
        <v>-0.5316827917937802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402</v>
      </c>
      <c r="AT409">
        <f>_xlfn.RANK.AVG(Table2[[#This Row],[6M Return vs Nifty Z-Score]],Table2[6M Return vs Nifty Z-Score])</f>
        <v>324</v>
      </c>
      <c r="AU409">
        <f>_xlfn.RANK.AVG(Table2[[#This Row],[Sharpe Ratio Z-Score]],Table2[Sharpe Ratio Z-Score])</f>
        <v>469</v>
      </c>
      <c r="AV409">
        <f>(Table2[[#This Row],[Rank 1Y]]+Table2[[#This Row],[Rank 6M]]+Table2[[#This Row],[Rank Sharpe]])/3</f>
        <v>398.33333333333331</v>
      </c>
    </row>
    <row r="410" spans="1:48" x14ac:dyDescent="0.3">
      <c r="A410" t="s">
        <v>201</v>
      </c>
      <c r="B410" t="s">
        <v>202</v>
      </c>
      <c r="C410" t="s">
        <v>3173</v>
      </c>
      <c r="D410" t="s">
        <v>54</v>
      </c>
      <c r="E410">
        <v>134679.37262602401</v>
      </c>
      <c r="F410">
        <v>1664.85</v>
      </c>
      <c r="G410">
        <v>9.3948398820053107</v>
      </c>
      <c r="H410">
        <f>(Table2[[#This Row],[1Y Return vs Nifty]]-AVERAGE(Table2[1Y Return vs Nifty]))/_xlfn.STDEV.P(Table2[1Y Return vs Nifty])</f>
        <v>-0.26317886294765952</v>
      </c>
      <c r="I410">
        <v>-1.99425259165534</v>
      </c>
      <c r="J410">
        <f>(Table2[[#This Row],[1M Return vs Nifty]]-AVERAGE(Table2[1M Return vs Nifty]))/_xlfn.STDEV.P(Table2[1M Return vs Nifty])</f>
        <v>-7.6191566114683501E-2</v>
      </c>
      <c r="K410">
        <v>-3.06694108822819</v>
      </c>
      <c r="L410">
        <f>(Table2[[#This Row],[6M Return vs Nifty]]-AVERAGE(Table2[6M Return vs Nifty]))/_xlfn.STDEV.P(Table2[6M Return vs Nifty])</f>
        <v>-0.42721869882515645</v>
      </c>
      <c r="M410">
        <v>2.1892828556701098</v>
      </c>
      <c r="N410">
        <f>(Table2[[#This Row],[1W Return vs Nifty]]-AVERAGE(Table2[1W Return vs Nifty]))/_xlfn.STDEV.P(Table2[1W Return vs Nifty])</f>
        <v>0.37303965608801531</v>
      </c>
      <c r="O410">
        <v>1641.5</v>
      </c>
      <c r="P410">
        <v>1604.87915465999</v>
      </c>
      <c r="Q410">
        <v>1466.0540850590801</v>
      </c>
      <c r="R410">
        <v>57.622615065354097</v>
      </c>
      <c r="S410" s="1">
        <f>(Table2[[#This Row],[Close Price]]-Table2[[#This Row],[20D EMA]])/Table2[[#This Row],[20D EMA]]</f>
        <v>1.4224794395370033E-2</v>
      </c>
      <c r="T410" s="1">
        <f>(Table2[[#This Row],[Close Price]]-Table2[[#This Row],[50D EMA]])/Table2[[#This Row],[50D EMA]]</f>
        <v>3.7367826210388602E-2</v>
      </c>
      <c r="U410" s="1">
        <f>(Table2[[#This Row],[Close Price]]-Table2[[#This Row],[200D EMA]])/Table2[[#This Row],[200D EMA]]</f>
        <v>0.1355993049416786</v>
      </c>
      <c r="V410">
        <v>1.06733348879067</v>
      </c>
      <c r="W410">
        <v>1651.55</v>
      </c>
      <c r="X410">
        <v>1667.05</v>
      </c>
      <c r="Y410">
        <v>1646.3</v>
      </c>
      <c r="Z410">
        <v>1678.9</v>
      </c>
      <c r="AA410">
        <v>1651.55</v>
      </c>
      <c r="AB410">
        <v>1667.05</v>
      </c>
      <c r="AC410" s="1">
        <f>(Table2[[#This Row],[Close Price]]/Table2[[#This Row],[Day Low]])-1</f>
        <v>8.0530410826193943E-3</v>
      </c>
      <c r="AD410" s="1">
        <f>(Table2[[#This Row],[Day High]]/Table2[[#This Row],[Close Price]])-1</f>
        <v>1.3214403700032573E-3</v>
      </c>
      <c r="AE410" s="1">
        <f>(Table2[[#This Row],[Close Price]]/Table2[[#This Row],[Current Week Low]])-1</f>
        <v>1.1267691186296558E-2</v>
      </c>
      <c r="AF410" s="1">
        <f>(Table2[[#This Row],[Current Week High]]/Table2[[#This Row],[Close Price]])-1</f>
        <v>8.4391987266121404E-3</v>
      </c>
      <c r="AG410" s="1">
        <f>(Table2[[#This Row],[Close Price]]/Table2[[#This Row],[Current Month Low]])-1</f>
        <v>8.0530410826193943E-3</v>
      </c>
      <c r="AH410" s="1">
        <f>(Table2[[#This Row],[Current Month High]]/Table2[[#This Row],[Close Price]])-1</f>
        <v>1.3214403700032573E-3</v>
      </c>
      <c r="AI410">
        <v>1.0901883052527299</v>
      </c>
      <c r="AJ410">
        <v>47.071554770318002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-0.03</v>
      </c>
      <c r="AM410" t="s">
        <v>3214</v>
      </c>
      <c r="AN410">
        <v>0.31</v>
      </c>
      <c r="AO410" t="s">
        <v>3215</v>
      </c>
      <c r="AP410">
        <v>6.0187603095822002E-2</v>
      </c>
      <c r="AQ410">
        <f>(Table2[[#This Row],[Sharpe Ratio]]-AVERAGE(Table2[Sharpe Ratio]))/_xlfn.STDEV.P(Table2[Sharpe Ratio])</f>
        <v>-1.1792377064143041E-2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-0.40534184886362717</v>
      </c>
      <c r="AS410">
        <f>_xlfn.RANK.AVG(Table2[[#This Row],[1Y Return vs Nifty Z-Score]],Table2[1Y Return vs Nifty Z-Score])</f>
        <v>377</v>
      </c>
      <c r="AT410">
        <f>_xlfn.RANK.AVG(Table2[[#This Row],[6M Return vs Nifty Z-Score]],Table2[6M Return vs Nifty Z-Score])</f>
        <v>468</v>
      </c>
      <c r="AU410">
        <f>_xlfn.RANK.AVG(Table2[[#This Row],[Sharpe Ratio Z-Score]],Table2[Sharpe Ratio Z-Score])</f>
        <v>352</v>
      </c>
      <c r="AV410">
        <f>(Table2[[#This Row],[Rank 1Y]]+Table2[[#This Row],[Rank 6M]]+Table2[[#This Row],[Rank Sharpe]])/3</f>
        <v>399</v>
      </c>
    </row>
    <row r="411" spans="1:48" x14ac:dyDescent="0.3">
      <c r="A411" t="s">
        <v>1594</v>
      </c>
      <c r="B411" t="s">
        <v>1595</v>
      </c>
      <c r="C411" t="s">
        <v>3174</v>
      </c>
      <c r="D411" t="s">
        <v>873</v>
      </c>
      <c r="E411">
        <v>6217.654782605</v>
      </c>
      <c r="F411">
        <v>210.05</v>
      </c>
      <c r="G411">
        <v>27.768639597113701</v>
      </c>
      <c r="H411">
        <f>(Table2[[#This Row],[1Y Return vs Nifty]]-AVERAGE(Table2[1Y Return vs Nifty]))/_xlfn.STDEV.P(Table2[1Y Return vs Nifty])</f>
        <v>4.4109654059259602E-2</v>
      </c>
      <c r="I411">
        <v>-3.8297314381110001</v>
      </c>
      <c r="J411">
        <f>(Table2[[#This Row],[1M Return vs Nifty]]-AVERAGE(Table2[1M Return vs Nifty]))/_xlfn.STDEV.P(Table2[1M Return vs Nifty])</f>
        <v>-0.24142514559170161</v>
      </c>
      <c r="K411">
        <v>-9.4794082683064094</v>
      </c>
      <c r="L411">
        <f>(Table2[[#This Row],[6M Return vs Nifty]]-AVERAGE(Table2[6M Return vs Nifty]))/_xlfn.STDEV.P(Table2[6M Return vs Nifty])</f>
        <v>-0.62996203797054307</v>
      </c>
      <c r="M411">
        <v>-0.230900284568341</v>
      </c>
      <c r="N411">
        <f>(Table2[[#This Row],[1W Return vs Nifty]]-AVERAGE(Table2[1W Return vs Nifty]))/_xlfn.STDEV.P(Table2[1W Return vs Nifty])</f>
        <v>-0.13298201467245258</v>
      </c>
      <c r="O411">
        <v>214.94</v>
      </c>
      <c r="P411">
        <v>215.15147791622701</v>
      </c>
      <c r="Q411">
        <v>200.39003749320401</v>
      </c>
      <c r="R411">
        <v>40.820772626383302</v>
      </c>
      <c r="S411" s="1">
        <f>(Table2[[#This Row],[Close Price]]-Table2[[#This Row],[20D EMA]])/Table2[[#This Row],[20D EMA]]</f>
        <v>-2.2750535033032412E-2</v>
      </c>
      <c r="T411" s="1">
        <f>(Table2[[#This Row],[Close Price]]-Table2[[#This Row],[50D EMA]])/Table2[[#This Row],[50D EMA]]</f>
        <v>-2.3711098643781323E-2</v>
      </c>
      <c r="U411" s="1">
        <f>(Table2[[#This Row],[Close Price]]-Table2[[#This Row],[200D EMA]])/Table2[[#This Row],[200D EMA]]</f>
        <v>4.8205802182773747E-2</v>
      </c>
      <c r="V411">
        <v>0.97645692484424296</v>
      </c>
      <c r="W411">
        <v>209.77</v>
      </c>
      <c r="X411">
        <v>212.4</v>
      </c>
      <c r="Y411">
        <v>204.09</v>
      </c>
      <c r="Z411">
        <v>212.4</v>
      </c>
      <c r="AA411">
        <v>209.77</v>
      </c>
      <c r="AB411">
        <v>212.4</v>
      </c>
      <c r="AC411" s="1">
        <f>(Table2[[#This Row],[Close Price]]/Table2[[#This Row],[Day Low]])-1</f>
        <v>1.3347952519426887E-3</v>
      </c>
      <c r="AD411" s="1">
        <f>(Table2[[#This Row],[Day High]]/Table2[[#This Row],[Close Price]])-1</f>
        <v>1.1187812425612842E-2</v>
      </c>
      <c r="AE411" s="1">
        <f>(Table2[[#This Row],[Close Price]]/Table2[[#This Row],[Current Week Low]])-1</f>
        <v>2.9202802685089901E-2</v>
      </c>
      <c r="AF411" s="1">
        <f>(Table2[[#This Row],[Current Week High]]/Table2[[#This Row],[Close Price]])-1</f>
        <v>1.1187812425612842E-2</v>
      </c>
      <c r="AG411" s="1">
        <f>(Table2[[#This Row],[Close Price]]/Table2[[#This Row],[Current Month Low]])-1</f>
        <v>1.3347952519426887E-3</v>
      </c>
      <c r="AH411" s="1">
        <f>(Table2[[#This Row],[Current Month High]]/Table2[[#This Row],[Close Price]])-1</f>
        <v>1.1187812425612842E-2</v>
      </c>
      <c r="AI411">
        <v>21.209235896215102</v>
      </c>
      <c r="AJ411">
        <v>67.237261146496806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</v>
      </c>
      <c r="AM411" t="s">
        <v>3214</v>
      </c>
      <c r="AN411">
        <v>-11.83</v>
      </c>
      <c r="AO411" t="s">
        <v>3214</v>
      </c>
      <c r="AP411">
        <v>4.8059686170330997E-2</v>
      </c>
      <c r="AQ411">
        <f>(Table2[[#This Row],[Sharpe Ratio]]-AVERAGE(Table2[Sharpe Ratio]))/_xlfn.STDEV.P(Table2[Sharpe Ratio])</f>
        <v>-0.15340669666620441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286</v>
      </c>
      <c r="AT411">
        <f>_xlfn.RANK.AVG(Table2[[#This Row],[6M Return vs Nifty Z-Score]],Table2[6M Return vs Nifty Z-Score])</f>
        <v>534</v>
      </c>
      <c r="AU411">
        <f>_xlfn.RANK.AVG(Table2[[#This Row],[Sharpe Ratio Z-Score]],Table2[Sharpe Ratio Z-Score])</f>
        <v>380</v>
      </c>
      <c r="AV411">
        <f>(Table2[[#This Row],[Rank 1Y]]+Table2[[#This Row],[Rank 6M]]+Table2[[#This Row],[Rank Sharpe]])/3</f>
        <v>400</v>
      </c>
    </row>
    <row r="412" spans="1:48" x14ac:dyDescent="0.3">
      <c r="A412" t="s">
        <v>1120</v>
      </c>
      <c r="B412" t="s">
        <v>1121</v>
      </c>
      <c r="C412" t="s">
        <v>3172</v>
      </c>
      <c r="D412" t="s">
        <v>46</v>
      </c>
      <c r="E412">
        <v>11770.853417738999</v>
      </c>
      <c r="F412">
        <v>209.43</v>
      </c>
      <c r="G412">
        <v>12.627476331595</v>
      </c>
      <c r="H412">
        <f>(Table2[[#This Row],[1Y Return vs Nifty]]-AVERAGE(Table2[1Y Return vs Nifty]))/_xlfn.STDEV.P(Table2[1Y Return vs Nifty])</f>
        <v>-0.20911535534339867</v>
      </c>
      <c r="I412">
        <v>-6.54919988601082</v>
      </c>
      <c r="J412">
        <f>(Table2[[#This Row],[1M Return vs Nifty]]-AVERAGE(Table2[1M Return vs Nifty]))/_xlfn.STDEV.P(Table2[1M Return vs Nifty])</f>
        <v>-0.48623728646109665</v>
      </c>
      <c r="K412">
        <v>-18.888089575337698</v>
      </c>
      <c r="L412">
        <f>(Table2[[#This Row],[6M Return vs Nifty]]-AVERAGE(Table2[6M Return vs Nifty]))/_xlfn.STDEV.P(Table2[6M Return vs Nifty])</f>
        <v>-0.9274368493923516</v>
      </c>
      <c r="M412">
        <v>-3.3515532637937202</v>
      </c>
      <c r="N412">
        <f>(Table2[[#This Row],[1W Return vs Nifty]]-AVERAGE(Table2[1W Return vs Nifty]))/_xlfn.STDEV.P(Table2[1W Return vs Nifty])</f>
        <v>-0.78546074992042803</v>
      </c>
      <c r="O412">
        <v>215.25</v>
      </c>
      <c r="P412">
        <v>224.16438561098099</v>
      </c>
      <c r="Q412">
        <v>216.37592773281099</v>
      </c>
      <c r="R412">
        <v>40.3401160641858</v>
      </c>
      <c r="S412" s="1">
        <f>(Table2[[#This Row],[Close Price]]-Table2[[#This Row],[20D EMA]])/Table2[[#This Row],[20D EMA]]</f>
        <v>-2.7038327526132371E-2</v>
      </c>
      <c r="T412" s="1">
        <f>(Table2[[#This Row],[Close Price]]-Table2[[#This Row],[50D EMA]])/Table2[[#This Row],[50D EMA]]</f>
        <v>-6.5730270090947021E-2</v>
      </c>
      <c r="U412" s="1">
        <f>(Table2[[#This Row],[Close Price]]-Table2[[#This Row],[200D EMA]])/Table2[[#This Row],[200D EMA]]</f>
        <v>-3.2101203704083363E-2</v>
      </c>
      <c r="V412">
        <v>0.55624213816724599</v>
      </c>
      <c r="W412">
        <v>207.8</v>
      </c>
      <c r="X412">
        <v>213.2</v>
      </c>
      <c r="Y412">
        <v>207.8</v>
      </c>
      <c r="Z412">
        <v>213.3</v>
      </c>
      <c r="AA412">
        <v>207.8</v>
      </c>
      <c r="AB412">
        <v>213.2</v>
      </c>
      <c r="AC412" s="1">
        <f>(Table2[[#This Row],[Close Price]]/Table2[[#This Row],[Day Low]])-1</f>
        <v>7.8440808469681933E-3</v>
      </c>
      <c r="AD412" s="1">
        <f>(Table2[[#This Row],[Day High]]/Table2[[#This Row],[Close Price]])-1</f>
        <v>1.800124146492843E-2</v>
      </c>
      <c r="AE412" s="1">
        <f>(Table2[[#This Row],[Close Price]]/Table2[[#This Row],[Current Week Low]])-1</f>
        <v>7.8440808469681933E-3</v>
      </c>
      <c r="AF412" s="1">
        <f>(Table2[[#This Row],[Current Week High]]/Table2[[#This Row],[Close Price]])-1</f>
        <v>1.8478727975934639E-2</v>
      </c>
      <c r="AG412" s="1">
        <f>(Table2[[#This Row],[Close Price]]/Table2[[#This Row],[Current Month Low]])-1</f>
        <v>7.8440808469681933E-3</v>
      </c>
      <c r="AH412" s="1">
        <f>(Table2[[#This Row],[Current Month High]]/Table2[[#This Row],[Close Price]])-1</f>
        <v>1.800124146492843E-2</v>
      </c>
      <c r="AI412">
        <v>45.108150694742797</v>
      </c>
      <c r="AJ412">
        <v>79.845427221983599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-0.28999999999999998</v>
      </c>
      <c r="AM412" t="s">
        <v>3214</v>
      </c>
      <c r="AN412">
        <v>-6.11</v>
      </c>
      <c r="AO412" t="s">
        <v>3214</v>
      </c>
      <c r="AP412">
        <v>0.102829348037605</v>
      </c>
      <c r="AQ412">
        <f>(Table2[[#This Row],[Sharpe Ratio]]-AVERAGE(Table2[Sharpe Ratio]))/_xlfn.STDEV.P(Table2[Sharpe Ratio])</f>
        <v>0.48612344258357132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359</v>
      </c>
      <c r="AT412">
        <f>_xlfn.RANK.AVG(Table2[[#This Row],[6M Return vs Nifty Z-Score]],Table2[6M Return vs Nifty Z-Score])</f>
        <v>624</v>
      </c>
      <c r="AU412">
        <f>_xlfn.RANK.AVG(Table2[[#This Row],[Sharpe Ratio Z-Score]],Table2[Sharpe Ratio Z-Score])</f>
        <v>222</v>
      </c>
      <c r="AV412">
        <f>(Table2[[#This Row],[Rank 1Y]]+Table2[[#This Row],[Rank 6M]]+Table2[[#This Row],[Rank Sharpe]])/3</f>
        <v>401.66666666666669</v>
      </c>
    </row>
    <row r="413" spans="1:48" x14ac:dyDescent="0.3">
      <c r="A413" t="s">
        <v>1935</v>
      </c>
      <c r="B413" t="s">
        <v>1936</v>
      </c>
      <c r="C413" t="s">
        <v>3181</v>
      </c>
      <c r="D413" t="s">
        <v>124</v>
      </c>
      <c r="E413">
        <v>3749.3036784000001</v>
      </c>
      <c r="F413">
        <v>856.8</v>
      </c>
      <c r="G413">
        <v>27.291828387152801</v>
      </c>
      <c r="H413">
        <f>(Table2[[#This Row],[1Y Return vs Nifty]]-AVERAGE(Table2[1Y Return vs Nifty]))/_xlfn.STDEV.P(Table2[1Y Return vs Nifty])</f>
        <v>3.6135331280467121E-2</v>
      </c>
      <c r="I413">
        <v>7.4824822120595398</v>
      </c>
      <c r="J413">
        <f>(Table2[[#This Row],[1M Return vs Nifty]]-AVERAGE(Table2[1M Return vs Nifty]))/_xlfn.STDEV.P(Table2[1M Return vs Nifty])</f>
        <v>0.77692358495119551</v>
      </c>
      <c r="K413">
        <v>-20.610160864927298</v>
      </c>
      <c r="L413">
        <f>(Table2[[#This Row],[6M Return vs Nifty]]-AVERAGE(Table2[6M Return vs Nifty]))/_xlfn.STDEV.P(Table2[6M Return vs Nifty])</f>
        <v>-0.98188367519170616</v>
      </c>
      <c r="M413">
        <v>-1.5883198889196199</v>
      </c>
      <c r="N413">
        <f>(Table2[[#This Row],[1W Return vs Nifty]]-AVERAGE(Table2[1W Return vs Nifty]))/_xlfn.STDEV.P(Table2[1W Return vs Nifty])</f>
        <v>-0.41679679079273063</v>
      </c>
      <c r="O413">
        <v>832.42</v>
      </c>
      <c r="P413">
        <v>832.30044707345803</v>
      </c>
      <c r="Q413">
        <v>776.72284969246903</v>
      </c>
      <c r="R413">
        <v>62.6605831909024</v>
      </c>
      <c r="S413" s="1">
        <f>(Table2[[#This Row],[Close Price]]-Table2[[#This Row],[20D EMA]])/Table2[[#This Row],[20D EMA]]</f>
        <v>2.9288099757334034E-2</v>
      </c>
      <c r="T413" s="1">
        <f>(Table2[[#This Row],[Close Price]]-Table2[[#This Row],[50D EMA]])/Table2[[#This Row],[50D EMA]]</f>
        <v>2.9435948295699541E-2</v>
      </c>
      <c r="U413" s="1">
        <f>(Table2[[#This Row],[Close Price]]-Table2[[#This Row],[200D EMA]])/Table2[[#This Row],[200D EMA]]</f>
        <v>0.10309616916669337</v>
      </c>
      <c r="V413">
        <v>0.60756323528710499</v>
      </c>
      <c r="W413">
        <v>840.5</v>
      </c>
      <c r="X413">
        <v>864.2</v>
      </c>
      <c r="Y413">
        <v>840.5</v>
      </c>
      <c r="Z413">
        <v>873.8</v>
      </c>
      <c r="AA413">
        <v>840.5</v>
      </c>
      <c r="AB413">
        <v>864.2</v>
      </c>
      <c r="AC413" s="1">
        <f>(Table2[[#This Row],[Close Price]]/Table2[[#This Row],[Day Low]])-1</f>
        <v>1.9393218322427019E-2</v>
      </c>
      <c r="AD413" s="1">
        <f>(Table2[[#This Row],[Day High]]/Table2[[#This Row],[Close Price]])-1</f>
        <v>8.6367880485529458E-3</v>
      </c>
      <c r="AE413" s="1">
        <f>(Table2[[#This Row],[Close Price]]/Table2[[#This Row],[Current Week Low]])-1</f>
        <v>1.9393218322427019E-2</v>
      </c>
      <c r="AF413" s="1">
        <f>(Table2[[#This Row],[Current Week High]]/Table2[[#This Row],[Close Price]])-1</f>
        <v>1.9841269841269771E-2</v>
      </c>
      <c r="AG413" s="1">
        <f>(Table2[[#This Row],[Close Price]]/Table2[[#This Row],[Current Month Low]])-1</f>
        <v>1.9393218322427019E-2</v>
      </c>
      <c r="AH413" s="1">
        <f>(Table2[[#This Row],[Current Month High]]/Table2[[#This Row],[Close Price]])-1</f>
        <v>8.6367880485529458E-3</v>
      </c>
      <c r="AI413">
        <v>26.400560224089599</v>
      </c>
      <c r="AJ413">
        <v>102.31404958677599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-0.21</v>
      </c>
      <c r="AM413" t="s">
        <v>3214</v>
      </c>
      <c r="AN413">
        <v>4.42</v>
      </c>
      <c r="AO413" t="s">
        <v>3215</v>
      </c>
      <c r="AP413">
        <v>8.3159821251196003E-2</v>
      </c>
      <c r="AQ413">
        <f>(Table2[[#This Row],[Sharpe Ratio]]-AVERAGE(Table2[Sharpe Ratio]))/_xlfn.STDEV.P(Table2[Sharpe Ratio])</f>
        <v>0.25644783795462062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-0.32917371179815352</v>
      </c>
      <c r="AS413">
        <f>_xlfn.RANK.AVG(Table2[[#This Row],[1Y Return vs Nifty Z-Score]],Table2[1Y Return vs Nifty Z-Score])</f>
        <v>290</v>
      </c>
      <c r="AT413">
        <f>_xlfn.RANK.AVG(Table2[[#This Row],[6M Return vs Nifty Z-Score]],Table2[6M Return vs Nifty Z-Score])</f>
        <v>640</v>
      </c>
      <c r="AU413">
        <f>_xlfn.RANK.AVG(Table2[[#This Row],[Sharpe Ratio Z-Score]],Table2[Sharpe Ratio Z-Score])</f>
        <v>279</v>
      </c>
      <c r="AV413">
        <f>(Table2[[#This Row],[Rank 1Y]]+Table2[[#This Row],[Rank 6M]]+Table2[[#This Row],[Rank Sharpe]])/3</f>
        <v>403</v>
      </c>
    </row>
    <row r="414" spans="1:48" x14ac:dyDescent="0.3">
      <c r="A414" t="s">
        <v>47</v>
      </c>
      <c r="B414" t="s">
        <v>48</v>
      </c>
      <c r="C414" t="s">
        <v>3168</v>
      </c>
      <c r="D414" t="s">
        <v>21</v>
      </c>
      <c r="E414">
        <v>491569.10468085</v>
      </c>
      <c r="F414">
        <v>1816.5</v>
      </c>
      <c r="G414">
        <v>15.2855286376768</v>
      </c>
      <c r="H414">
        <f>(Table2[[#This Row],[1Y Return vs Nifty]]-AVERAGE(Table2[1Y Return vs Nifty]))/_xlfn.STDEV.P(Table2[1Y Return vs Nifty])</f>
        <v>-0.16466135214714803</v>
      </c>
      <c r="I414">
        <v>0.52018911989902195</v>
      </c>
      <c r="J414">
        <f>(Table2[[#This Row],[1M Return vs Nifty]]-AVERAGE(Table2[1M Return vs Nifty]))/_xlfn.STDEV.P(Table2[1M Return vs Nifty])</f>
        <v>0.150163646416764</v>
      </c>
      <c r="K414">
        <v>4.0107016831928597</v>
      </c>
      <c r="L414">
        <f>(Table2[[#This Row],[6M Return vs Nifty]]-AVERAGE(Table2[6M Return vs Nifty]))/_xlfn.STDEV.P(Table2[6M Return vs Nifty])</f>
        <v>-0.20344446521752199</v>
      </c>
      <c r="M414">
        <v>2.37208637161342</v>
      </c>
      <c r="N414">
        <f>(Table2[[#This Row],[1W Return vs Nifty]]-AVERAGE(Table2[1W Return vs Nifty]))/_xlfn.STDEV.P(Table2[1W Return vs Nifty])</f>
        <v>0.41126095389831563</v>
      </c>
      <c r="O414">
        <v>1773.16</v>
      </c>
      <c r="P414">
        <v>1706.8682931088599</v>
      </c>
      <c r="Q414">
        <v>1537.55104419442</v>
      </c>
      <c r="R414">
        <v>65.418875945312706</v>
      </c>
      <c r="S414" s="1">
        <f>(Table2[[#This Row],[Close Price]]-Table2[[#This Row],[20D EMA]])/Table2[[#This Row],[20D EMA]]</f>
        <v>2.4442238715062327E-2</v>
      </c>
      <c r="T414" s="1">
        <f>(Table2[[#This Row],[Close Price]]-Table2[[#This Row],[50D EMA]])/Table2[[#This Row],[50D EMA]]</f>
        <v>6.4229740123333601E-2</v>
      </c>
      <c r="U414" s="1">
        <f>(Table2[[#This Row],[Close Price]]-Table2[[#This Row],[200D EMA]])/Table2[[#This Row],[200D EMA]]</f>
        <v>0.18142419196998544</v>
      </c>
      <c r="V414">
        <v>0.92150722987070399</v>
      </c>
      <c r="W414">
        <v>1790</v>
      </c>
      <c r="X414">
        <v>1822.45</v>
      </c>
      <c r="Y414">
        <v>1789.15</v>
      </c>
      <c r="Z414">
        <v>1822.45</v>
      </c>
      <c r="AA414">
        <v>1790</v>
      </c>
      <c r="AB414">
        <v>1822.45</v>
      </c>
      <c r="AC414" s="1">
        <f>(Table2[[#This Row],[Close Price]]/Table2[[#This Row],[Day Low]])-1</f>
        <v>1.4804469273743015E-2</v>
      </c>
      <c r="AD414" s="1">
        <f>(Table2[[#This Row],[Day High]]/Table2[[#This Row],[Close Price]])-1</f>
        <v>3.2755298651252485E-3</v>
      </c>
      <c r="AE414" s="1">
        <f>(Table2[[#This Row],[Close Price]]/Table2[[#This Row],[Current Week Low]])-1</f>
        <v>1.5286588603526718E-2</v>
      </c>
      <c r="AF414" s="1">
        <f>(Table2[[#This Row],[Current Week High]]/Table2[[#This Row],[Close Price]])-1</f>
        <v>3.2755298651252485E-3</v>
      </c>
      <c r="AG414" s="1">
        <f>(Table2[[#This Row],[Close Price]]/Table2[[#This Row],[Current Month Low]])-1</f>
        <v>1.4804469273743015E-2</v>
      </c>
      <c r="AH414" s="1">
        <f>(Table2[[#This Row],[Current Month High]]/Table2[[#This Row],[Close Price]])-1</f>
        <v>3.2755298651252485E-3</v>
      </c>
      <c r="AI414">
        <v>0.66336361134049504</v>
      </c>
      <c r="AJ414">
        <v>50.304083405734097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7.0000000000000007E-2</v>
      </c>
      <c r="AM414" t="s">
        <v>3215</v>
      </c>
      <c r="AN414">
        <v>0.2</v>
      </c>
      <c r="AO414" t="s">
        <v>3215</v>
      </c>
      <c r="AP414">
        <v>9.4834180021579999E-3</v>
      </c>
      <c r="AQ414">
        <f>(Table2[[#This Row],[Sharpe Ratio]]-AVERAGE(Table2[Sharpe Ratio]))/_xlfn.STDEV.P(Table2[Sharpe Ratio])</f>
        <v>-0.60385107247984449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-0.41053228952943499</v>
      </c>
      <c r="AS414">
        <f>_xlfn.RANK.AVG(Table2[[#This Row],[1Y Return vs Nifty Z-Score]],Table2[1Y Return vs Nifty Z-Score])</f>
        <v>342</v>
      </c>
      <c r="AT414">
        <f>_xlfn.RANK.AVG(Table2[[#This Row],[6M Return vs Nifty Z-Score]],Table2[6M Return vs Nifty Z-Score])</f>
        <v>387</v>
      </c>
      <c r="AU414">
        <f>_xlfn.RANK.AVG(Table2[[#This Row],[Sharpe Ratio Z-Score]],Table2[Sharpe Ratio Z-Score])</f>
        <v>485</v>
      </c>
      <c r="AV414">
        <f>(Table2[[#This Row],[Rank 1Y]]+Table2[[#This Row],[Rank 6M]]+Table2[[#This Row],[Rank Sharpe]])/3</f>
        <v>404.66666666666669</v>
      </c>
    </row>
    <row r="415" spans="1:48" x14ac:dyDescent="0.3">
      <c r="A415" t="s">
        <v>363</v>
      </c>
      <c r="B415" t="s">
        <v>364</v>
      </c>
      <c r="C415" t="s">
        <v>3169</v>
      </c>
      <c r="D415" t="s">
        <v>34</v>
      </c>
      <c r="E415">
        <v>70998.471438509994</v>
      </c>
      <c r="F415">
        <v>527.1</v>
      </c>
      <c r="G415">
        <v>-11.9175921973776</v>
      </c>
      <c r="H415">
        <f>(Table2[[#This Row],[1Y Return vs Nifty]]-AVERAGE(Table2[1Y Return vs Nifty]))/_xlfn.STDEV.P(Table2[1Y Return vs Nifty])</f>
        <v>-0.61961388178043286</v>
      </c>
      <c r="I415">
        <v>-8.8814262414789393</v>
      </c>
      <c r="J415">
        <f>(Table2[[#This Row],[1M Return vs Nifty]]-AVERAGE(Table2[1M Return vs Nifty]))/_xlfn.STDEV.P(Table2[1M Return vs Nifty])</f>
        <v>-0.69618909800541295</v>
      </c>
      <c r="K415">
        <v>-16.0835022651959</v>
      </c>
      <c r="L415">
        <f>(Table2[[#This Row],[6M Return vs Nifty]]-AVERAGE(Table2[6M Return vs Nifty]))/_xlfn.STDEV.P(Table2[6M Return vs Nifty])</f>
        <v>-0.83876405306998658</v>
      </c>
      <c r="M415">
        <v>0.39219106657144698</v>
      </c>
      <c r="N415">
        <f>(Table2[[#This Row],[1W Return vs Nifty]]-AVERAGE(Table2[1W Return vs Nifty]))/_xlfn.STDEV.P(Table2[1W Return vs Nifty])</f>
        <v>-2.7035571053579226E-3</v>
      </c>
      <c r="O415">
        <v>529.48</v>
      </c>
      <c r="P415">
        <v>539.26298469799599</v>
      </c>
      <c r="Q415">
        <v>511.56195354700901</v>
      </c>
      <c r="R415">
        <v>49.699539612241203</v>
      </c>
      <c r="S415" s="1">
        <f>(Table2[[#This Row],[Close Price]]-Table2[[#This Row],[20D EMA]])/Table2[[#This Row],[20D EMA]]</f>
        <v>-4.4949762030671511E-3</v>
      </c>
      <c r="T415" s="1">
        <f>(Table2[[#This Row],[Close Price]]-Table2[[#This Row],[50D EMA]])/Table2[[#This Row],[50D EMA]]</f>
        <v>-2.255482954167087E-2</v>
      </c>
      <c r="U415" s="1">
        <f>(Table2[[#This Row],[Close Price]]-Table2[[#This Row],[200D EMA]])/Table2[[#This Row],[200D EMA]]</f>
        <v>3.0373733514103433E-2</v>
      </c>
      <c r="V415">
        <v>1.04375355880939</v>
      </c>
      <c r="W415">
        <v>521.6</v>
      </c>
      <c r="X415">
        <v>529.85</v>
      </c>
      <c r="Y415">
        <v>517.70000000000005</v>
      </c>
      <c r="Z415">
        <v>538.95000000000005</v>
      </c>
      <c r="AA415">
        <v>521.6</v>
      </c>
      <c r="AB415">
        <v>529.85</v>
      </c>
      <c r="AC415" s="1">
        <f>(Table2[[#This Row],[Close Price]]/Table2[[#This Row],[Day Low]])-1</f>
        <v>1.0544478527607426E-2</v>
      </c>
      <c r="AD415" s="1">
        <f>(Table2[[#This Row],[Day High]]/Table2[[#This Row],[Close Price]])-1</f>
        <v>5.2172263327641133E-3</v>
      </c>
      <c r="AE415" s="1">
        <f>(Table2[[#This Row],[Close Price]]/Table2[[#This Row],[Current Week Low]])-1</f>
        <v>1.8157233919258164E-2</v>
      </c>
      <c r="AF415" s="1">
        <f>(Table2[[#This Row],[Current Week High]]/Table2[[#This Row],[Close Price]])-1</f>
        <v>2.2481502561183975E-2</v>
      </c>
      <c r="AG415" s="1">
        <f>(Table2[[#This Row],[Close Price]]/Table2[[#This Row],[Current Month Low]])-1</f>
        <v>1.0544478527607426E-2</v>
      </c>
      <c r="AH415" s="1">
        <f>(Table2[[#This Row],[Current Month High]]/Table2[[#This Row],[Close Price]])-1</f>
        <v>5.2172263327641133E-3</v>
      </c>
      <c r="AI415">
        <v>20.034149117814401</v>
      </c>
      <c r="AJ415">
        <v>34.842670759785101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3214</v>
      </c>
      <c r="AN415">
        <v>1.36</v>
      </c>
      <c r="AO415" t="s">
        <v>3215</v>
      </c>
      <c r="AP415">
        <v>0.15845364314666999</v>
      </c>
      <c r="AQ415">
        <f>(Table2[[#This Row],[Sharpe Ratio]]-AVERAGE(Table2[Sharpe Ratio]))/_xlfn.STDEV.P(Table2[Sharpe Ratio])</f>
        <v>1.1356328969778258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526</v>
      </c>
      <c r="AT415">
        <f>_xlfn.RANK.AVG(Table2[[#This Row],[6M Return vs Nifty Z-Score]],Table2[6M Return vs Nifty Z-Score])</f>
        <v>594</v>
      </c>
      <c r="AU415">
        <f>_xlfn.RANK.AVG(Table2[[#This Row],[Sharpe Ratio Z-Score]],Table2[Sharpe Ratio Z-Score])</f>
        <v>95</v>
      </c>
      <c r="AV415">
        <f>(Table2[[#This Row],[Rank 1Y]]+Table2[[#This Row],[Rank 6M]]+Table2[[#This Row],[Rank Sharpe]])/3</f>
        <v>405</v>
      </c>
    </row>
    <row r="416" spans="1:48" x14ac:dyDescent="0.3">
      <c r="A416" t="s">
        <v>560</v>
      </c>
      <c r="B416" t="s">
        <v>561</v>
      </c>
      <c r="C416" t="s">
        <v>3173</v>
      </c>
      <c r="D416" t="s">
        <v>54</v>
      </c>
      <c r="E416">
        <v>37837.447072520001</v>
      </c>
      <c r="F416">
        <v>1491.4</v>
      </c>
      <c r="G416">
        <v>28.071141471920399</v>
      </c>
      <c r="H416">
        <f>(Table2[[#This Row],[1Y Return vs Nifty]]-AVERAGE(Table2[1Y Return vs Nifty]))/_xlfn.STDEV.P(Table2[1Y Return vs Nifty])</f>
        <v>4.9168779223486121E-2</v>
      </c>
      <c r="I416">
        <v>4.7640639681497703</v>
      </c>
      <c r="J416">
        <f>(Table2[[#This Row],[1M Return vs Nifty]]-AVERAGE(Table2[1M Return vs Nifty]))/_xlfn.STDEV.P(Table2[1M Return vs Nifty])</f>
        <v>0.53220598560418964</v>
      </c>
      <c r="K416">
        <v>6.05623213131142</v>
      </c>
      <c r="L416">
        <f>(Table2[[#This Row],[6M Return vs Nifty]]-AVERAGE(Table2[6M Return vs Nifty]))/_xlfn.STDEV.P(Table2[6M Return vs Nifty])</f>
        <v>-0.13877081282620365</v>
      </c>
      <c r="M416">
        <v>1.1874691639764501</v>
      </c>
      <c r="N416">
        <f>(Table2[[#This Row],[1W Return vs Nifty]]-AVERAGE(Table2[1W Return vs Nifty]))/_xlfn.STDEV.P(Table2[1W Return vs Nifty])</f>
        <v>0.16357640116607944</v>
      </c>
      <c r="O416">
        <v>1454.25</v>
      </c>
      <c r="P416">
        <v>1393.9341404125701</v>
      </c>
      <c r="Q416">
        <v>1243.4680368673601</v>
      </c>
      <c r="R416">
        <v>62.7735527820277</v>
      </c>
      <c r="S416" s="1">
        <f>(Table2[[#This Row],[Close Price]]-Table2[[#This Row],[20D EMA]])/Table2[[#This Row],[20D EMA]]</f>
        <v>2.5545813993467486E-2</v>
      </c>
      <c r="T416" s="1">
        <f>(Table2[[#This Row],[Close Price]]-Table2[[#This Row],[50D EMA]])/Table2[[#This Row],[50D EMA]]</f>
        <v>6.9921423661079535E-2</v>
      </c>
      <c r="U416" s="1">
        <f>(Table2[[#This Row],[Close Price]]-Table2[[#This Row],[200D EMA]])/Table2[[#This Row],[200D EMA]]</f>
        <v>0.19938748386106425</v>
      </c>
      <c r="V416">
        <v>0.87969381975426997</v>
      </c>
      <c r="W416">
        <v>1473.05</v>
      </c>
      <c r="X416">
        <v>1504.8</v>
      </c>
      <c r="Y416">
        <v>1455</v>
      </c>
      <c r="Z416">
        <v>1505</v>
      </c>
      <c r="AA416">
        <v>1473.05</v>
      </c>
      <c r="AB416">
        <v>1504.8</v>
      </c>
      <c r="AC416" s="1">
        <f>(Table2[[#This Row],[Close Price]]/Table2[[#This Row],[Day Low]])-1</f>
        <v>1.2457146736363445E-2</v>
      </c>
      <c r="AD416" s="1">
        <f>(Table2[[#This Row],[Day High]]/Table2[[#This Row],[Close Price]])-1</f>
        <v>8.9848464529971306E-3</v>
      </c>
      <c r="AE416" s="1">
        <f>(Table2[[#This Row],[Close Price]]/Table2[[#This Row],[Current Week Low]])-1</f>
        <v>2.5017182130584237E-2</v>
      </c>
      <c r="AF416" s="1">
        <f>(Table2[[#This Row],[Current Week High]]/Table2[[#This Row],[Close Price]])-1</f>
        <v>9.1189486388627561E-3</v>
      </c>
      <c r="AG416" s="1">
        <f>(Table2[[#This Row],[Close Price]]/Table2[[#This Row],[Current Month Low]])-1</f>
        <v>1.2457146736363445E-2</v>
      </c>
      <c r="AH416" s="1">
        <f>(Table2[[#This Row],[Current Month High]]/Table2[[#This Row],[Close Price]])-1</f>
        <v>8.9848464529971306E-3</v>
      </c>
      <c r="AI416">
        <v>1.90760359393857</v>
      </c>
      <c r="AJ416">
        <v>62.639040348964002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0.08</v>
      </c>
      <c r="AM416" t="s">
        <v>3215</v>
      </c>
      <c r="AN416">
        <v>1.17</v>
      </c>
      <c r="AO416" t="s">
        <v>3215</v>
      </c>
      <c r="AP416">
        <v>-3.7275017303299999E-3</v>
      </c>
      <c r="AQ416">
        <f>(Table2[[#This Row],[Sharpe Ratio]]-AVERAGE(Table2[Sharpe Ratio]))/_xlfn.STDEV.P(Table2[Sharpe Ratio])</f>
        <v>-0.75811131525092468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-0.15193096208337306</v>
      </c>
      <c r="AS416">
        <f>_xlfn.RANK.AVG(Table2[[#This Row],[1Y Return vs Nifty Z-Score]],Table2[1Y Return vs Nifty Z-Score])</f>
        <v>284</v>
      </c>
      <c r="AT416">
        <f>_xlfn.RANK.AVG(Table2[[#This Row],[6M Return vs Nifty Z-Score]],Table2[6M Return vs Nifty Z-Score])</f>
        <v>367</v>
      </c>
      <c r="AU416">
        <f>_xlfn.RANK.AVG(Table2[[#This Row],[Sharpe Ratio Z-Score]],Table2[Sharpe Ratio Z-Score])</f>
        <v>569</v>
      </c>
      <c r="AV416">
        <f>(Table2[[#This Row],[Rank 1Y]]+Table2[[#This Row],[Rank 6M]]+Table2[[#This Row],[Rank Sharpe]])/3</f>
        <v>406.66666666666669</v>
      </c>
    </row>
    <row r="417" spans="1:48" x14ac:dyDescent="0.3">
      <c r="A417" t="s">
        <v>1313</v>
      </c>
      <c r="B417" t="s">
        <v>1314</v>
      </c>
      <c r="C417" t="s">
        <v>3173</v>
      </c>
      <c r="D417" t="s">
        <v>54</v>
      </c>
      <c r="E417">
        <v>8982.0397064999997</v>
      </c>
      <c r="F417">
        <v>517.79999999999995</v>
      </c>
      <c r="G417">
        <v>-6.1061569899469497</v>
      </c>
      <c r="H417">
        <f>(Table2[[#This Row],[1Y Return vs Nifty]]-AVERAGE(Table2[1Y Return vs Nifty]))/_xlfn.STDEV.P(Table2[1Y Return vs Nifty])</f>
        <v>-0.52242182927837211</v>
      </c>
      <c r="I417">
        <v>3.0208788892401399</v>
      </c>
      <c r="J417">
        <f>(Table2[[#This Row],[1M Return vs Nifty]]-AVERAGE(Table2[1M Return vs Nifty]))/_xlfn.STDEV.P(Table2[1M Return vs Nifty])</f>
        <v>0.37528088083637262</v>
      </c>
      <c r="K417">
        <v>19.944244765709701</v>
      </c>
      <c r="L417">
        <f>(Table2[[#This Row],[6M Return vs Nifty]]-AVERAGE(Table2[6M Return vs Nifty]))/_xlfn.STDEV.P(Table2[6M Return vs Nifty])</f>
        <v>0.30032727165816475</v>
      </c>
      <c r="M417">
        <v>-2.6617621097506499</v>
      </c>
      <c r="N417">
        <f>(Table2[[#This Row],[1W Return vs Nifty]]-AVERAGE(Table2[1W Return vs Nifty]))/_xlfn.STDEV.P(Table2[1W Return vs Nifty])</f>
        <v>-0.64123642803283931</v>
      </c>
      <c r="O417">
        <v>510.91</v>
      </c>
      <c r="P417">
        <v>487.15683307299201</v>
      </c>
      <c r="Q417">
        <v>416.12093448825402</v>
      </c>
      <c r="R417">
        <v>52.333371317327</v>
      </c>
      <c r="S417" s="1">
        <f>(Table2[[#This Row],[Close Price]]-Table2[[#This Row],[20D EMA]])/Table2[[#This Row],[20D EMA]]</f>
        <v>1.3485741128574365E-2</v>
      </c>
      <c r="T417" s="1">
        <f>(Table2[[#This Row],[Close Price]]-Table2[[#This Row],[50D EMA]])/Table2[[#This Row],[50D EMA]]</f>
        <v>6.2902057092600799E-2</v>
      </c>
      <c r="U417" s="1">
        <f>(Table2[[#This Row],[Close Price]]-Table2[[#This Row],[200D EMA]])/Table2[[#This Row],[200D EMA]]</f>
        <v>0.2443497961398913</v>
      </c>
      <c r="V417">
        <v>0.47071767871935999</v>
      </c>
      <c r="W417">
        <v>506</v>
      </c>
      <c r="X417">
        <v>520.65</v>
      </c>
      <c r="Y417">
        <v>500.1</v>
      </c>
      <c r="Z417">
        <v>520.65</v>
      </c>
      <c r="AA417">
        <v>506</v>
      </c>
      <c r="AB417">
        <v>520.65</v>
      </c>
      <c r="AC417" s="1">
        <f>(Table2[[#This Row],[Close Price]]/Table2[[#This Row],[Day Low]])-1</f>
        <v>2.3320158102766664E-2</v>
      </c>
      <c r="AD417" s="1">
        <f>(Table2[[#This Row],[Day High]]/Table2[[#This Row],[Close Price]])-1</f>
        <v>5.5040556199306145E-3</v>
      </c>
      <c r="AE417" s="1">
        <f>(Table2[[#This Row],[Close Price]]/Table2[[#This Row],[Current Week Low]])-1</f>
        <v>3.5392921415716705E-2</v>
      </c>
      <c r="AF417" s="1">
        <f>(Table2[[#This Row],[Current Week High]]/Table2[[#This Row],[Close Price]])-1</f>
        <v>5.5040556199306145E-3</v>
      </c>
      <c r="AG417" s="1">
        <f>(Table2[[#This Row],[Close Price]]/Table2[[#This Row],[Current Month Low]])-1</f>
        <v>2.3320158102766664E-2</v>
      </c>
      <c r="AH417" s="1">
        <f>(Table2[[#This Row],[Current Month High]]/Table2[[#This Row],[Close Price]])-1</f>
        <v>5.5040556199306145E-3</v>
      </c>
      <c r="AI417">
        <v>6.8655851680185602</v>
      </c>
      <c r="AJ417">
        <v>62.065727699530399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0.08</v>
      </c>
      <c r="AM417" t="s">
        <v>3215</v>
      </c>
      <c r="AN417">
        <v>3.22</v>
      </c>
      <c r="AO417" t="s">
        <v>3215</v>
      </c>
      <c r="AQ417">
        <f>(Table2[[#This Row],[Sharpe Ratio]]-AVERAGE(Table2[Sharpe Ratio]))/_xlfn.STDEV.P(Table2[Sharpe Ratio])</f>
        <v>-0.7145863121857492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-1.2026364170024233</v>
      </c>
      <c r="AS417">
        <f>_xlfn.RANK.AVG(Table2[[#This Row],[1Y Return vs Nifty Z-Score]],Table2[1Y Return vs Nifty Z-Score])</f>
        <v>472</v>
      </c>
      <c r="AT417">
        <f>_xlfn.RANK.AVG(Table2[[#This Row],[6M Return vs Nifty Z-Score]],Table2[6M Return vs Nifty Z-Score])</f>
        <v>218</v>
      </c>
      <c r="AU417">
        <f>_xlfn.RANK.AVG(Table2[[#This Row],[Sharpe Ratio Z-Score]],Table2[Sharpe Ratio Z-Score])</f>
        <v>536.5</v>
      </c>
      <c r="AV417">
        <f>(Table2[[#This Row],[Rank 1Y]]+Table2[[#This Row],[Rank 6M]]+Table2[[#This Row],[Rank Sharpe]])/3</f>
        <v>408.83333333333331</v>
      </c>
    </row>
    <row r="418" spans="1:48" x14ac:dyDescent="0.3">
      <c r="A418" t="s">
        <v>503</v>
      </c>
      <c r="B418" t="s">
        <v>504</v>
      </c>
      <c r="C418" t="s">
        <v>3173</v>
      </c>
      <c r="D418" t="s">
        <v>505</v>
      </c>
      <c r="E418">
        <v>44453.031655187202</v>
      </c>
      <c r="F418">
        <v>370.65</v>
      </c>
      <c r="G418">
        <v>4.5584435775118202</v>
      </c>
      <c r="H418">
        <f>(Table2[[#This Row],[1Y Return vs Nifty]]-AVERAGE(Table2[1Y Return vs Nifty]))/_xlfn.STDEV.P(Table2[1Y Return vs Nifty])</f>
        <v>-0.34406409469662119</v>
      </c>
      <c r="I418">
        <v>-0.70289207895433803</v>
      </c>
      <c r="J418">
        <f>(Table2[[#This Row],[1M Return vs Nifty]]-AVERAGE(Table2[1M Return vs Nifty]))/_xlfn.STDEV.P(Table2[1M Return vs Nifty])</f>
        <v>4.0059362257984281E-2</v>
      </c>
      <c r="K418">
        <v>22.405508212013501</v>
      </c>
      <c r="L418">
        <f>(Table2[[#This Row],[6M Return vs Nifty]]-AVERAGE(Table2[6M Return vs Nifty]))/_xlfn.STDEV.P(Table2[6M Return vs Nifty])</f>
        <v>0.37814517787223251</v>
      </c>
      <c r="M418">
        <v>-1.0920257685355399</v>
      </c>
      <c r="N418">
        <f>(Table2[[#This Row],[1W Return vs Nifty]]-AVERAGE(Table2[1W Return vs Nifty]))/_xlfn.STDEV.P(Table2[1W Return vs Nifty])</f>
        <v>-0.3130296106112318</v>
      </c>
      <c r="O418">
        <v>369.41</v>
      </c>
      <c r="P418">
        <v>361.02637899089098</v>
      </c>
      <c r="Q418">
        <v>319.96465126147098</v>
      </c>
      <c r="R418">
        <v>50.571873814395403</v>
      </c>
      <c r="S418" s="1">
        <f>(Table2[[#This Row],[Close Price]]-Table2[[#This Row],[20D EMA]])/Table2[[#This Row],[20D EMA]]</f>
        <v>3.3567039332989151E-3</v>
      </c>
      <c r="T418" s="1">
        <f>(Table2[[#This Row],[Close Price]]-Table2[[#This Row],[50D EMA]])/Table2[[#This Row],[50D EMA]]</f>
        <v>2.6656282114365427E-2</v>
      </c>
      <c r="U418" s="1">
        <f>(Table2[[#This Row],[Close Price]]-Table2[[#This Row],[200D EMA]])/Table2[[#This Row],[200D EMA]]</f>
        <v>0.15840921345123712</v>
      </c>
      <c r="V418">
        <v>0.97787705060358998</v>
      </c>
      <c r="W418">
        <v>361.85</v>
      </c>
      <c r="X418">
        <v>371.8</v>
      </c>
      <c r="Y418">
        <v>361.15</v>
      </c>
      <c r="Z418">
        <v>371.8</v>
      </c>
      <c r="AA418">
        <v>361.85</v>
      </c>
      <c r="AB418">
        <v>371.8</v>
      </c>
      <c r="AC418" s="1">
        <f>(Table2[[#This Row],[Close Price]]/Table2[[#This Row],[Day Low]])-1</f>
        <v>2.4319469393395021E-2</v>
      </c>
      <c r="AD418" s="1">
        <f>(Table2[[#This Row],[Day High]]/Table2[[#This Row],[Close Price]])-1</f>
        <v>3.1026574935923978E-3</v>
      </c>
      <c r="AE418" s="1">
        <f>(Table2[[#This Row],[Close Price]]/Table2[[#This Row],[Current Week Low]])-1</f>
        <v>2.6304859476671716E-2</v>
      </c>
      <c r="AF418" s="1">
        <f>(Table2[[#This Row],[Current Week High]]/Table2[[#This Row],[Close Price]])-1</f>
        <v>3.1026574935923978E-3</v>
      </c>
      <c r="AG418" s="1">
        <f>(Table2[[#This Row],[Close Price]]/Table2[[#This Row],[Current Month Low]])-1</f>
        <v>2.4319469393395021E-2</v>
      </c>
      <c r="AH418" s="1">
        <f>(Table2[[#This Row],[Current Month High]]/Table2[[#This Row],[Close Price]])-1</f>
        <v>3.1026574935923978E-3</v>
      </c>
      <c r="AI418">
        <v>6.7853770403345504</v>
      </c>
      <c r="AJ418">
        <v>70.413793103448199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-7.0000000000000007E-2</v>
      </c>
      <c r="AM418" t="s">
        <v>3214</v>
      </c>
      <c r="AN418">
        <v>-2.19</v>
      </c>
      <c r="AO418" t="s">
        <v>3214</v>
      </c>
      <c r="AP418">
        <v>-2.6778124258039999E-2</v>
      </c>
      <c r="AQ418">
        <f>(Table2[[#This Row],[Sharpe Ratio]]-AVERAGE(Table2[Sharpe Ratio]))/_xlfn.STDEV.P(Table2[Sharpe Ratio])</f>
        <v>-1.0272670363628125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-1.2661562015404486</v>
      </c>
      <c r="AS418">
        <f>_xlfn.RANK.AVG(Table2[[#This Row],[1Y Return vs Nifty Z-Score]],Table2[1Y Return vs Nifty Z-Score])</f>
        <v>409</v>
      </c>
      <c r="AT418">
        <f>_xlfn.RANK.AVG(Table2[[#This Row],[6M Return vs Nifty Z-Score]],Table2[6M Return vs Nifty Z-Score])</f>
        <v>201</v>
      </c>
      <c r="AU418">
        <f>_xlfn.RANK.AVG(Table2[[#This Row],[Sharpe Ratio Z-Score]],Table2[Sharpe Ratio Z-Score])</f>
        <v>618</v>
      </c>
      <c r="AV418">
        <f>(Table2[[#This Row],[Rank 1Y]]+Table2[[#This Row],[Rank 6M]]+Table2[[#This Row],[Rank Sharpe]])/3</f>
        <v>409.33333333333331</v>
      </c>
    </row>
    <row r="419" spans="1:48" x14ac:dyDescent="0.3">
      <c r="A419" t="s">
        <v>538</v>
      </c>
      <c r="B419" t="s">
        <v>539</v>
      </c>
      <c r="C419" t="s">
        <v>3181</v>
      </c>
      <c r="D419" t="s">
        <v>261</v>
      </c>
      <c r="E419">
        <v>40609.75881105</v>
      </c>
      <c r="F419">
        <v>4351.6499999999996</v>
      </c>
      <c r="G419">
        <v>-8.2025663492577294</v>
      </c>
      <c r="H419">
        <f>(Table2[[#This Row],[1Y Return vs Nifty]]-AVERAGE(Table2[1Y Return vs Nifty]))/_xlfn.STDEV.P(Table2[1Y Return vs Nifty])</f>
        <v>-0.55748276022627619</v>
      </c>
      <c r="I419">
        <v>-1.6056753723486601</v>
      </c>
      <c r="J419">
        <f>(Table2[[#This Row],[1M Return vs Nifty]]-AVERAGE(Table2[1M Return vs Nifty]))/_xlfn.STDEV.P(Table2[1M Return vs Nifty])</f>
        <v>-4.1211045923316633E-2</v>
      </c>
      <c r="K419">
        <v>-6.69908169798126</v>
      </c>
      <c r="L419">
        <f>(Table2[[#This Row],[6M Return vs Nifty]]-AVERAGE(Table2[6M Return vs Nifty]))/_xlfn.STDEV.P(Table2[6M Return vs Nifty])</f>
        <v>-0.54205629483729156</v>
      </c>
      <c r="M419">
        <v>-1.5248916470034399</v>
      </c>
      <c r="N419">
        <f>(Table2[[#This Row],[1W Return vs Nifty]]-AVERAGE(Table2[1W Return vs Nifty]))/_xlfn.STDEV.P(Table2[1W Return vs Nifty])</f>
        <v>-0.40353495766358066</v>
      </c>
      <c r="O419">
        <v>4337.7299999999996</v>
      </c>
      <c r="P419">
        <v>4332.2907664259001</v>
      </c>
      <c r="Q419">
        <v>4022.89147140878</v>
      </c>
      <c r="R419">
        <v>53.871625213639902</v>
      </c>
      <c r="S419" s="1">
        <f>(Table2[[#This Row],[Close Price]]-Table2[[#This Row],[20D EMA]])/Table2[[#This Row],[20D EMA]]</f>
        <v>3.2090517390432494E-3</v>
      </c>
      <c r="T419" s="1">
        <f>(Table2[[#This Row],[Close Price]]-Table2[[#This Row],[50D EMA]])/Table2[[#This Row],[50D EMA]]</f>
        <v>4.4685905489374048E-3</v>
      </c>
      <c r="U419" s="1">
        <f>(Table2[[#This Row],[Close Price]]-Table2[[#This Row],[200D EMA]])/Table2[[#This Row],[200D EMA]]</f>
        <v>8.172194823741824E-2</v>
      </c>
      <c r="V419">
        <v>0.54359844125356505</v>
      </c>
      <c r="W419">
        <v>4302.3999999999996</v>
      </c>
      <c r="X419">
        <v>4397.95</v>
      </c>
      <c r="Y419">
        <v>4265</v>
      </c>
      <c r="Z419">
        <v>4397.95</v>
      </c>
      <c r="AA419">
        <v>4302.3999999999996</v>
      </c>
      <c r="AB419">
        <v>4397.95</v>
      </c>
      <c r="AC419" s="1">
        <f>(Table2[[#This Row],[Close Price]]/Table2[[#This Row],[Day Low]])-1</f>
        <v>1.1447099293417695E-2</v>
      </c>
      <c r="AD419" s="1">
        <f>(Table2[[#This Row],[Day High]]/Table2[[#This Row],[Close Price]])-1</f>
        <v>1.0639642434479013E-2</v>
      </c>
      <c r="AE419" s="1">
        <f>(Table2[[#This Row],[Close Price]]/Table2[[#This Row],[Current Week Low]])-1</f>
        <v>2.0316529894489843E-2</v>
      </c>
      <c r="AF419" s="1">
        <f>(Table2[[#This Row],[Current Week High]]/Table2[[#This Row],[Close Price]])-1</f>
        <v>1.0639642434479013E-2</v>
      </c>
      <c r="AG419" s="1">
        <f>(Table2[[#This Row],[Close Price]]/Table2[[#This Row],[Current Month Low]])-1</f>
        <v>1.1447099293417695E-2</v>
      </c>
      <c r="AH419" s="1">
        <f>(Table2[[#This Row],[Current Month High]]/Table2[[#This Row],[Close Price]])-1</f>
        <v>1.0639642434479013E-2</v>
      </c>
      <c r="AI419">
        <v>13.748807923431301</v>
      </c>
      <c r="AJ419">
        <v>30.286971751919801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-0.05</v>
      </c>
      <c r="AM419" t="s">
        <v>3214</v>
      </c>
      <c r="AN419">
        <v>0.35</v>
      </c>
      <c r="AO419" t="s">
        <v>3215</v>
      </c>
      <c r="AP419">
        <v>9.8955878824914995E-2</v>
      </c>
      <c r="AQ419">
        <f>(Table2[[#This Row],[Sharpe Ratio]]-AVERAGE(Table2[Sharpe Ratio]))/_xlfn.STDEV.P(Table2[Sharpe Ratio])</f>
        <v>0.44089401774296372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-1.1033910409075014</v>
      </c>
      <c r="AS419">
        <f>_xlfn.RANK.AVG(Table2[[#This Row],[1Y Return vs Nifty Z-Score]],Table2[1Y Return vs Nifty Z-Score])</f>
        <v>494</v>
      </c>
      <c r="AT419">
        <f>_xlfn.RANK.AVG(Table2[[#This Row],[6M Return vs Nifty Z-Score]],Table2[6M Return vs Nifty Z-Score])</f>
        <v>507</v>
      </c>
      <c r="AU419">
        <f>_xlfn.RANK.AVG(Table2[[#This Row],[Sharpe Ratio Z-Score]],Table2[Sharpe Ratio Z-Score])</f>
        <v>232</v>
      </c>
      <c r="AV419">
        <f>(Table2[[#This Row],[Rank 1Y]]+Table2[[#This Row],[Rank 6M]]+Table2[[#This Row],[Rank Sharpe]])/3</f>
        <v>411</v>
      </c>
    </row>
    <row r="420" spans="1:48" x14ac:dyDescent="0.3">
      <c r="A420" t="s">
        <v>1162</v>
      </c>
      <c r="B420" t="s">
        <v>1163</v>
      </c>
      <c r="C420" t="s">
        <v>3181</v>
      </c>
      <c r="D420" t="s">
        <v>124</v>
      </c>
      <c r="E420">
        <v>11179.460636850001</v>
      </c>
      <c r="F420">
        <v>366.85</v>
      </c>
      <c r="G420">
        <v>-25.791802957933001</v>
      </c>
      <c r="H420">
        <f>(Table2[[#This Row],[1Y Return vs Nifty]]-AVERAGE(Table2[1Y Return vs Nifty]))/_xlfn.STDEV.P(Table2[1Y Return vs Nifty])</f>
        <v>-0.85165002647329213</v>
      </c>
      <c r="I420">
        <v>9.3323968546554692</v>
      </c>
      <c r="J420">
        <f>(Table2[[#This Row],[1M Return vs Nifty]]-AVERAGE(Table2[1M Return vs Nifty]))/_xlfn.STDEV.P(Table2[1M Return vs Nifty])</f>
        <v>0.94345670447655761</v>
      </c>
      <c r="K420">
        <v>-8.57512592659387</v>
      </c>
      <c r="L420">
        <f>(Table2[[#This Row],[6M Return vs Nifty]]-AVERAGE(Table2[6M Return vs Nifty]))/_xlfn.STDEV.P(Table2[6M Return vs Nifty])</f>
        <v>-0.60137129179743387</v>
      </c>
      <c r="M420">
        <v>4.3590768432241997</v>
      </c>
      <c r="N420">
        <f>(Table2[[#This Row],[1W Return vs Nifty]]-AVERAGE(Table2[1W Return vs Nifty]))/_xlfn.STDEV.P(Table2[1W Return vs Nifty])</f>
        <v>0.82670895099929254</v>
      </c>
      <c r="O420">
        <v>352.79</v>
      </c>
      <c r="P420">
        <v>353.52986807169401</v>
      </c>
      <c r="Q420">
        <v>341.65683717815301</v>
      </c>
      <c r="R420">
        <v>68.851933200136401</v>
      </c>
      <c r="S420" s="1">
        <f>(Table2[[#This Row],[Close Price]]-Table2[[#This Row],[20D EMA]])/Table2[[#This Row],[20D EMA]]</f>
        <v>3.9853737350831947E-2</v>
      </c>
      <c r="T420" s="1">
        <f>(Table2[[#This Row],[Close Price]]-Table2[[#This Row],[50D EMA]])/Table2[[#This Row],[50D EMA]]</f>
        <v>3.7677529202722861E-2</v>
      </c>
      <c r="U420" s="1">
        <f>(Table2[[#This Row],[Close Price]]-Table2[[#This Row],[200D EMA]])/Table2[[#This Row],[200D EMA]]</f>
        <v>7.3738207699646674E-2</v>
      </c>
      <c r="V420">
        <v>0.70381242275720901</v>
      </c>
      <c r="W420">
        <v>357</v>
      </c>
      <c r="X420">
        <v>369.6</v>
      </c>
      <c r="Y420">
        <v>349</v>
      </c>
      <c r="Z420">
        <v>369.6</v>
      </c>
      <c r="AA420">
        <v>357</v>
      </c>
      <c r="AB420">
        <v>369.6</v>
      </c>
      <c r="AC420" s="1">
        <f>(Table2[[#This Row],[Close Price]]/Table2[[#This Row],[Day Low]])-1</f>
        <v>2.759103641456595E-2</v>
      </c>
      <c r="AD420" s="1">
        <f>(Table2[[#This Row],[Day High]]/Table2[[#This Row],[Close Price]])-1</f>
        <v>7.496251874062887E-3</v>
      </c>
      <c r="AE420" s="1">
        <f>(Table2[[#This Row],[Close Price]]/Table2[[#This Row],[Current Week Low]])-1</f>
        <v>5.1146131805157591E-2</v>
      </c>
      <c r="AF420" s="1">
        <f>(Table2[[#This Row],[Current Week High]]/Table2[[#This Row],[Close Price]])-1</f>
        <v>7.496251874062887E-3</v>
      </c>
      <c r="AG420" s="1">
        <f>(Table2[[#This Row],[Close Price]]/Table2[[#This Row],[Current Month Low]])-1</f>
        <v>2.759103641456595E-2</v>
      </c>
      <c r="AH420" s="1">
        <f>(Table2[[#This Row],[Current Month High]]/Table2[[#This Row],[Close Price]])-1</f>
        <v>7.496251874062887E-3</v>
      </c>
      <c r="AI420">
        <v>16.614420062695899</v>
      </c>
      <c r="AJ420">
        <v>45.114715189873401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-0.09</v>
      </c>
      <c r="AM420" t="s">
        <v>3214</v>
      </c>
      <c r="AN420">
        <v>1.95</v>
      </c>
      <c r="AO420" t="s">
        <v>3215</v>
      </c>
      <c r="AP420">
        <v>0.15241490434421701</v>
      </c>
      <c r="AQ420">
        <f>(Table2[[#This Row],[Sharpe Ratio]]-AVERAGE(Table2[Sharpe Ratio]))/_xlfn.STDEV.P(Table2[Sharpe Ratio])</f>
        <v>1.0651202201498284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607</v>
      </c>
      <c r="AT420">
        <f>_xlfn.RANK.AVG(Table2[[#This Row],[6M Return vs Nifty Z-Score]],Table2[6M Return vs Nifty Z-Score])</f>
        <v>527</v>
      </c>
      <c r="AU420">
        <f>_xlfn.RANK.AVG(Table2[[#This Row],[Sharpe Ratio Z-Score]],Table2[Sharpe Ratio Z-Score])</f>
        <v>102</v>
      </c>
      <c r="AV420">
        <f>(Table2[[#This Row],[Rank 1Y]]+Table2[[#This Row],[Rank 6M]]+Table2[[#This Row],[Rank Sharpe]])/3</f>
        <v>412</v>
      </c>
    </row>
    <row r="421" spans="1:48" x14ac:dyDescent="0.3">
      <c r="A421" t="s">
        <v>618</v>
      </c>
      <c r="B421" t="s">
        <v>619</v>
      </c>
      <c r="C421" t="s">
        <v>613</v>
      </c>
      <c r="D421" t="s">
        <v>613</v>
      </c>
      <c r="E421">
        <v>32839.780050000001</v>
      </c>
      <c r="F421">
        <v>960.75</v>
      </c>
      <c r="G421">
        <v>-7.8466173952564002</v>
      </c>
      <c r="H421">
        <f>(Table2[[#This Row],[1Y Return vs Nifty]]-AVERAGE(Table2[1Y Return vs Nifty]))/_xlfn.STDEV.P(Table2[1Y Return vs Nifty])</f>
        <v>-0.55152977130176473</v>
      </c>
      <c r="I421">
        <v>11.233518727022499</v>
      </c>
      <c r="J421">
        <f>(Table2[[#This Row],[1M Return vs Nifty]]-AVERAGE(Table2[1M Return vs Nifty]))/_xlfn.STDEV.P(Table2[1M Return vs Nifty])</f>
        <v>1.114599604107269</v>
      </c>
      <c r="K421">
        <v>-2.1026172920712498</v>
      </c>
      <c r="L421">
        <f>(Table2[[#This Row],[6M Return vs Nifty]]-AVERAGE(Table2[6M Return vs Nifty]))/_xlfn.STDEV.P(Table2[6M Return vs Nifty])</f>
        <v>-0.39672961857573069</v>
      </c>
      <c r="M421">
        <v>-3.7402789786837598</v>
      </c>
      <c r="N421">
        <f>(Table2[[#This Row],[1W Return vs Nifty]]-AVERAGE(Table2[1W Return vs Nifty]))/_xlfn.STDEV.P(Table2[1W Return vs Nifty])</f>
        <v>-0.86673709320444692</v>
      </c>
      <c r="O421">
        <v>922.59</v>
      </c>
      <c r="P421">
        <v>891.98836254710397</v>
      </c>
      <c r="Q421">
        <v>833.04200534132997</v>
      </c>
      <c r="R421">
        <v>59.123788973181398</v>
      </c>
      <c r="S421" s="1">
        <f>(Table2[[#This Row],[Close Price]]-Table2[[#This Row],[20D EMA]])/Table2[[#This Row],[20D EMA]]</f>
        <v>4.1361818359184434E-2</v>
      </c>
      <c r="T421" s="1">
        <f>(Table2[[#This Row],[Close Price]]-Table2[[#This Row],[50D EMA]])/Table2[[#This Row],[50D EMA]]</f>
        <v>7.7088043230233147E-2</v>
      </c>
      <c r="U421" s="1">
        <f>(Table2[[#This Row],[Close Price]]-Table2[[#This Row],[200D EMA]])/Table2[[#This Row],[200D EMA]]</f>
        <v>0.15330318740210833</v>
      </c>
      <c r="V421">
        <v>2.1616703637054102</v>
      </c>
      <c r="W421">
        <v>950</v>
      </c>
      <c r="X421">
        <v>968.65</v>
      </c>
      <c r="Y421">
        <v>944.35</v>
      </c>
      <c r="Z421">
        <v>977.85</v>
      </c>
      <c r="AA421">
        <v>950</v>
      </c>
      <c r="AB421">
        <v>968.65</v>
      </c>
      <c r="AC421" s="1">
        <f>(Table2[[#This Row],[Close Price]]/Table2[[#This Row],[Day Low]])-1</f>
        <v>1.1315789473684168E-2</v>
      </c>
      <c r="AD421" s="1">
        <f>(Table2[[#This Row],[Day High]]/Table2[[#This Row],[Close Price]])-1</f>
        <v>8.2227426489720479E-3</v>
      </c>
      <c r="AE421" s="1">
        <f>(Table2[[#This Row],[Close Price]]/Table2[[#This Row],[Current Week Low]])-1</f>
        <v>1.7366442526605574E-2</v>
      </c>
      <c r="AF421" s="1">
        <f>(Table2[[#This Row],[Current Week High]]/Table2[[#This Row],[Close Price]])-1</f>
        <v>1.779859484777524E-2</v>
      </c>
      <c r="AG421" s="1">
        <f>(Table2[[#This Row],[Close Price]]/Table2[[#This Row],[Current Month Low]])-1</f>
        <v>1.1315789473684168E-2</v>
      </c>
      <c r="AH421" s="1">
        <f>(Table2[[#This Row],[Current Month High]]/Table2[[#This Row],[Close Price]])-1</f>
        <v>8.2227426489720479E-3</v>
      </c>
      <c r="AI421">
        <v>9.6018735362997703</v>
      </c>
      <c r="AJ421">
        <v>35.316901408450697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-0.01</v>
      </c>
      <c r="AM421" t="s">
        <v>3214</v>
      </c>
      <c r="AN421">
        <v>14.08</v>
      </c>
      <c r="AO421" t="s">
        <v>3215</v>
      </c>
      <c r="AP421">
        <v>7.6266421224556999E-2</v>
      </c>
      <c r="AQ421">
        <f>(Table2[[#This Row],[Sharpe Ratio]]-AVERAGE(Table2[Sharpe Ratio]))/_xlfn.STDEV.P(Table2[Sharpe Ratio])</f>
        <v>0.17595551923948463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-0.52444135973518868</v>
      </c>
      <c r="AS421">
        <f>_xlfn.RANK.AVG(Table2[[#This Row],[1Y Return vs Nifty Z-Score]],Table2[1Y Return vs Nifty Z-Score])</f>
        <v>489</v>
      </c>
      <c r="AT421">
        <f>_xlfn.RANK.AVG(Table2[[#This Row],[6M Return vs Nifty Z-Score]],Table2[6M Return vs Nifty Z-Score])</f>
        <v>455</v>
      </c>
      <c r="AU421">
        <f>_xlfn.RANK.AVG(Table2[[#This Row],[Sharpe Ratio Z-Score]],Table2[Sharpe Ratio Z-Score])</f>
        <v>294</v>
      </c>
      <c r="AV421">
        <f>(Table2[[#This Row],[Rank 1Y]]+Table2[[#This Row],[Rank 6M]]+Table2[[#This Row],[Rank Sharpe]])/3</f>
        <v>412.66666666666669</v>
      </c>
    </row>
    <row r="422" spans="1:48" x14ac:dyDescent="0.3">
      <c r="A422" t="s">
        <v>1696</v>
      </c>
      <c r="B422" t="s">
        <v>1697</v>
      </c>
      <c r="C422" t="s">
        <v>3179</v>
      </c>
      <c r="D422" t="s">
        <v>1442</v>
      </c>
      <c r="E422">
        <v>5131.7657664899998</v>
      </c>
      <c r="F422">
        <v>907.1</v>
      </c>
      <c r="G422">
        <v>-4.5816716918767302</v>
      </c>
      <c r="H422">
        <f>(Table2[[#This Row],[1Y Return vs Nifty]]-AVERAGE(Table2[1Y Return vs Nifty]))/_xlfn.STDEV.P(Table2[1Y Return vs Nifty])</f>
        <v>-0.49692591478564763</v>
      </c>
      <c r="I422">
        <v>4.91688077904114</v>
      </c>
      <c r="J422">
        <f>(Table2[[#This Row],[1M Return vs Nifty]]-AVERAGE(Table2[1M Return vs Nifty]))/_xlfn.STDEV.P(Table2[1M Return vs Nifty])</f>
        <v>0.54596286910987679</v>
      </c>
      <c r="K422">
        <v>-23.932294706987001</v>
      </c>
      <c r="L422">
        <f>(Table2[[#This Row],[6M Return vs Nifty]]-AVERAGE(Table2[6M Return vs Nifty]))/_xlfn.STDEV.P(Table2[6M Return vs Nifty])</f>
        <v>-1.0869197696172002</v>
      </c>
      <c r="M422">
        <v>2.3258827353826299</v>
      </c>
      <c r="N422">
        <f>(Table2[[#This Row],[1W Return vs Nifty]]-AVERAGE(Table2[1W Return vs Nifty]))/_xlfn.STDEV.P(Table2[1W Return vs Nifty])</f>
        <v>0.40160051092935517</v>
      </c>
      <c r="O422">
        <v>871.02</v>
      </c>
      <c r="P422">
        <v>864.71322042991801</v>
      </c>
      <c r="Q422">
        <v>853.57387330849895</v>
      </c>
      <c r="R422">
        <v>70.920590125705004</v>
      </c>
      <c r="S422" s="1">
        <f>(Table2[[#This Row],[Close Price]]-Table2[[#This Row],[20D EMA]])/Table2[[#This Row],[20D EMA]]</f>
        <v>4.1422699823195838E-2</v>
      </c>
      <c r="T422" s="1">
        <f>(Table2[[#This Row],[Close Price]]-Table2[[#This Row],[50D EMA]])/Table2[[#This Row],[50D EMA]]</f>
        <v>4.9018308693150499E-2</v>
      </c>
      <c r="U422" s="1">
        <f>(Table2[[#This Row],[Close Price]]-Table2[[#This Row],[200D EMA]])/Table2[[#This Row],[200D EMA]]</f>
        <v>6.2708253339609485E-2</v>
      </c>
      <c r="V422">
        <v>0.81177832058881505</v>
      </c>
      <c r="W422">
        <v>876</v>
      </c>
      <c r="X422">
        <v>911.2</v>
      </c>
      <c r="Y422">
        <v>865</v>
      </c>
      <c r="Z422">
        <v>911.2</v>
      </c>
      <c r="AA422">
        <v>876</v>
      </c>
      <c r="AB422">
        <v>911.2</v>
      </c>
      <c r="AC422" s="1">
        <f>(Table2[[#This Row],[Close Price]]/Table2[[#This Row],[Day Low]])-1</f>
        <v>3.5502283105022903E-2</v>
      </c>
      <c r="AD422" s="1">
        <f>(Table2[[#This Row],[Day High]]/Table2[[#This Row],[Close Price]])-1</f>
        <v>4.5198985778855949E-3</v>
      </c>
      <c r="AE422" s="1">
        <f>(Table2[[#This Row],[Close Price]]/Table2[[#This Row],[Current Week Low]])-1</f>
        <v>4.8670520231213876E-2</v>
      </c>
      <c r="AF422" s="1">
        <f>(Table2[[#This Row],[Current Week High]]/Table2[[#This Row],[Close Price]])-1</f>
        <v>4.5198985778855949E-3</v>
      </c>
      <c r="AG422" s="1">
        <f>(Table2[[#This Row],[Close Price]]/Table2[[#This Row],[Current Month Low]])-1</f>
        <v>3.5502283105022903E-2</v>
      </c>
      <c r="AH422" s="1">
        <f>(Table2[[#This Row],[Current Month High]]/Table2[[#This Row],[Close Price]])-1</f>
        <v>4.5198985778855949E-3</v>
      </c>
      <c r="AI422">
        <v>21.915996031308499</v>
      </c>
      <c r="AJ422">
        <v>27.661670536908002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-0.06</v>
      </c>
      <c r="AM422" t="s">
        <v>3214</v>
      </c>
      <c r="AN422">
        <v>4.9000000000000004</v>
      </c>
      <c r="AO422" t="s">
        <v>3215</v>
      </c>
      <c r="AP422">
        <v>0.14601368496446601</v>
      </c>
      <c r="AQ422">
        <f>(Table2[[#This Row],[Sharpe Ratio]]-AVERAGE(Table2[Sharpe Ratio]))/_xlfn.STDEV.P(Table2[Sharpe Ratio])</f>
        <v>0.99037495823418709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0.35409265387057126</v>
      </c>
      <c r="AS422">
        <f>_xlfn.RANK.AVG(Table2[[#This Row],[1Y Return vs Nifty Z-Score]],Table2[1Y Return vs Nifty Z-Score])</f>
        <v>461</v>
      </c>
      <c r="AT422">
        <f>_xlfn.RANK.AVG(Table2[[#This Row],[6M Return vs Nifty Z-Score]],Table2[6M Return vs Nifty Z-Score])</f>
        <v>664</v>
      </c>
      <c r="AU422">
        <f>_xlfn.RANK.AVG(Table2[[#This Row],[Sharpe Ratio Z-Score]],Table2[Sharpe Ratio Z-Score])</f>
        <v>114</v>
      </c>
      <c r="AV422">
        <f>(Table2[[#This Row],[Rank 1Y]]+Table2[[#This Row],[Rank 6M]]+Table2[[#This Row],[Rank Sharpe]])/3</f>
        <v>413</v>
      </c>
    </row>
    <row r="423" spans="1:48" x14ac:dyDescent="0.3">
      <c r="A423" t="s">
        <v>1731</v>
      </c>
      <c r="B423" t="s">
        <v>1732</v>
      </c>
      <c r="C423" t="s">
        <v>3178</v>
      </c>
      <c r="D423" t="s">
        <v>1576</v>
      </c>
      <c r="E423">
        <v>4925.8957275000002</v>
      </c>
      <c r="F423">
        <v>412.5</v>
      </c>
      <c r="G423">
        <v>-3.64651090096956</v>
      </c>
      <c r="H423">
        <f>(Table2[[#This Row],[1Y Return vs Nifty]]-AVERAGE(Table2[1Y Return vs Nifty]))/_xlfn.STDEV.P(Table2[1Y Return vs Nifty])</f>
        <v>-0.48128602662660847</v>
      </c>
      <c r="I423">
        <v>-3.7508344831812201</v>
      </c>
      <c r="J423">
        <f>(Table2[[#This Row],[1M Return vs Nifty]]-AVERAGE(Table2[1M Return vs Nifty]))/_xlfn.STDEV.P(Table2[1M Return vs Nifty])</f>
        <v>-0.23432267949787652</v>
      </c>
      <c r="K423">
        <v>-4.3902987064128798</v>
      </c>
      <c r="L423">
        <f>(Table2[[#This Row],[6M Return vs Nifty]]-AVERAGE(Table2[6M Return vs Nifty]))/_xlfn.STDEV.P(Table2[6M Return vs Nifty])</f>
        <v>-0.46905937182349788</v>
      </c>
      <c r="M423">
        <v>1.45827922389969</v>
      </c>
      <c r="N423">
        <f>(Table2[[#This Row],[1W Return vs Nifty]]-AVERAGE(Table2[1W Return vs Nifty]))/_xlfn.STDEV.P(Table2[1W Return vs Nifty])</f>
        <v>0.22019846282030561</v>
      </c>
      <c r="O423">
        <v>411.23</v>
      </c>
      <c r="P423">
        <v>402.250322128704</v>
      </c>
      <c r="Q423">
        <v>371.587839540076</v>
      </c>
      <c r="R423">
        <v>52.253563781539597</v>
      </c>
      <c r="S423" s="1">
        <f>(Table2[[#This Row],[Close Price]]-Table2[[#This Row],[20D EMA]])/Table2[[#This Row],[20D EMA]]</f>
        <v>3.0882960873476685E-3</v>
      </c>
      <c r="T423" s="1">
        <f>(Table2[[#This Row],[Close Price]]-Table2[[#This Row],[50D EMA]])/Table2[[#This Row],[50D EMA]]</f>
        <v>2.5480844408165605E-2</v>
      </c>
      <c r="U423" s="1">
        <f>(Table2[[#This Row],[Close Price]]-Table2[[#This Row],[200D EMA]])/Table2[[#This Row],[200D EMA]]</f>
        <v>0.11010091317994165</v>
      </c>
      <c r="V423">
        <v>0.37504298754012799</v>
      </c>
      <c r="W423">
        <v>401.55</v>
      </c>
      <c r="X423">
        <v>416.95</v>
      </c>
      <c r="Y423">
        <v>399.75</v>
      </c>
      <c r="Z423">
        <v>416.95</v>
      </c>
      <c r="AA423">
        <v>401.55</v>
      </c>
      <c r="AB423">
        <v>416.95</v>
      </c>
      <c r="AC423" s="1">
        <f>(Table2[[#This Row],[Close Price]]/Table2[[#This Row],[Day Low]])-1</f>
        <v>2.7269331341053471E-2</v>
      </c>
      <c r="AD423" s="1">
        <f>(Table2[[#This Row],[Day High]]/Table2[[#This Row],[Close Price]])-1</f>
        <v>1.0787878787878791E-2</v>
      </c>
      <c r="AE423" s="1">
        <f>(Table2[[#This Row],[Close Price]]/Table2[[#This Row],[Current Week Low]])-1</f>
        <v>3.1894934333958735E-2</v>
      </c>
      <c r="AF423" s="1">
        <f>(Table2[[#This Row],[Current Week High]]/Table2[[#This Row],[Close Price]])-1</f>
        <v>1.0787878787878791E-2</v>
      </c>
      <c r="AG423" s="1">
        <f>(Table2[[#This Row],[Close Price]]/Table2[[#This Row],[Current Month Low]])-1</f>
        <v>2.7269331341053471E-2</v>
      </c>
      <c r="AH423" s="1">
        <f>(Table2[[#This Row],[Current Month High]]/Table2[[#This Row],[Close Price]])-1</f>
        <v>1.0787878787878791E-2</v>
      </c>
      <c r="AI423">
        <v>9.0303030303030294</v>
      </c>
      <c r="AJ423">
        <v>44.609991235758102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0.03</v>
      </c>
      <c r="AM423" t="s">
        <v>3215</v>
      </c>
      <c r="AN423">
        <v>-4.18</v>
      </c>
      <c r="AO423" t="s">
        <v>3214</v>
      </c>
      <c r="AP423">
        <v>7.7976855756198005E-2</v>
      </c>
      <c r="AQ423">
        <f>(Table2[[#This Row],[Sharpe Ratio]]-AVERAGE(Table2[Sharpe Ratio]))/_xlfn.STDEV.P(Table2[Sharpe Ratio])</f>
        <v>0.19592778850141354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-0.76854182662626369</v>
      </c>
      <c r="AS423">
        <f>_xlfn.RANK.AVG(Table2[[#This Row],[1Y Return vs Nifty Z-Score]],Table2[1Y Return vs Nifty Z-Score])</f>
        <v>456</v>
      </c>
      <c r="AT423">
        <f>_xlfn.RANK.AVG(Table2[[#This Row],[6M Return vs Nifty Z-Score]],Table2[6M Return vs Nifty Z-Score])</f>
        <v>493</v>
      </c>
      <c r="AU423">
        <f>_xlfn.RANK.AVG(Table2[[#This Row],[Sharpe Ratio Z-Score]],Table2[Sharpe Ratio Z-Score])</f>
        <v>290</v>
      </c>
      <c r="AV423">
        <f>(Table2[[#This Row],[Rank 1Y]]+Table2[[#This Row],[Rank 6M]]+Table2[[#This Row],[Rank Sharpe]])/3</f>
        <v>413</v>
      </c>
    </row>
    <row r="424" spans="1:48" x14ac:dyDescent="0.3">
      <c r="A424" t="s">
        <v>1134</v>
      </c>
      <c r="B424" t="s">
        <v>1135</v>
      </c>
      <c r="C424" t="s">
        <v>3173</v>
      </c>
      <c r="D424" t="s">
        <v>277</v>
      </c>
      <c r="E424">
        <v>11534.746896045001</v>
      </c>
      <c r="F424">
        <v>2251.0500000000002</v>
      </c>
      <c r="G424">
        <v>21.928922198407601</v>
      </c>
      <c r="H424">
        <f>(Table2[[#This Row],[1Y Return vs Nifty]]-AVERAGE(Table2[1Y Return vs Nifty]))/_xlfn.STDEV.P(Table2[1Y Return vs Nifty])</f>
        <v>-5.355539764544244E-2</v>
      </c>
      <c r="I424">
        <v>2.1783399917133401</v>
      </c>
      <c r="J424">
        <f>(Table2[[#This Row],[1M Return vs Nifty]]-AVERAGE(Table2[1M Return vs Nifty]))/_xlfn.STDEV.P(Table2[1M Return vs Nifty])</f>
        <v>0.29943379703270934</v>
      </c>
      <c r="K424">
        <v>15.841991916710899</v>
      </c>
      <c r="L424">
        <f>(Table2[[#This Row],[6M Return vs Nifty]]-AVERAGE(Table2[6M Return vs Nifty]))/_xlfn.STDEV.P(Table2[6M Return vs Nifty])</f>
        <v>0.17062611026921123</v>
      </c>
      <c r="M424">
        <v>3.2002499848068</v>
      </c>
      <c r="N424">
        <f>(Table2[[#This Row],[1W Return vs Nifty]]-AVERAGE(Table2[1W Return vs Nifty]))/_xlfn.STDEV.P(Table2[1W Return vs Nifty])</f>
        <v>0.5844167486989732</v>
      </c>
      <c r="O424">
        <v>2164.1999999999998</v>
      </c>
      <c r="P424">
        <v>2114.2574784267099</v>
      </c>
      <c r="Q424">
        <v>1899.45144413346</v>
      </c>
      <c r="R424">
        <v>73.367149171319895</v>
      </c>
      <c r="S424" s="1">
        <f>(Table2[[#This Row],[Close Price]]-Table2[[#This Row],[20D EMA]])/Table2[[#This Row],[20D EMA]]</f>
        <v>4.0130302190185922E-2</v>
      </c>
      <c r="T424" s="1">
        <f>(Table2[[#This Row],[Close Price]]-Table2[[#This Row],[50D EMA]])/Table2[[#This Row],[50D EMA]]</f>
        <v>6.4700029664826922E-2</v>
      </c>
      <c r="U424" s="1">
        <f>(Table2[[#This Row],[Close Price]]-Table2[[#This Row],[200D EMA]])/Table2[[#This Row],[200D EMA]]</f>
        <v>0.1851053139328557</v>
      </c>
      <c r="V424">
        <v>0.91234537795105997</v>
      </c>
      <c r="W424">
        <v>2185.1</v>
      </c>
      <c r="X424">
        <v>2264.8000000000002</v>
      </c>
      <c r="Y424">
        <v>2164.5500000000002</v>
      </c>
      <c r="Z424">
        <v>2264.8000000000002</v>
      </c>
      <c r="AA424">
        <v>2185.1</v>
      </c>
      <c r="AB424">
        <v>2264.8000000000002</v>
      </c>
      <c r="AC424" s="1">
        <f>(Table2[[#This Row],[Close Price]]/Table2[[#This Row],[Day Low]])-1</f>
        <v>3.0181685048739304E-2</v>
      </c>
      <c r="AD424" s="1">
        <f>(Table2[[#This Row],[Day High]]/Table2[[#This Row],[Close Price]])-1</f>
        <v>6.1082605895026454E-3</v>
      </c>
      <c r="AE424" s="1">
        <f>(Table2[[#This Row],[Close Price]]/Table2[[#This Row],[Current Week Low]])-1</f>
        <v>3.9962116837217954E-2</v>
      </c>
      <c r="AF424" s="1">
        <f>(Table2[[#This Row],[Current Week High]]/Table2[[#This Row],[Close Price]])-1</f>
        <v>6.1082605895026454E-3</v>
      </c>
      <c r="AG424" s="1">
        <f>(Table2[[#This Row],[Close Price]]/Table2[[#This Row],[Current Month Low]])-1</f>
        <v>3.0181685048739304E-2</v>
      </c>
      <c r="AH424" s="1">
        <f>(Table2[[#This Row],[Current Month High]]/Table2[[#This Row],[Close Price]])-1</f>
        <v>6.1082605895026454E-3</v>
      </c>
      <c r="AI424">
        <v>0.61082605895026398</v>
      </c>
      <c r="AJ424">
        <v>65.512297342009404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-0.03</v>
      </c>
      <c r="AM424" t="s">
        <v>3214</v>
      </c>
      <c r="AN424">
        <v>3.38</v>
      </c>
      <c r="AO424" t="s">
        <v>3215</v>
      </c>
      <c r="AP424">
        <v>-5.3194362933386002E-2</v>
      </c>
      <c r="AQ424">
        <f>(Table2[[#This Row],[Sharpe Ratio]]-AVERAGE(Table2[Sharpe Ratio]))/_xlfn.STDEV.P(Table2[Sharpe Ratio])</f>
        <v>-1.3357221230390703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-0.33480086468361903</v>
      </c>
      <c r="AS424">
        <f>_xlfn.RANK.AVG(Table2[[#This Row],[1Y Return vs Nifty Z-Score]],Table2[1Y Return vs Nifty Z-Score])</f>
        <v>317</v>
      </c>
      <c r="AT424">
        <f>_xlfn.RANK.AVG(Table2[[#This Row],[6M Return vs Nifty Z-Score]],Table2[6M Return vs Nifty Z-Score])</f>
        <v>258</v>
      </c>
      <c r="AU424">
        <f>_xlfn.RANK.AVG(Table2[[#This Row],[Sharpe Ratio Z-Score]],Table2[Sharpe Ratio Z-Score])</f>
        <v>665</v>
      </c>
      <c r="AV424">
        <f>(Table2[[#This Row],[Rank 1Y]]+Table2[[#This Row],[Rank 6M]]+Table2[[#This Row],[Rank Sharpe]])/3</f>
        <v>413.33333333333331</v>
      </c>
    </row>
    <row r="425" spans="1:48" x14ac:dyDescent="0.3">
      <c r="A425" t="s">
        <v>540</v>
      </c>
      <c r="B425" t="s">
        <v>541</v>
      </c>
      <c r="C425" t="s">
        <v>3183</v>
      </c>
      <c r="D425" t="s">
        <v>270</v>
      </c>
      <c r="E425">
        <v>40330.05829329</v>
      </c>
      <c r="F425">
        <v>2956.9</v>
      </c>
      <c r="G425">
        <v>8.1491699537588005</v>
      </c>
      <c r="H425">
        <f>(Table2[[#This Row],[1Y Return vs Nifty]]-AVERAGE(Table2[1Y Return vs Nifty]))/_xlfn.STDEV.P(Table2[1Y Return vs Nifty])</f>
        <v>-0.28401179194798126</v>
      </c>
      <c r="I425">
        <v>-1.0320992145458701</v>
      </c>
      <c r="J425">
        <f>(Table2[[#This Row],[1M Return vs Nifty]]-AVERAGE(Table2[1M Return vs Nifty]))/_xlfn.STDEV.P(Table2[1M Return vs Nifty])</f>
        <v>1.0423459066724632E-2</v>
      </c>
      <c r="K425">
        <v>19.3777100565054</v>
      </c>
      <c r="L425">
        <f>(Table2[[#This Row],[6M Return vs Nifty]]-AVERAGE(Table2[6M Return vs Nifty]))/_xlfn.STDEV.P(Table2[6M Return vs Nifty])</f>
        <v>0.28241511157059612</v>
      </c>
      <c r="M425">
        <v>3.5111117378891001</v>
      </c>
      <c r="N425">
        <f>(Table2[[#This Row],[1W Return vs Nifty]]-AVERAGE(Table2[1W Return vs Nifty]))/_xlfn.STDEV.P(Table2[1W Return vs Nifty])</f>
        <v>0.64941298020512894</v>
      </c>
      <c r="O425">
        <v>2894.53</v>
      </c>
      <c r="P425">
        <v>2863.29581382267</v>
      </c>
      <c r="Q425">
        <v>2567.4884978806599</v>
      </c>
      <c r="R425">
        <v>66.393449491132998</v>
      </c>
      <c r="S425" s="1">
        <f>(Table2[[#This Row],[Close Price]]-Table2[[#This Row],[20D EMA]])/Table2[[#This Row],[20D EMA]]</f>
        <v>2.154753966965272E-2</v>
      </c>
      <c r="T425" s="1">
        <f>(Table2[[#This Row],[Close Price]]-Table2[[#This Row],[50D EMA]])/Table2[[#This Row],[50D EMA]]</f>
        <v>3.2691063817245965E-2</v>
      </c>
      <c r="U425" s="1">
        <f>(Table2[[#This Row],[Close Price]]-Table2[[#This Row],[200D EMA]])/Table2[[#This Row],[200D EMA]]</f>
        <v>0.15167020317356084</v>
      </c>
      <c r="V425">
        <v>0.63678166874738096</v>
      </c>
      <c r="W425">
        <v>2901.05</v>
      </c>
      <c r="X425">
        <v>2975</v>
      </c>
      <c r="Y425">
        <v>2887.25</v>
      </c>
      <c r="Z425">
        <v>2975</v>
      </c>
      <c r="AA425">
        <v>2901.05</v>
      </c>
      <c r="AB425">
        <v>2975</v>
      </c>
      <c r="AC425" s="1">
        <f>(Table2[[#This Row],[Close Price]]/Table2[[#This Row],[Day Low]])-1</f>
        <v>1.9251650264559439E-2</v>
      </c>
      <c r="AD425" s="1">
        <f>(Table2[[#This Row],[Day High]]/Table2[[#This Row],[Close Price]])-1</f>
        <v>6.121275660319947E-3</v>
      </c>
      <c r="AE425" s="1">
        <f>(Table2[[#This Row],[Close Price]]/Table2[[#This Row],[Current Week Low]])-1</f>
        <v>2.4123300718676965E-2</v>
      </c>
      <c r="AF425" s="1">
        <f>(Table2[[#This Row],[Current Week High]]/Table2[[#This Row],[Close Price]])-1</f>
        <v>6.121275660319947E-3</v>
      </c>
      <c r="AG425" s="1">
        <f>(Table2[[#This Row],[Close Price]]/Table2[[#This Row],[Current Month Low]])-1</f>
        <v>1.9251650264559439E-2</v>
      </c>
      <c r="AH425" s="1">
        <f>(Table2[[#This Row],[Current Month High]]/Table2[[#This Row],[Close Price]])-1</f>
        <v>6.121275660319947E-3</v>
      </c>
      <c r="AI425">
        <v>7.1730528594135601</v>
      </c>
      <c r="AJ425">
        <v>53.856960740952701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0.02</v>
      </c>
      <c r="AM425" t="s">
        <v>3215</v>
      </c>
      <c r="AN425">
        <v>0.89</v>
      </c>
      <c r="AO425" t="s">
        <v>3215</v>
      </c>
      <c r="AP425">
        <v>-3.1861967129531002E-2</v>
      </c>
      <c r="AQ425">
        <f>(Table2[[#This Row],[Sharpe Ratio]]-AVERAGE(Table2[Sharpe Ratio]))/_xlfn.STDEV.P(Table2[Sharpe Ratio])</f>
        <v>-1.0866296584547213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-0.42838989956025264</v>
      </c>
      <c r="AS425">
        <f>_xlfn.RANK.AVG(Table2[[#This Row],[1Y Return vs Nifty Z-Score]],Table2[1Y Return vs Nifty Z-Score])</f>
        <v>388</v>
      </c>
      <c r="AT425">
        <f>_xlfn.RANK.AVG(Table2[[#This Row],[6M Return vs Nifty Z-Score]],Table2[6M Return vs Nifty Z-Score])</f>
        <v>222</v>
      </c>
      <c r="AU425">
        <f>_xlfn.RANK.AVG(Table2[[#This Row],[Sharpe Ratio Z-Score]],Table2[Sharpe Ratio Z-Score])</f>
        <v>632</v>
      </c>
      <c r="AV425">
        <f>(Table2[[#This Row],[Rank 1Y]]+Table2[[#This Row],[Rank 6M]]+Table2[[#This Row],[Rank Sharpe]])/3</f>
        <v>414</v>
      </c>
    </row>
    <row r="426" spans="1:48" x14ac:dyDescent="0.3">
      <c r="A426" t="s">
        <v>122</v>
      </c>
      <c r="B426" t="s">
        <v>123</v>
      </c>
      <c r="C426" t="s">
        <v>3176</v>
      </c>
      <c r="D426" t="s">
        <v>124</v>
      </c>
      <c r="E426">
        <v>250369.32927687999</v>
      </c>
      <c r="F426">
        <v>1027.3</v>
      </c>
      <c r="G426">
        <v>2.0121334450380099</v>
      </c>
      <c r="H426">
        <f>(Table2[[#This Row],[1Y Return vs Nifty]]-AVERAGE(Table2[1Y Return vs Nifty]))/_xlfn.STDEV.P(Table2[1Y Return vs Nifty])</f>
        <v>-0.38664929082261223</v>
      </c>
      <c r="I426">
        <v>6.6414918955609599</v>
      </c>
      <c r="J426">
        <f>(Table2[[#This Row],[1M Return vs Nifty]]-AVERAGE(Table2[1M Return vs Nifty]))/_xlfn.STDEV.P(Table2[1M Return vs Nifty])</f>
        <v>0.70121590759555374</v>
      </c>
      <c r="K426">
        <v>1.9913619253261401</v>
      </c>
      <c r="L426">
        <f>(Table2[[#This Row],[6M Return vs Nifty]]-AVERAGE(Table2[6M Return vs Nifty]))/_xlfn.STDEV.P(Table2[6M Return vs Nifty])</f>
        <v>-0.26729004506717063</v>
      </c>
      <c r="M426">
        <v>3.8773048147850502</v>
      </c>
      <c r="N426">
        <f>(Table2[[#This Row],[1W Return vs Nifty]]-AVERAGE(Table2[1W Return vs Nifty]))/_xlfn.STDEV.P(Table2[1W Return vs Nifty])</f>
        <v>0.72597810848444921</v>
      </c>
      <c r="O426">
        <v>976.43</v>
      </c>
      <c r="P426">
        <v>948.67181097793298</v>
      </c>
      <c r="Q426">
        <v>886.44678920609294</v>
      </c>
      <c r="R426">
        <v>76.720630254923293</v>
      </c>
      <c r="S426" s="1">
        <f>(Table2[[#This Row],[Close Price]]-Table2[[#This Row],[20D EMA]])/Table2[[#This Row],[20D EMA]]</f>
        <v>5.2097948649672793E-2</v>
      </c>
      <c r="T426" s="1">
        <f>(Table2[[#This Row],[Close Price]]-Table2[[#This Row],[50D EMA]])/Table2[[#This Row],[50D EMA]]</f>
        <v>8.2882392110938299E-2</v>
      </c>
      <c r="U426" s="1">
        <f>(Table2[[#This Row],[Close Price]]-Table2[[#This Row],[200D EMA]])/Table2[[#This Row],[200D EMA]]</f>
        <v>0.15889640811949468</v>
      </c>
      <c r="V426">
        <v>1.28867530059108</v>
      </c>
      <c r="W426">
        <v>1014.4</v>
      </c>
      <c r="X426">
        <v>1029.95</v>
      </c>
      <c r="Y426">
        <v>1004</v>
      </c>
      <c r="Z426">
        <v>1032.9000000000001</v>
      </c>
      <c r="AA426">
        <v>1014.4</v>
      </c>
      <c r="AB426">
        <v>1029.95</v>
      </c>
      <c r="AC426" s="1">
        <f>(Table2[[#This Row],[Close Price]]/Table2[[#This Row],[Day Low]])-1</f>
        <v>1.2716876971608837E-2</v>
      </c>
      <c r="AD426" s="1">
        <f>(Table2[[#This Row],[Day High]]/Table2[[#This Row],[Close Price]])-1</f>
        <v>2.5795775333399273E-3</v>
      </c>
      <c r="AE426" s="1">
        <f>(Table2[[#This Row],[Close Price]]/Table2[[#This Row],[Current Week Low]])-1</f>
        <v>2.3207171314741037E-2</v>
      </c>
      <c r="AF426" s="1">
        <f>(Table2[[#This Row],[Current Week High]]/Table2[[#This Row],[Close Price]])-1</f>
        <v>5.4511827119634315E-3</v>
      </c>
      <c r="AG426" s="1">
        <f>(Table2[[#This Row],[Close Price]]/Table2[[#This Row],[Current Month Low]])-1</f>
        <v>1.2716876971608837E-2</v>
      </c>
      <c r="AH426" s="1">
        <f>(Table2[[#This Row],[Current Month High]]/Table2[[#This Row],[Close Price]])-1</f>
        <v>2.5795775333399273E-3</v>
      </c>
      <c r="AI426">
        <v>0.54511827119634304</v>
      </c>
      <c r="AJ426">
        <v>42.088520055324999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0.04</v>
      </c>
      <c r="AM426" t="s">
        <v>3215</v>
      </c>
      <c r="AN426">
        <v>7.62</v>
      </c>
      <c r="AO426" t="s">
        <v>3215</v>
      </c>
      <c r="AP426">
        <v>3.6374307662617997E-2</v>
      </c>
      <c r="AQ426">
        <f>(Table2[[#This Row],[Sharpe Ratio]]-AVERAGE(Table2[Sharpe Ratio]))/_xlfn.STDEV.P(Table2[Sharpe Ratio])</f>
        <v>-0.28985361799893211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0.48340106219128792</v>
      </c>
      <c r="AS426">
        <f>_xlfn.RANK.AVG(Table2[[#This Row],[1Y Return vs Nifty Z-Score]],Table2[1Y Return vs Nifty Z-Score])</f>
        <v>423</v>
      </c>
      <c r="AT426">
        <f>_xlfn.RANK.AVG(Table2[[#This Row],[6M Return vs Nifty Z-Score]],Table2[6M Return vs Nifty Z-Score])</f>
        <v>408</v>
      </c>
      <c r="AU426">
        <f>_xlfn.RANK.AVG(Table2[[#This Row],[Sharpe Ratio Z-Score]],Table2[Sharpe Ratio Z-Score])</f>
        <v>414</v>
      </c>
      <c r="AV426">
        <f>(Table2[[#This Row],[Rank 1Y]]+Table2[[#This Row],[Rank 6M]]+Table2[[#This Row],[Rank Sharpe]])/3</f>
        <v>415</v>
      </c>
    </row>
    <row r="427" spans="1:48" x14ac:dyDescent="0.3">
      <c r="A427" t="s">
        <v>611</v>
      </c>
      <c r="B427" t="s">
        <v>612</v>
      </c>
      <c r="C427" t="s">
        <v>3179</v>
      </c>
      <c r="D427" t="s">
        <v>613</v>
      </c>
      <c r="E427">
        <v>32974.8106845</v>
      </c>
      <c r="F427">
        <v>1357.5</v>
      </c>
      <c r="G427">
        <v>-29.480152784657299</v>
      </c>
      <c r="H427">
        <f>(Table2[[#This Row],[1Y Return vs Nifty]]-AVERAGE(Table2[1Y Return vs Nifty]))/_xlfn.STDEV.P(Table2[1Y Return vs Nifty])</f>
        <v>-0.91333501085487745</v>
      </c>
      <c r="I427">
        <v>6.32053380039366</v>
      </c>
      <c r="J427">
        <f>(Table2[[#This Row],[1M Return vs Nifty]]-AVERAGE(Table2[1M Return vs Nifty]))/_xlfn.STDEV.P(Table2[1M Return vs Nifty])</f>
        <v>0.67232259998319632</v>
      </c>
      <c r="K427">
        <v>27.568170618215301</v>
      </c>
      <c r="L427">
        <f>(Table2[[#This Row],[6M Return vs Nifty]]-AVERAGE(Table2[6M Return vs Nifty]))/_xlfn.STDEV.P(Table2[6M Return vs Nifty])</f>
        <v>0.5413733684765456</v>
      </c>
      <c r="M427">
        <v>0.70812697358371302</v>
      </c>
      <c r="N427">
        <f>(Table2[[#This Row],[1W Return vs Nifty]]-AVERAGE(Table2[1W Return vs Nifty]))/_xlfn.STDEV.P(Table2[1W Return vs Nifty])</f>
        <v>6.3353599008794378E-2</v>
      </c>
      <c r="O427">
        <v>1296.93</v>
      </c>
      <c r="P427">
        <v>1226.8941780575301</v>
      </c>
      <c r="Q427">
        <v>1143.61389676104</v>
      </c>
      <c r="R427">
        <v>71.316696820988497</v>
      </c>
      <c r="S427" s="1">
        <f>(Table2[[#This Row],[Close Price]]-Table2[[#This Row],[20D EMA]])/Table2[[#This Row],[20D EMA]]</f>
        <v>4.6702597672966105E-2</v>
      </c>
      <c r="T427" s="1">
        <f>(Table2[[#This Row],[Close Price]]-Table2[[#This Row],[50D EMA]])/Table2[[#This Row],[50D EMA]]</f>
        <v>0.10645239359538772</v>
      </c>
      <c r="U427" s="1">
        <f>(Table2[[#This Row],[Close Price]]-Table2[[#This Row],[200D EMA]])/Table2[[#This Row],[200D EMA]]</f>
        <v>0.18702649893004217</v>
      </c>
      <c r="V427">
        <v>1.46785790293122</v>
      </c>
      <c r="W427">
        <v>1349</v>
      </c>
      <c r="X427">
        <v>1370</v>
      </c>
      <c r="Y427">
        <v>1339.05</v>
      </c>
      <c r="Z427">
        <v>1383.9</v>
      </c>
      <c r="AA427">
        <v>1349</v>
      </c>
      <c r="AB427">
        <v>1370</v>
      </c>
      <c r="AC427" s="1">
        <f>(Table2[[#This Row],[Close Price]]/Table2[[#This Row],[Day Low]])-1</f>
        <v>6.3009636767976662E-3</v>
      </c>
      <c r="AD427" s="1">
        <f>(Table2[[#This Row],[Day High]]/Table2[[#This Row],[Close Price]])-1</f>
        <v>9.208103130755152E-3</v>
      </c>
      <c r="AE427" s="1">
        <f>(Table2[[#This Row],[Close Price]]/Table2[[#This Row],[Current Week Low]])-1</f>
        <v>1.3778425002800576E-2</v>
      </c>
      <c r="AF427" s="1">
        <f>(Table2[[#This Row],[Current Week High]]/Table2[[#This Row],[Close Price]])-1</f>
        <v>1.9447513812154815E-2</v>
      </c>
      <c r="AG427" s="1">
        <f>(Table2[[#This Row],[Close Price]]/Table2[[#This Row],[Current Month Low]])-1</f>
        <v>6.3009636767976662E-3</v>
      </c>
      <c r="AH427" s="1">
        <f>(Table2[[#This Row],[Current Month High]]/Table2[[#This Row],[Close Price]])-1</f>
        <v>9.208103130755152E-3</v>
      </c>
      <c r="AI427">
        <v>9.60589318600368</v>
      </c>
      <c r="AJ427">
        <v>53.208058235991103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0.17</v>
      </c>
      <c r="AM427" t="s">
        <v>3215</v>
      </c>
      <c r="AN427">
        <v>5.49</v>
      </c>
      <c r="AO427" t="s">
        <v>3215</v>
      </c>
      <c r="AP427">
        <v>2.3506964432127998E-2</v>
      </c>
      <c r="AQ427">
        <f>(Table2[[#This Row],[Sharpe Ratio]]-AVERAGE(Table2[Sharpe Ratio]))/_xlfn.STDEV.P(Table2[Sharpe Ratio])</f>
        <v>-0.44010201332245619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-7.6387456708797388E-2</v>
      </c>
      <c r="AS427">
        <f>_xlfn.RANK.AVG(Table2[[#This Row],[1Y Return vs Nifty Z-Score]],Table2[1Y Return vs Nifty Z-Score])</f>
        <v>634</v>
      </c>
      <c r="AT427">
        <f>_xlfn.RANK.AVG(Table2[[#This Row],[6M Return vs Nifty Z-Score]],Table2[6M Return vs Nifty Z-Score])</f>
        <v>167</v>
      </c>
      <c r="AU427">
        <f>_xlfn.RANK.AVG(Table2[[#This Row],[Sharpe Ratio Z-Score]],Table2[Sharpe Ratio Z-Score])</f>
        <v>448</v>
      </c>
      <c r="AV427">
        <f>(Table2[[#This Row],[Rank 1Y]]+Table2[[#This Row],[Rank 6M]]+Table2[[#This Row],[Rank Sharpe]])/3</f>
        <v>416.33333333333331</v>
      </c>
    </row>
    <row r="428" spans="1:48" x14ac:dyDescent="0.3">
      <c r="A428" t="s">
        <v>1577</v>
      </c>
      <c r="B428" t="s">
        <v>1578</v>
      </c>
      <c r="C428" t="s">
        <v>3183</v>
      </c>
      <c r="D428" t="s">
        <v>384</v>
      </c>
      <c r="E428">
        <v>6383.4413142499998</v>
      </c>
      <c r="F428">
        <v>328.25</v>
      </c>
      <c r="G428">
        <v>23.255960997647598</v>
      </c>
      <c r="H428">
        <f>(Table2[[#This Row],[1Y Return vs Nifty]]-AVERAGE(Table2[1Y Return vs Nifty]))/_xlfn.STDEV.P(Table2[1Y Return vs Nifty])</f>
        <v>-3.1361633102891709E-2</v>
      </c>
      <c r="I428">
        <v>-10.1472872243985</v>
      </c>
      <c r="J428">
        <f>(Table2[[#This Row],[1M Return vs Nifty]]-AVERAGE(Table2[1M Return vs Nifty]))/_xlfn.STDEV.P(Table2[1M Return vs Nifty])</f>
        <v>-0.81014450628047541</v>
      </c>
      <c r="K428">
        <v>9.3726366582156508</v>
      </c>
      <c r="L428">
        <f>(Table2[[#This Row],[6M Return vs Nifty]]-AVERAGE(Table2[6M Return vs Nifty]))/_xlfn.STDEV.P(Table2[6M Return vs Nifty])</f>
        <v>-3.3915862483481073E-2</v>
      </c>
      <c r="M428">
        <v>2.7162786184824901</v>
      </c>
      <c r="N428">
        <f>(Table2[[#This Row],[1W Return vs Nifty]]-AVERAGE(Table2[1W Return vs Nifty]))/_xlfn.STDEV.P(Table2[1W Return vs Nifty])</f>
        <v>0.48322605973172222</v>
      </c>
      <c r="O428">
        <v>329.83</v>
      </c>
      <c r="P428">
        <v>330.79233527329501</v>
      </c>
      <c r="Q428">
        <v>295.86464883667202</v>
      </c>
      <c r="R428">
        <v>49.7663230493201</v>
      </c>
      <c r="S428" s="1">
        <f>(Table2[[#This Row],[Close Price]]-Table2[[#This Row],[20D EMA]])/Table2[[#This Row],[20D EMA]]</f>
        <v>-4.7903465421580338E-3</v>
      </c>
      <c r="T428" s="1">
        <f>(Table2[[#This Row],[Close Price]]-Table2[[#This Row],[50D EMA]])/Table2[[#This Row],[50D EMA]]</f>
        <v>-7.6855930509834068E-3</v>
      </c>
      <c r="U428" s="1">
        <f>(Table2[[#This Row],[Close Price]]-Table2[[#This Row],[200D EMA]])/Table2[[#This Row],[200D EMA]]</f>
        <v>0.10946002265112068</v>
      </c>
      <c r="V428">
        <v>0.35359441776078798</v>
      </c>
      <c r="W428">
        <v>327.3</v>
      </c>
      <c r="X428">
        <v>335.5</v>
      </c>
      <c r="Y428">
        <v>326.60000000000002</v>
      </c>
      <c r="Z428">
        <v>339.95</v>
      </c>
      <c r="AA428">
        <v>327.3</v>
      </c>
      <c r="AB428">
        <v>335.5</v>
      </c>
      <c r="AC428" s="1">
        <f>(Table2[[#This Row],[Close Price]]/Table2[[#This Row],[Day Low]])-1</f>
        <v>2.9025358997860629E-3</v>
      </c>
      <c r="AD428" s="1">
        <f>(Table2[[#This Row],[Day High]]/Table2[[#This Row],[Close Price]])-1</f>
        <v>2.2086824067022004E-2</v>
      </c>
      <c r="AE428" s="1">
        <f>(Table2[[#This Row],[Close Price]]/Table2[[#This Row],[Current Week Low]])-1</f>
        <v>5.0520514390690607E-3</v>
      </c>
      <c r="AF428" s="1">
        <f>(Table2[[#This Row],[Current Week High]]/Table2[[#This Row],[Close Price]])-1</f>
        <v>3.5643564356435675E-2</v>
      </c>
      <c r="AG428" s="1">
        <f>(Table2[[#This Row],[Close Price]]/Table2[[#This Row],[Current Month Low]])-1</f>
        <v>2.9025358997860629E-3</v>
      </c>
      <c r="AH428" s="1">
        <f>(Table2[[#This Row],[Current Month High]]/Table2[[#This Row],[Close Price]])-1</f>
        <v>2.2086824067022004E-2</v>
      </c>
      <c r="AI428">
        <v>13.6938309215536</v>
      </c>
      <c r="AJ428">
        <v>60.043881033642101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-0.09</v>
      </c>
      <c r="AM428" t="s">
        <v>3214</v>
      </c>
      <c r="AN428">
        <v>-0.36</v>
      </c>
      <c r="AO428" t="s">
        <v>3214</v>
      </c>
      <c r="AP428">
        <v>-2.3133784138946002E-2</v>
      </c>
      <c r="AQ428">
        <f>(Table2[[#This Row],[Sharpe Ratio]]-AVERAGE(Table2[Sharpe Ratio]))/_xlfn.STDEV.P(Table2[Sharpe Ratio])</f>
        <v>-0.98471308834893301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311</v>
      </c>
      <c r="AT428">
        <f>_xlfn.RANK.AVG(Table2[[#This Row],[6M Return vs Nifty Z-Score]],Table2[6M Return vs Nifty Z-Score])</f>
        <v>326</v>
      </c>
      <c r="AU428">
        <f>_xlfn.RANK.AVG(Table2[[#This Row],[Sharpe Ratio Z-Score]],Table2[Sharpe Ratio Z-Score])</f>
        <v>613</v>
      </c>
      <c r="AV428">
        <f>(Table2[[#This Row],[Rank 1Y]]+Table2[[#This Row],[Rank 6M]]+Table2[[#This Row],[Rank Sharpe]])/3</f>
        <v>416.66666666666669</v>
      </c>
    </row>
    <row r="429" spans="1:48" x14ac:dyDescent="0.3">
      <c r="A429" t="s">
        <v>590</v>
      </c>
      <c r="B429" t="s">
        <v>591</v>
      </c>
      <c r="C429" t="s">
        <v>3178</v>
      </c>
      <c r="D429" t="s">
        <v>592</v>
      </c>
      <c r="E429">
        <v>34895.973417599998</v>
      </c>
      <c r="F429">
        <v>1283.2</v>
      </c>
      <c r="G429">
        <v>-29.9534784539516</v>
      </c>
      <c r="H429">
        <f>(Table2[[#This Row],[1Y Return vs Nifty]]-AVERAGE(Table2[1Y Return vs Nifty]))/_xlfn.STDEV.P(Table2[1Y Return vs Nifty])</f>
        <v>-0.92125104048587181</v>
      </c>
      <c r="I429">
        <v>-4.7117199288259899</v>
      </c>
      <c r="J429">
        <f>(Table2[[#This Row],[1M Return vs Nifty]]-AVERAGE(Table2[1M Return vs Nifty]))/_xlfn.STDEV.P(Table2[1M Return vs Nifty])</f>
        <v>-0.32082356288198277</v>
      </c>
      <c r="K429">
        <v>1.5167839017006399</v>
      </c>
      <c r="L429">
        <f>(Table2[[#This Row],[6M Return vs Nifty]]-AVERAGE(Table2[6M Return vs Nifty]))/_xlfn.STDEV.P(Table2[6M Return vs Nifty])</f>
        <v>-0.28229480540243967</v>
      </c>
      <c r="M429">
        <v>3.6297434947981499</v>
      </c>
      <c r="N429">
        <f>(Table2[[#This Row],[1W Return vs Nifty]]-AVERAGE(Table2[1W Return vs Nifty]))/_xlfn.STDEV.P(Table2[1W Return vs Nifty])</f>
        <v>0.67421698732272772</v>
      </c>
      <c r="O429">
        <v>1266.32</v>
      </c>
      <c r="P429">
        <v>1271.8073275178499</v>
      </c>
      <c r="Q429">
        <v>1204.15146891789</v>
      </c>
      <c r="R429">
        <v>64.387122219143393</v>
      </c>
      <c r="S429" s="1">
        <f>(Table2[[#This Row],[Close Price]]-Table2[[#This Row],[20D EMA]])/Table2[[#This Row],[20D EMA]]</f>
        <v>1.3329963990144758E-2</v>
      </c>
      <c r="T429" s="1">
        <f>(Table2[[#This Row],[Close Price]]-Table2[[#This Row],[50D EMA]])/Table2[[#This Row],[50D EMA]]</f>
        <v>8.9578603894230596E-3</v>
      </c>
      <c r="U429" s="1">
        <f>(Table2[[#This Row],[Close Price]]-Table2[[#This Row],[200D EMA]])/Table2[[#This Row],[200D EMA]]</f>
        <v>6.5646667485401086E-2</v>
      </c>
      <c r="V429">
        <v>0.47549179001171898</v>
      </c>
      <c r="W429">
        <v>1271</v>
      </c>
      <c r="X429">
        <v>1300.05</v>
      </c>
      <c r="Y429">
        <v>1252</v>
      </c>
      <c r="Z429">
        <v>1300.05</v>
      </c>
      <c r="AA429">
        <v>1271</v>
      </c>
      <c r="AB429">
        <v>1300.05</v>
      </c>
      <c r="AC429" s="1">
        <f>(Table2[[#This Row],[Close Price]]/Table2[[#This Row],[Day Low]])-1</f>
        <v>9.5987411487017393E-3</v>
      </c>
      <c r="AD429" s="1">
        <f>(Table2[[#This Row],[Day High]]/Table2[[#This Row],[Close Price]])-1</f>
        <v>1.313123441396491E-2</v>
      </c>
      <c r="AE429" s="1">
        <f>(Table2[[#This Row],[Close Price]]/Table2[[#This Row],[Current Week Low]])-1</f>
        <v>2.4920127795527103E-2</v>
      </c>
      <c r="AF429" s="1">
        <f>(Table2[[#This Row],[Current Week High]]/Table2[[#This Row],[Close Price]])-1</f>
        <v>1.313123441396491E-2</v>
      </c>
      <c r="AG429" s="1">
        <f>(Table2[[#This Row],[Close Price]]/Table2[[#This Row],[Current Month Low]])-1</f>
        <v>9.5987411487017393E-3</v>
      </c>
      <c r="AH429" s="1">
        <f>(Table2[[#This Row],[Current Month High]]/Table2[[#This Row],[Close Price]])-1</f>
        <v>1.313123441396491E-2</v>
      </c>
      <c r="AI429">
        <v>12.3129675810473</v>
      </c>
      <c r="AJ429">
        <v>29.609615675975899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-0.15</v>
      </c>
      <c r="AM429" t="s">
        <v>3214</v>
      </c>
      <c r="AN429">
        <v>1.49</v>
      </c>
      <c r="AO429" t="s">
        <v>3215</v>
      </c>
      <c r="AP429">
        <v>0.109387145675947</v>
      </c>
      <c r="AQ429">
        <f>(Table2[[#This Row],[Sharpe Ratio]]-AVERAGE(Table2[Sharpe Ratio]))/_xlfn.STDEV.P(Table2[Sharpe Ratio])</f>
        <v>0.56269702536346888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638</v>
      </c>
      <c r="AT429">
        <f>_xlfn.RANK.AVG(Table2[[#This Row],[6M Return vs Nifty Z-Score]],Table2[6M Return vs Nifty Z-Score])</f>
        <v>417</v>
      </c>
      <c r="AU429">
        <f>_xlfn.RANK.AVG(Table2[[#This Row],[Sharpe Ratio Z-Score]],Table2[Sharpe Ratio Z-Score])</f>
        <v>205</v>
      </c>
      <c r="AV429">
        <f>(Table2[[#This Row],[Rank 1Y]]+Table2[[#This Row],[Rank 6M]]+Table2[[#This Row],[Rank Sharpe]])/3</f>
        <v>420</v>
      </c>
    </row>
    <row r="430" spans="1:48" x14ac:dyDescent="0.3">
      <c r="A430" t="s">
        <v>275</v>
      </c>
      <c r="B430" t="s">
        <v>276</v>
      </c>
      <c r="C430" t="s">
        <v>3173</v>
      </c>
      <c r="D430" t="s">
        <v>277</v>
      </c>
      <c r="E430">
        <v>103032.262908559</v>
      </c>
      <c r="F430">
        <v>7153.35</v>
      </c>
      <c r="G430">
        <v>8.3823770409018401</v>
      </c>
      <c r="H430">
        <f>(Table2[[#This Row],[1Y Return vs Nifty]]-AVERAGE(Table2[1Y Return vs Nifty]))/_xlfn.STDEV.P(Table2[1Y Return vs Nifty])</f>
        <v>-0.28011157201117842</v>
      </c>
      <c r="I430">
        <v>0.396493718802363</v>
      </c>
      <c r="J430">
        <f>(Table2[[#This Row],[1M Return vs Nifty]]-AVERAGE(Table2[1M Return vs Nifty]))/_xlfn.STDEV.P(Table2[1M Return vs Nifty])</f>
        <v>0.13902833209401178</v>
      </c>
      <c r="K430">
        <v>-3.41961619884135</v>
      </c>
      <c r="L430">
        <f>(Table2[[#This Row],[6M Return vs Nifty]]-AVERAGE(Table2[6M Return vs Nifty]))/_xlfn.STDEV.P(Table2[6M Return vs Nifty])</f>
        <v>-0.43836924783401832</v>
      </c>
      <c r="M430">
        <v>1.40829570538612</v>
      </c>
      <c r="N430">
        <f>(Table2[[#This Row],[1W Return vs Nifty]]-AVERAGE(Table2[1W Return vs Nifty]))/_xlfn.STDEV.P(Table2[1W Return vs Nifty])</f>
        <v>0.2097477067894081</v>
      </c>
      <c r="O430">
        <v>7050.48</v>
      </c>
      <c r="P430">
        <v>6840.6380480504704</v>
      </c>
      <c r="Q430">
        <v>6264.3040754134699</v>
      </c>
      <c r="R430">
        <v>60.096363714165598</v>
      </c>
      <c r="S430" s="1">
        <f>(Table2[[#This Row],[Close Price]]-Table2[[#This Row],[20D EMA]])/Table2[[#This Row],[20D EMA]]</f>
        <v>1.45904959662322E-2</v>
      </c>
      <c r="T430" s="1">
        <f>(Table2[[#This Row],[Close Price]]-Table2[[#This Row],[50D EMA]])/Table2[[#This Row],[50D EMA]]</f>
        <v>4.5713857355550405E-2</v>
      </c>
      <c r="U430" s="1">
        <f>(Table2[[#This Row],[Close Price]]-Table2[[#This Row],[200D EMA]])/Table2[[#This Row],[200D EMA]]</f>
        <v>0.14192253662715915</v>
      </c>
      <c r="V430">
        <v>0.99273045341547295</v>
      </c>
      <c r="W430">
        <v>7135</v>
      </c>
      <c r="X430">
        <v>7243.95</v>
      </c>
      <c r="Y430">
        <v>7135</v>
      </c>
      <c r="Z430">
        <v>7316.95</v>
      </c>
      <c r="AA430">
        <v>7135</v>
      </c>
      <c r="AB430">
        <v>7243.95</v>
      </c>
      <c r="AC430" s="1">
        <f>(Table2[[#This Row],[Close Price]]/Table2[[#This Row],[Day Low]])-1</f>
        <v>2.5718290119132181E-3</v>
      </c>
      <c r="AD430" s="1">
        <f>(Table2[[#This Row],[Day High]]/Table2[[#This Row],[Close Price]])-1</f>
        <v>1.2665394535427366E-2</v>
      </c>
      <c r="AE430" s="1">
        <f>(Table2[[#This Row],[Close Price]]/Table2[[#This Row],[Current Week Low]])-1</f>
        <v>2.5718290119132181E-3</v>
      </c>
      <c r="AF430" s="1">
        <f>(Table2[[#This Row],[Current Week High]]/Table2[[#This Row],[Close Price]])-1</f>
        <v>2.2870403377438508E-2</v>
      </c>
      <c r="AG430" s="1">
        <f>(Table2[[#This Row],[Close Price]]/Table2[[#This Row],[Current Month Low]])-1</f>
        <v>2.5718290119132181E-3</v>
      </c>
      <c r="AH430" s="1">
        <f>(Table2[[#This Row],[Current Month High]]/Table2[[#This Row],[Close Price]])-1</f>
        <v>1.2665394535427366E-2</v>
      </c>
      <c r="AI430">
        <v>2.28704033774385</v>
      </c>
      <c r="AJ430">
        <v>51.361616589081599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</v>
      </c>
      <c r="AM430" t="s">
        <v>3216</v>
      </c>
      <c r="AN430">
        <v>1.91</v>
      </c>
      <c r="AO430" t="s">
        <v>3215</v>
      </c>
      <c r="AP430">
        <v>4.0680755946673003E-2</v>
      </c>
      <c r="AQ430">
        <f>(Table2[[#This Row],[Sharpe Ratio]]-AVERAGE(Table2[Sharpe Ratio]))/_xlfn.STDEV.P(Table2[Sharpe Ratio])</f>
        <v>-0.23956841672367482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-0.60927319768545163</v>
      </c>
      <c r="AS430">
        <f>_xlfn.RANK.AVG(Table2[[#This Row],[1Y Return vs Nifty Z-Score]],Table2[1Y Return vs Nifty Z-Score])</f>
        <v>386</v>
      </c>
      <c r="AT430">
        <f>_xlfn.RANK.AVG(Table2[[#This Row],[6M Return vs Nifty Z-Score]],Table2[6M Return vs Nifty Z-Score])</f>
        <v>474</v>
      </c>
      <c r="AU430">
        <f>_xlfn.RANK.AVG(Table2[[#This Row],[Sharpe Ratio Z-Score]],Table2[Sharpe Ratio Z-Score])</f>
        <v>403</v>
      </c>
      <c r="AV430">
        <f>(Table2[[#This Row],[Rank 1Y]]+Table2[[#This Row],[Rank 6M]]+Table2[[#This Row],[Rank Sharpe]])/3</f>
        <v>421</v>
      </c>
    </row>
    <row r="431" spans="1:48" x14ac:dyDescent="0.3">
      <c r="A431" t="s">
        <v>172</v>
      </c>
      <c r="B431" t="s">
        <v>173</v>
      </c>
      <c r="C431" t="s">
        <v>3168</v>
      </c>
      <c r="D431" t="s">
        <v>21</v>
      </c>
      <c r="E431">
        <v>159296.238924579</v>
      </c>
      <c r="F431">
        <v>1625.4</v>
      </c>
      <c r="G431">
        <v>2.2856336620851598</v>
      </c>
      <c r="H431">
        <f>(Table2[[#This Row],[1Y Return vs Nifty]]-AVERAGE(Table2[1Y Return vs Nifty]))/_xlfn.STDEV.P(Table2[1Y Return vs Nifty])</f>
        <v>-0.38207519741783963</v>
      </c>
      <c r="I431">
        <v>-3.11326745222325</v>
      </c>
      <c r="J431">
        <f>(Table2[[#This Row],[1M Return vs Nifty]]-AVERAGE(Table2[1M Return vs Nifty]))/_xlfn.STDEV.P(Table2[1M Return vs Nifty])</f>
        <v>-0.17692758454205723</v>
      </c>
      <c r="K431">
        <v>16.572940552294501</v>
      </c>
      <c r="L431">
        <f>(Table2[[#This Row],[6M Return vs Nifty]]-AVERAGE(Table2[6M Return vs Nifty]))/_xlfn.STDEV.P(Table2[6M Return vs Nifty])</f>
        <v>0.19373655480799731</v>
      </c>
      <c r="M431">
        <v>2.5303683258478499E-3</v>
      </c>
      <c r="N431">
        <f>(Table2[[#This Row],[1W Return vs Nifty]]-AVERAGE(Table2[1W Return vs Nifty]))/_xlfn.STDEV.P(Table2[1W Return vs Nifty])</f>
        <v>-8.4175390487562868E-2</v>
      </c>
      <c r="O431">
        <v>1612.06</v>
      </c>
      <c r="P431">
        <v>1575.1418958317699</v>
      </c>
      <c r="Q431">
        <v>1410.7665710475601</v>
      </c>
      <c r="R431">
        <v>54.039005294435199</v>
      </c>
      <c r="S431" s="1">
        <f>(Table2[[#This Row],[Close Price]]-Table2[[#This Row],[20D EMA]])/Table2[[#This Row],[20D EMA]]</f>
        <v>8.2751262359962701E-3</v>
      </c>
      <c r="T431" s="1">
        <f>(Table2[[#This Row],[Close Price]]-Table2[[#This Row],[50D EMA]])/Table2[[#This Row],[50D EMA]]</f>
        <v>3.1907032821122977E-2</v>
      </c>
      <c r="U431" s="1">
        <f>(Table2[[#This Row],[Close Price]]-Table2[[#This Row],[200D EMA]])/Table2[[#This Row],[200D EMA]]</f>
        <v>0.15213957670762263</v>
      </c>
      <c r="V431">
        <v>1.3091547296647801</v>
      </c>
      <c r="W431">
        <v>1580</v>
      </c>
      <c r="X431">
        <v>1642.9</v>
      </c>
      <c r="Y431">
        <v>1567.85</v>
      </c>
      <c r="Z431">
        <v>1642.9</v>
      </c>
      <c r="AA431">
        <v>1580</v>
      </c>
      <c r="AB431">
        <v>1642.9</v>
      </c>
      <c r="AC431" s="1">
        <f>(Table2[[#This Row],[Close Price]]/Table2[[#This Row],[Day Low]])-1</f>
        <v>2.8734177215189893E-2</v>
      </c>
      <c r="AD431" s="1">
        <f>(Table2[[#This Row],[Day High]]/Table2[[#This Row],[Close Price]])-1</f>
        <v>1.0766580534022463E-2</v>
      </c>
      <c r="AE431" s="1">
        <f>(Table2[[#This Row],[Close Price]]/Table2[[#This Row],[Current Week Low]])-1</f>
        <v>3.6706317568645064E-2</v>
      </c>
      <c r="AF431" s="1">
        <f>(Table2[[#This Row],[Current Week High]]/Table2[[#This Row],[Close Price]])-1</f>
        <v>1.0766580534022463E-2</v>
      </c>
      <c r="AG431" s="1">
        <f>(Table2[[#This Row],[Close Price]]/Table2[[#This Row],[Current Month Low]])-1</f>
        <v>2.8734177215189893E-2</v>
      </c>
      <c r="AH431" s="1">
        <f>(Table2[[#This Row],[Current Month High]]/Table2[[#This Row],[Close Price]])-1</f>
        <v>1.0766580534022463E-2</v>
      </c>
      <c r="AI431">
        <v>2.8669865879168199</v>
      </c>
      <c r="AJ431">
        <v>48.012566589263699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-0.01</v>
      </c>
      <c r="AM431" t="s">
        <v>3214</v>
      </c>
      <c r="AN431">
        <v>-1.85</v>
      </c>
      <c r="AO431" t="s">
        <v>3214</v>
      </c>
      <c r="AP431">
        <v>-1.5495588720226E-2</v>
      </c>
      <c r="AQ431">
        <f>(Table2[[#This Row],[Sharpe Ratio]]-AVERAGE(Table2[Sharpe Ratio]))/_xlfn.STDEV.P(Table2[Sharpe Ratio])</f>
        <v>-0.89552400057277115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-1.3449656182122336</v>
      </c>
      <c r="AS431">
        <f>_xlfn.RANK.AVG(Table2[[#This Row],[1Y Return vs Nifty Z-Score]],Table2[1Y Return vs Nifty Z-Score])</f>
        <v>421</v>
      </c>
      <c r="AT431">
        <f>_xlfn.RANK.AVG(Table2[[#This Row],[6M Return vs Nifty Z-Score]],Table2[6M Return vs Nifty Z-Score])</f>
        <v>248</v>
      </c>
      <c r="AU431">
        <f>_xlfn.RANK.AVG(Table2[[#This Row],[Sharpe Ratio Z-Score]],Table2[Sharpe Ratio Z-Score])</f>
        <v>596</v>
      </c>
      <c r="AV431">
        <f>(Table2[[#This Row],[Rank 1Y]]+Table2[[#This Row],[Rank 6M]]+Table2[[#This Row],[Rank Sharpe]])/3</f>
        <v>421.66666666666669</v>
      </c>
    </row>
    <row r="432" spans="1:48" x14ac:dyDescent="0.3">
      <c r="A432" t="s">
        <v>1665</v>
      </c>
      <c r="B432" t="s">
        <v>1666</v>
      </c>
      <c r="C432" t="s">
        <v>3169</v>
      </c>
      <c r="D432" t="s">
        <v>51</v>
      </c>
      <c r="E432">
        <v>5483.4565418800003</v>
      </c>
      <c r="F432">
        <v>61.06</v>
      </c>
      <c r="G432">
        <v>55.940465215258399</v>
      </c>
      <c r="H432">
        <f>(Table2[[#This Row],[1Y Return vs Nifty]]-AVERAGE(Table2[1Y Return vs Nifty]))/_xlfn.STDEV.P(Table2[1Y Return vs Nifty])</f>
        <v>0.51526307087041856</v>
      </c>
      <c r="I432">
        <v>-6.8167735497842301</v>
      </c>
      <c r="J432">
        <f>(Table2[[#This Row],[1M Return vs Nifty]]-AVERAGE(Table2[1M Return vs Nifty]))/_xlfn.STDEV.P(Table2[1M Return vs Nifty])</f>
        <v>-0.51032481780172478</v>
      </c>
      <c r="K432">
        <v>-19.811833006682701</v>
      </c>
      <c r="L432">
        <f>(Table2[[#This Row],[6M Return vs Nifty]]-AVERAGE(Table2[6M Return vs Nifty]))/_xlfn.STDEV.P(Table2[6M Return vs Nifty])</f>
        <v>-0.9566428979420174</v>
      </c>
      <c r="M432">
        <v>-0.129957830264566</v>
      </c>
      <c r="N432">
        <f>(Table2[[#This Row],[1W Return vs Nifty]]-AVERAGE(Table2[1W Return vs Nifty]))/_xlfn.STDEV.P(Table2[1W Return vs Nifty])</f>
        <v>-0.11187655842486223</v>
      </c>
      <c r="O432">
        <v>61.53</v>
      </c>
      <c r="P432">
        <v>63.590501418021198</v>
      </c>
      <c r="Q432">
        <v>62.069125792252002</v>
      </c>
      <c r="R432">
        <v>47.411883317496802</v>
      </c>
      <c r="S432" s="1">
        <f>(Table2[[#This Row],[Close Price]]-Table2[[#This Row],[20D EMA]])/Table2[[#This Row],[20D EMA]]</f>
        <v>-7.6385503006663226E-3</v>
      </c>
      <c r="T432" s="1">
        <f>(Table2[[#This Row],[Close Price]]-Table2[[#This Row],[50D EMA]])/Table2[[#This Row],[50D EMA]]</f>
        <v>-3.9793701285457478E-2</v>
      </c>
      <c r="U432" s="1">
        <f>(Table2[[#This Row],[Close Price]]-Table2[[#This Row],[200D EMA]])/Table2[[#This Row],[200D EMA]]</f>
        <v>-1.6258095782266804E-2</v>
      </c>
      <c r="V432">
        <v>1.57950103161475</v>
      </c>
      <c r="W432">
        <v>60.11</v>
      </c>
      <c r="X432">
        <v>61.2</v>
      </c>
      <c r="Y432">
        <v>59.63</v>
      </c>
      <c r="Z432">
        <v>61.7</v>
      </c>
      <c r="AA432">
        <v>60.11</v>
      </c>
      <c r="AB432">
        <v>61.2</v>
      </c>
      <c r="AC432" s="1">
        <f>(Table2[[#This Row],[Close Price]]/Table2[[#This Row],[Day Low]])-1</f>
        <v>1.5804358675761243E-2</v>
      </c>
      <c r="AD432" s="1">
        <f>(Table2[[#This Row],[Day High]]/Table2[[#This Row],[Close Price]])-1</f>
        <v>2.2928267278086167E-3</v>
      </c>
      <c r="AE432" s="1">
        <f>(Table2[[#This Row],[Close Price]]/Table2[[#This Row],[Current Week Low]])-1</f>
        <v>2.3981217507965891E-2</v>
      </c>
      <c r="AF432" s="1">
        <f>(Table2[[#This Row],[Current Week High]]/Table2[[#This Row],[Close Price]])-1</f>
        <v>1.0481493612839898E-2</v>
      </c>
      <c r="AG432" s="1">
        <f>(Table2[[#This Row],[Close Price]]/Table2[[#This Row],[Current Month Low]])-1</f>
        <v>1.5804358675761243E-2</v>
      </c>
      <c r="AH432" s="1">
        <f>(Table2[[#This Row],[Current Month High]]/Table2[[#This Row],[Close Price]])-1</f>
        <v>2.2928267278086167E-3</v>
      </c>
      <c r="AI432">
        <v>63.167376351130002</v>
      </c>
      <c r="AJ432">
        <v>94.613545816732994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-0.25</v>
      </c>
      <c r="AM432" t="s">
        <v>3214</v>
      </c>
      <c r="AN432">
        <v>-1.1499999999999999</v>
      </c>
      <c r="AO432" t="s">
        <v>3214</v>
      </c>
      <c r="AP432">
        <v>2.0381219780969E-2</v>
      </c>
      <c r="AQ432">
        <f>(Table2[[#This Row],[Sharpe Ratio]]-AVERAGE(Table2[Sharpe Ratio]))/_xlfn.STDEV.P(Table2[Sharpe Ratio])</f>
        <v>-0.47660046600341754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171</v>
      </c>
      <c r="AT432">
        <f>_xlfn.RANK.AVG(Table2[[#This Row],[6M Return vs Nifty Z-Score]],Table2[6M Return vs Nifty Z-Score])</f>
        <v>633</v>
      </c>
      <c r="AU432">
        <f>_xlfn.RANK.AVG(Table2[[#This Row],[Sharpe Ratio Z-Score]],Table2[Sharpe Ratio Z-Score])</f>
        <v>461</v>
      </c>
      <c r="AV432">
        <f>(Table2[[#This Row],[Rank 1Y]]+Table2[[#This Row],[Rank 6M]]+Table2[[#This Row],[Rank Sharpe]])/3</f>
        <v>421.66666666666669</v>
      </c>
    </row>
    <row r="433" spans="1:48" x14ac:dyDescent="0.3">
      <c r="A433" t="s">
        <v>956</v>
      </c>
      <c r="B433" t="s">
        <v>957</v>
      </c>
      <c r="C433" t="s">
        <v>3172</v>
      </c>
      <c r="D433" t="s">
        <v>479</v>
      </c>
      <c r="E433">
        <v>16064.18114595</v>
      </c>
      <c r="F433">
        <v>334.25</v>
      </c>
      <c r="G433">
        <v>5.1520020144255598</v>
      </c>
      <c r="H433">
        <f>(Table2[[#This Row],[1Y Return vs Nifty]]-AVERAGE(Table2[1Y Return vs Nifty]))/_xlfn.STDEV.P(Table2[1Y Return vs Nifty])</f>
        <v>-0.33413725894874979</v>
      </c>
      <c r="I433">
        <v>-51.571409668893097</v>
      </c>
      <c r="J433">
        <f>(Table2[[#This Row],[1M Return vs Nifty]]-AVERAGE(Table2[1M Return vs Nifty]))/_xlfn.STDEV.P(Table2[1M Return vs Nifty])</f>
        <v>-4.5392291761557342</v>
      </c>
      <c r="K433">
        <v>-18.096002183333798</v>
      </c>
      <c r="L433">
        <f>(Table2[[#This Row],[6M Return vs Nifty]]-AVERAGE(Table2[6M Return vs Nifty]))/_xlfn.STDEV.P(Table2[6M Return vs Nifty])</f>
        <v>-0.9023933773183358</v>
      </c>
      <c r="M433">
        <v>-5.9110595732965603</v>
      </c>
      <c r="N433">
        <f>(Table2[[#This Row],[1W Return vs Nifty]]-AVERAGE(Table2[1W Return vs Nifty]))/_xlfn.STDEV.P(Table2[1W Return vs Nifty])</f>
        <v>-1.3206126719063729</v>
      </c>
      <c r="O433">
        <v>347.89</v>
      </c>
      <c r="P433">
        <v>345.43028670311202</v>
      </c>
      <c r="Q433">
        <v>325.49300018662802</v>
      </c>
      <c r="R433">
        <v>36.769508661257902</v>
      </c>
      <c r="S433" s="1">
        <f>(Table2[[#This Row],[Close Price]]-Table2[[#This Row],[20D EMA]])/Table2[[#This Row],[20D EMA]]</f>
        <v>-3.9207795567564423E-2</v>
      </c>
      <c r="T433" s="1">
        <f>(Table2[[#This Row],[Close Price]]-Table2[[#This Row],[50D EMA]])/Table2[[#This Row],[50D EMA]]</f>
        <v>-3.2366260671060298E-2</v>
      </c>
      <c r="U433" s="1">
        <f>(Table2[[#This Row],[Close Price]]-Table2[[#This Row],[200D EMA]])/Table2[[#This Row],[200D EMA]]</f>
        <v>2.6903803794093798E-2</v>
      </c>
      <c r="V433">
        <v>0.75179280514041202</v>
      </c>
      <c r="W433">
        <v>332.85</v>
      </c>
      <c r="X433">
        <v>349.9</v>
      </c>
      <c r="Y433">
        <v>332.85</v>
      </c>
      <c r="Z433">
        <v>353.5</v>
      </c>
      <c r="AA433">
        <v>332.85</v>
      </c>
      <c r="AB433">
        <v>349.9</v>
      </c>
      <c r="AC433" s="1">
        <f>(Table2[[#This Row],[Close Price]]/Table2[[#This Row],[Day Low]])-1</f>
        <v>4.2060988433227919E-3</v>
      </c>
      <c r="AD433" s="1">
        <f>(Table2[[#This Row],[Day High]]/Table2[[#This Row],[Close Price]])-1</f>
        <v>4.6821241585639495E-2</v>
      </c>
      <c r="AE433" s="1">
        <f>(Table2[[#This Row],[Close Price]]/Table2[[#This Row],[Current Week Low]])-1</f>
        <v>4.2060988433227919E-3</v>
      </c>
      <c r="AF433" s="1">
        <f>(Table2[[#This Row],[Current Week High]]/Table2[[#This Row],[Close Price]])-1</f>
        <v>5.7591623036649109E-2</v>
      </c>
      <c r="AG433" s="1">
        <f>(Table2[[#This Row],[Close Price]]/Table2[[#This Row],[Current Month Low]])-1</f>
        <v>4.2060988433227919E-3</v>
      </c>
      <c r="AH433" s="1">
        <f>(Table2[[#This Row],[Current Month High]]/Table2[[#This Row],[Close Price]])-1</f>
        <v>4.6821241585639495E-2</v>
      </c>
      <c r="AI433">
        <v>23.552729992520501</v>
      </c>
      <c r="AJ433">
        <v>54.637982882257603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-0.16</v>
      </c>
      <c r="AM433" t="s">
        <v>3214</v>
      </c>
      <c r="AN433">
        <v>-3.88</v>
      </c>
      <c r="AO433" t="s">
        <v>3214</v>
      </c>
      <c r="AP433">
        <v>8.9781073242009998E-2</v>
      </c>
      <c r="AQ433">
        <f>(Table2[[#This Row],[Sharpe Ratio]]-AVERAGE(Table2[Sharpe Ratio]))/_xlfn.STDEV.P(Table2[Sharpe Ratio])</f>
        <v>0.33376235959535627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-6.7626101247338362</v>
      </c>
      <c r="AS433">
        <f>_xlfn.RANK.AVG(Table2[[#This Row],[1Y Return vs Nifty Z-Score]],Table2[1Y Return vs Nifty Z-Score])</f>
        <v>407</v>
      </c>
      <c r="AT433">
        <f>_xlfn.RANK.AVG(Table2[[#This Row],[6M Return vs Nifty Z-Score]],Table2[6M Return vs Nifty Z-Score])</f>
        <v>615</v>
      </c>
      <c r="AU433">
        <f>_xlfn.RANK.AVG(Table2[[#This Row],[Sharpe Ratio Z-Score]],Table2[Sharpe Ratio Z-Score])</f>
        <v>257</v>
      </c>
      <c r="AV433">
        <f>(Table2[[#This Row],[Rank 1Y]]+Table2[[#This Row],[Rank 6M]]+Table2[[#This Row],[Rank Sharpe]])/3</f>
        <v>426.33333333333331</v>
      </c>
    </row>
    <row r="434" spans="1:48" x14ac:dyDescent="0.3">
      <c r="A434" t="s">
        <v>834</v>
      </c>
      <c r="B434" t="s">
        <v>835</v>
      </c>
      <c r="C434" t="s">
        <v>3169</v>
      </c>
      <c r="D434" t="s">
        <v>570</v>
      </c>
      <c r="E434">
        <v>19822.717589324999</v>
      </c>
      <c r="F434">
        <v>467.25</v>
      </c>
      <c r="G434">
        <v>-53.002294296214302</v>
      </c>
      <c r="H434">
        <f>(Table2[[#This Row],[1Y Return vs Nifty]]-AVERAGE(Table2[1Y Return vs Nifty]))/_xlfn.STDEV.P(Table2[1Y Return vs Nifty])</f>
        <v>-1.3067258224445857</v>
      </c>
      <c r="I434">
        <v>-2.4860820125440702E-2</v>
      </c>
      <c r="J434">
        <f>(Table2[[#This Row],[1M Return vs Nifty]]-AVERAGE(Table2[1M Return vs Nifty]))/_xlfn.STDEV.P(Table2[1M Return vs Nifty])</f>
        <v>0.10109713020063631</v>
      </c>
      <c r="K434">
        <v>22.7252827400428</v>
      </c>
      <c r="L434">
        <f>(Table2[[#This Row],[6M Return vs Nifty]]-AVERAGE(Table2[6M Return vs Nifty]))/_xlfn.STDEV.P(Table2[6M Return vs Nifty])</f>
        <v>0.3882555072923527</v>
      </c>
      <c r="M434">
        <v>-9.1307752057855307</v>
      </c>
      <c r="N434">
        <f>(Table2[[#This Row],[1W Return vs Nifty]]-AVERAGE(Table2[1W Return vs Nifty]))/_xlfn.STDEV.P(Table2[1W Return vs Nifty])</f>
        <v>-1.9938038270043061</v>
      </c>
      <c r="O434">
        <v>485.87</v>
      </c>
      <c r="P434">
        <v>473.957014431586</v>
      </c>
      <c r="Q434">
        <v>477.00771956150197</v>
      </c>
      <c r="R434">
        <v>37.747101824746601</v>
      </c>
      <c r="S434" s="1">
        <f>(Table2[[#This Row],[Close Price]]-Table2[[#This Row],[20D EMA]])/Table2[[#This Row],[20D EMA]]</f>
        <v>-3.8323008212073198E-2</v>
      </c>
      <c r="T434" s="1">
        <f>(Table2[[#This Row],[Close Price]]-Table2[[#This Row],[50D EMA]])/Table2[[#This Row],[50D EMA]]</f>
        <v>-1.4151102794901534E-2</v>
      </c>
      <c r="U434" s="1">
        <f>(Table2[[#This Row],[Close Price]]-Table2[[#This Row],[200D EMA]])/Table2[[#This Row],[200D EMA]]</f>
        <v>-2.0456104086684242E-2</v>
      </c>
      <c r="V434">
        <v>2.7885984920234099</v>
      </c>
      <c r="W434">
        <v>463.25</v>
      </c>
      <c r="X434">
        <v>482.5</v>
      </c>
      <c r="Y434">
        <v>459</v>
      </c>
      <c r="Z434">
        <v>482.5</v>
      </c>
      <c r="AA434">
        <v>463.25</v>
      </c>
      <c r="AB434">
        <v>482.5</v>
      </c>
      <c r="AC434" s="1">
        <f>(Table2[[#This Row],[Close Price]]/Table2[[#This Row],[Day Low]])-1</f>
        <v>8.634646519158018E-3</v>
      </c>
      <c r="AD434" s="1">
        <f>(Table2[[#This Row],[Day High]]/Table2[[#This Row],[Close Price]])-1</f>
        <v>3.2637774210807935E-2</v>
      </c>
      <c r="AE434" s="1">
        <f>(Table2[[#This Row],[Close Price]]/Table2[[#This Row],[Current Week Low]])-1</f>
        <v>1.7973856209150263E-2</v>
      </c>
      <c r="AF434" s="1">
        <f>(Table2[[#This Row],[Current Week High]]/Table2[[#This Row],[Close Price]])-1</f>
        <v>3.2637774210807935E-2</v>
      </c>
      <c r="AG434" s="1">
        <f>(Table2[[#This Row],[Close Price]]/Table2[[#This Row],[Current Month Low]])-1</f>
        <v>8.634646519158018E-3</v>
      </c>
      <c r="AH434" s="1">
        <f>(Table2[[#This Row],[Current Month High]]/Table2[[#This Row],[Close Price]])-1</f>
        <v>3.2637774210807935E-2</v>
      </c>
      <c r="AI434">
        <v>46.607291770009702</v>
      </c>
      <c r="AJ434">
        <v>53.559221769422898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-0.08</v>
      </c>
      <c r="AM434" t="s">
        <v>3214</v>
      </c>
      <c r="AN434">
        <v>-10.39</v>
      </c>
      <c r="AO434" t="s">
        <v>3214</v>
      </c>
      <c r="AP434">
        <v>4.9465012024644997E-2</v>
      </c>
      <c r="AQ434">
        <f>(Table2[[#This Row],[Sharpe Ratio]]-AVERAGE(Table2[Sharpe Ratio]))/_xlfn.STDEV.P(Table2[Sharpe Ratio])</f>
        <v>-0.13699709674063387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709</v>
      </c>
      <c r="AT434">
        <f>_xlfn.RANK.AVG(Table2[[#This Row],[6M Return vs Nifty Z-Score]],Table2[6M Return vs Nifty Z-Score])</f>
        <v>197</v>
      </c>
      <c r="AU434">
        <f>_xlfn.RANK.AVG(Table2[[#This Row],[Sharpe Ratio Z-Score]],Table2[Sharpe Ratio Z-Score])</f>
        <v>374</v>
      </c>
      <c r="AV434">
        <f>(Table2[[#This Row],[Rank 1Y]]+Table2[[#This Row],[Rank 6M]]+Table2[[#This Row],[Rank Sharpe]])/3</f>
        <v>426.66666666666669</v>
      </c>
    </row>
    <row r="435" spans="1:48" x14ac:dyDescent="0.3">
      <c r="A435" t="s">
        <v>805</v>
      </c>
      <c r="B435" t="s">
        <v>806</v>
      </c>
      <c r="C435" t="s">
        <v>3173</v>
      </c>
      <c r="D435" t="s">
        <v>277</v>
      </c>
      <c r="E435">
        <v>20781.47131062</v>
      </c>
      <c r="F435">
        <v>417.35</v>
      </c>
      <c r="G435">
        <v>-8.1753785059952193</v>
      </c>
      <c r="H435">
        <f>(Table2[[#This Row],[1Y Return vs Nifty]]-AVERAGE(Table2[1Y Return vs Nifty]))/_xlfn.STDEV.P(Table2[1Y Return vs Nifty])</f>
        <v>-0.55702806320299891</v>
      </c>
      <c r="I435">
        <v>0.118810682682662</v>
      </c>
      <c r="J435">
        <f>(Table2[[#This Row],[1M Return vs Nifty]]-AVERAGE(Table2[1M Return vs Nifty]))/_xlfn.STDEV.P(Table2[1M Return vs Nifty])</f>
        <v>0.11403073427004107</v>
      </c>
      <c r="K435">
        <v>-13.029335994504599</v>
      </c>
      <c r="L435">
        <f>(Table2[[#This Row],[6M Return vs Nifty]]-AVERAGE(Table2[6M Return vs Nifty]))/_xlfn.STDEV.P(Table2[6M Return vs Nifty])</f>
        <v>-0.74220030457254571</v>
      </c>
      <c r="M435">
        <v>-0.17230836298520599</v>
      </c>
      <c r="N435">
        <f>(Table2[[#This Row],[1W Return vs Nifty]]-AVERAGE(Table2[1W Return vs Nifty]))/_xlfn.STDEV.P(Table2[1W Return vs Nifty])</f>
        <v>-0.12073137894178505</v>
      </c>
      <c r="O435">
        <v>413.19</v>
      </c>
      <c r="P435">
        <v>398.93684182132102</v>
      </c>
      <c r="Q435">
        <v>380.96080507542001</v>
      </c>
      <c r="R435">
        <v>54.323907524655297</v>
      </c>
      <c r="S435" s="1">
        <f>(Table2[[#This Row],[Close Price]]-Table2[[#This Row],[20D EMA]])/Table2[[#This Row],[20D EMA]]</f>
        <v>1.0068007454197888E-2</v>
      </c>
      <c r="T435" s="1">
        <f>(Table2[[#This Row],[Close Price]]-Table2[[#This Row],[50D EMA]])/Table2[[#This Row],[50D EMA]]</f>
        <v>4.6155572131706069E-2</v>
      </c>
      <c r="U435" s="1">
        <f>(Table2[[#This Row],[Close Price]]-Table2[[#This Row],[200D EMA]])/Table2[[#This Row],[200D EMA]]</f>
        <v>9.5519524422928298E-2</v>
      </c>
      <c r="V435">
        <v>0.58784040919385705</v>
      </c>
      <c r="W435">
        <v>411.8</v>
      </c>
      <c r="X435">
        <v>419.85</v>
      </c>
      <c r="Y435">
        <v>407.1</v>
      </c>
      <c r="Z435">
        <v>419.85</v>
      </c>
      <c r="AA435">
        <v>411.8</v>
      </c>
      <c r="AB435">
        <v>419.85</v>
      </c>
      <c r="AC435" s="1">
        <f>(Table2[[#This Row],[Close Price]]/Table2[[#This Row],[Day Low]])-1</f>
        <v>1.3477416221466809E-2</v>
      </c>
      <c r="AD435" s="1">
        <f>(Table2[[#This Row],[Day High]]/Table2[[#This Row],[Close Price]])-1</f>
        <v>5.9901761111775809E-3</v>
      </c>
      <c r="AE435" s="1">
        <f>(Table2[[#This Row],[Close Price]]/Table2[[#This Row],[Current Week Low]])-1</f>
        <v>2.5178088921640862E-2</v>
      </c>
      <c r="AF435" s="1">
        <f>(Table2[[#This Row],[Current Week High]]/Table2[[#This Row],[Close Price]])-1</f>
        <v>5.9901761111775809E-3</v>
      </c>
      <c r="AG435" s="1">
        <f>(Table2[[#This Row],[Close Price]]/Table2[[#This Row],[Current Month Low]])-1</f>
        <v>1.3477416221466809E-2</v>
      </c>
      <c r="AH435" s="1">
        <f>(Table2[[#This Row],[Current Month High]]/Table2[[#This Row],[Close Price]])-1</f>
        <v>5.9901761111775809E-3</v>
      </c>
      <c r="AI435">
        <v>33.700730801485498</v>
      </c>
      <c r="AJ435">
        <v>34.153005464480799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</v>
      </c>
      <c r="AM435" t="s">
        <v>3215</v>
      </c>
      <c r="AN435">
        <v>0.4</v>
      </c>
      <c r="AO435" t="s">
        <v>3215</v>
      </c>
      <c r="AP435">
        <v>0.100542959991393</v>
      </c>
      <c r="AQ435">
        <f>(Table2[[#This Row],[Sharpe Ratio]]-AVERAGE(Table2[Sharpe Ratio]))/_xlfn.STDEV.P(Table2[Sharpe Ratio])</f>
        <v>0.45942592399898624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-0.84650308844830235</v>
      </c>
      <c r="AS435">
        <f>_xlfn.RANK.AVG(Table2[[#This Row],[1Y Return vs Nifty Z-Score]],Table2[1Y Return vs Nifty Z-Score])</f>
        <v>493</v>
      </c>
      <c r="AT435">
        <f>_xlfn.RANK.AVG(Table2[[#This Row],[6M Return vs Nifty Z-Score]],Table2[6M Return vs Nifty Z-Score])</f>
        <v>564</v>
      </c>
      <c r="AU435">
        <f>_xlfn.RANK.AVG(Table2[[#This Row],[Sharpe Ratio Z-Score]],Table2[Sharpe Ratio Z-Score])</f>
        <v>225</v>
      </c>
      <c r="AV435">
        <f>(Table2[[#This Row],[Rank 1Y]]+Table2[[#This Row],[Rank 6M]]+Table2[[#This Row],[Rank Sharpe]])/3</f>
        <v>427.33333333333331</v>
      </c>
    </row>
    <row r="436" spans="1:48" x14ac:dyDescent="0.3">
      <c r="A436" t="s">
        <v>1631</v>
      </c>
      <c r="B436" t="s">
        <v>1632</v>
      </c>
      <c r="C436" t="s">
        <v>3173</v>
      </c>
      <c r="D436" t="s">
        <v>277</v>
      </c>
      <c r="E436">
        <v>5798.4880928000002</v>
      </c>
      <c r="F436">
        <v>416</v>
      </c>
      <c r="G436">
        <v>-15.029052084806001</v>
      </c>
      <c r="H436">
        <f>(Table2[[#This Row],[1Y Return vs Nifty]]-AVERAGE(Table2[1Y Return vs Nifty]))/_xlfn.STDEV.P(Table2[1Y Return vs Nifty])</f>
        <v>-0.67165079898641467</v>
      </c>
      <c r="I436">
        <v>5.4235025208587899</v>
      </c>
      <c r="J436">
        <f>(Table2[[#This Row],[1M Return vs Nifty]]-AVERAGE(Table2[1M Return vs Nifty]))/_xlfn.STDEV.P(Table2[1M Return vs Nifty])</f>
        <v>0.59156999991558412</v>
      </c>
      <c r="K436">
        <v>6.7017231406939297</v>
      </c>
      <c r="L436">
        <f>(Table2[[#This Row],[6M Return vs Nifty]]-AVERAGE(Table2[6M Return vs Nifty]))/_xlfn.STDEV.P(Table2[6M Return vs Nifty])</f>
        <v>-0.11836228691013967</v>
      </c>
      <c r="M436">
        <v>-1.1365169800436401</v>
      </c>
      <c r="N436">
        <f>(Table2[[#This Row],[1W Return vs Nifty]]-AVERAGE(Table2[1W Return vs Nifty]))/_xlfn.STDEV.P(Table2[1W Return vs Nifty])</f>
        <v>-0.32233201289937768</v>
      </c>
      <c r="O436">
        <v>411.4</v>
      </c>
      <c r="P436">
        <v>394.995756574219</v>
      </c>
      <c r="Q436">
        <v>369.59083573913699</v>
      </c>
      <c r="R436">
        <v>50.959155366990302</v>
      </c>
      <c r="S436" s="1">
        <f>(Table2[[#This Row],[Close Price]]-Table2[[#This Row],[20D EMA]])/Table2[[#This Row],[20D EMA]]</f>
        <v>1.1181332036947066E-2</v>
      </c>
      <c r="T436" s="1">
        <f>(Table2[[#This Row],[Close Price]]-Table2[[#This Row],[50D EMA]])/Table2[[#This Row],[50D EMA]]</f>
        <v>5.3175871072514522E-2</v>
      </c>
      <c r="U436" s="1">
        <f>(Table2[[#This Row],[Close Price]]-Table2[[#This Row],[200D EMA]])/Table2[[#This Row],[200D EMA]]</f>
        <v>0.12556903411322495</v>
      </c>
      <c r="V436">
        <v>0.69868535575039403</v>
      </c>
      <c r="W436">
        <v>413.1</v>
      </c>
      <c r="X436">
        <v>420.85</v>
      </c>
      <c r="Y436">
        <v>413.1</v>
      </c>
      <c r="Z436">
        <v>428.4</v>
      </c>
      <c r="AA436">
        <v>413.1</v>
      </c>
      <c r="AB436">
        <v>420.85</v>
      </c>
      <c r="AC436" s="1">
        <f>(Table2[[#This Row],[Close Price]]/Table2[[#This Row],[Day Low]])-1</f>
        <v>7.0200919874121581E-3</v>
      </c>
      <c r="AD436" s="1">
        <f>(Table2[[#This Row],[Day High]]/Table2[[#This Row],[Close Price]])-1</f>
        <v>1.1658653846153832E-2</v>
      </c>
      <c r="AE436" s="1">
        <f>(Table2[[#This Row],[Close Price]]/Table2[[#This Row],[Current Week Low]])-1</f>
        <v>7.0200919874121581E-3</v>
      </c>
      <c r="AF436" s="1">
        <f>(Table2[[#This Row],[Current Week High]]/Table2[[#This Row],[Close Price]])-1</f>
        <v>2.9807692307692202E-2</v>
      </c>
      <c r="AG436" s="1">
        <f>(Table2[[#This Row],[Close Price]]/Table2[[#This Row],[Current Month Low]])-1</f>
        <v>7.0200919874121581E-3</v>
      </c>
      <c r="AH436" s="1">
        <f>(Table2[[#This Row],[Current Month High]]/Table2[[#This Row],[Close Price]])-1</f>
        <v>1.1658653846153832E-2</v>
      </c>
      <c r="AI436">
        <v>3.5697115384615499</v>
      </c>
      <c r="AJ436">
        <v>32.484076433120997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0.02</v>
      </c>
      <c r="AM436" t="s">
        <v>3215</v>
      </c>
      <c r="AN436">
        <v>-1.65</v>
      </c>
      <c r="AO436" t="s">
        <v>3214</v>
      </c>
      <c r="AP436">
        <v>4.7854974551114003E-2</v>
      </c>
      <c r="AQ436">
        <f>(Table2[[#This Row],[Sharpe Ratio]]-AVERAGE(Table2[Sharpe Ratio]))/_xlfn.STDEV.P(Table2[Sharpe Ratio])</f>
        <v>-0.15579705742214908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-0.67657215630249701</v>
      </c>
      <c r="AS436">
        <f>_xlfn.RANK.AVG(Table2[[#This Row],[1Y Return vs Nifty Z-Score]],Table2[1Y Return vs Nifty Z-Score])</f>
        <v>546</v>
      </c>
      <c r="AT436">
        <f>_xlfn.RANK.AVG(Table2[[#This Row],[6M Return vs Nifty Z-Score]],Table2[6M Return vs Nifty Z-Score])</f>
        <v>357</v>
      </c>
      <c r="AU436">
        <f>_xlfn.RANK.AVG(Table2[[#This Row],[Sharpe Ratio Z-Score]],Table2[Sharpe Ratio Z-Score])</f>
        <v>381</v>
      </c>
      <c r="AV436">
        <f>(Table2[[#This Row],[Rank 1Y]]+Table2[[#This Row],[Rank 6M]]+Table2[[#This Row],[Rank Sharpe]])/3</f>
        <v>428</v>
      </c>
    </row>
    <row r="437" spans="1:48" x14ac:dyDescent="0.3">
      <c r="A437" t="s">
        <v>663</v>
      </c>
      <c r="B437" t="s">
        <v>664</v>
      </c>
      <c r="C437" t="s">
        <v>3169</v>
      </c>
      <c r="D437" t="s">
        <v>570</v>
      </c>
      <c r="E437">
        <v>28834.13630292</v>
      </c>
      <c r="F437">
        <v>889.85</v>
      </c>
      <c r="G437">
        <v>13.0608530978601</v>
      </c>
      <c r="H437">
        <f>(Table2[[#This Row],[1Y Return vs Nifty]]-AVERAGE(Table2[1Y Return vs Nifty]))/_xlfn.STDEV.P(Table2[1Y Return vs Nifty])</f>
        <v>-0.20186744223474795</v>
      </c>
      <c r="I437">
        <v>5.6702774505188804</v>
      </c>
      <c r="J437">
        <f>(Table2[[#This Row],[1M Return vs Nifty]]-AVERAGE(Table2[1M Return vs Nifty]))/_xlfn.STDEV.P(Table2[1M Return vs Nifty])</f>
        <v>0.61378518644942204</v>
      </c>
      <c r="K437">
        <v>8.7605930166029697</v>
      </c>
      <c r="L437">
        <f>(Table2[[#This Row],[6M Return vs Nifty]]-AVERAGE(Table2[6M Return vs Nifty]))/_xlfn.STDEV.P(Table2[6M Return vs Nifty])</f>
        <v>-5.3266881072514011E-2</v>
      </c>
      <c r="M437">
        <v>0.13911248632915699</v>
      </c>
      <c r="N437">
        <f>(Table2[[#This Row],[1W Return vs Nifty]]-AVERAGE(Table2[1W Return vs Nifty]))/_xlfn.STDEV.P(Table2[1W Return vs Nifty])</f>
        <v>-5.5618249336158762E-2</v>
      </c>
      <c r="O437">
        <v>866.78</v>
      </c>
      <c r="P437">
        <v>830.72189952107794</v>
      </c>
      <c r="Q437">
        <v>759.80971874774798</v>
      </c>
      <c r="R437">
        <v>61.697471240740299</v>
      </c>
      <c r="S437" s="1">
        <f>(Table2[[#This Row],[Close Price]]-Table2[[#This Row],[20D EMA]])/Table2[[#This Row],[20D EMA]]</f>
        <v>2.6615750248044544E-2</v>
      </c>
      <c r="T437" s="1">
        <f>(Table2[[#This Row],[Close Price]]-Table2[[#This Row],[50D EMA]])/Table2[[#This Row],[50D EMA]]</f>
        <v>7.1176768679157496E-2</v>
      </c>
      <c r="U437" s="1">
        <f>(Table2[[#This Row],[Close Price]]-Table2[[#This Row],[200D EMA]])/Table2[[#This Row],[200D EMA]]</f>
        <v>0.17114848368427438</v>
      </c>
      <c r="V437">
        <v>0.846873970609065</v>
      </c>
      <c r="W437">
        <v>867.6</v>
      </c>
      <c r="X437">
        <v>898.7</v>
      </c>
      <c r="Y437">
        <v>867.55</v>
      </c>
      <c r="Z437">
        <v>898.7</v>
      </c>
      <c r="AA437">
        <v>867.6</v>
      </c>
      <c r="AB437">
        <v>898.7</v>
      </c>
      <c r="AC437" s="1">
        <f>(Table2[[#This Row],[Close Price]]/Table2[[#This Row],[Day Low]])-1</f>
        <v>2.5645458736744953E-2</v>
      </c>
      <c r="AD437" s="1">
        <f>(Table2[[#This Row],[Day High]]/Table2[[#This Row],[Close Price]])-1</f>
        <v>9.9454964319829475E-3</v>
      </c>
      <c r="AE437" s="1">
        <f>(Table2[[#This Row],[Close Price]]/Table2[[#This Row],[Current Week Low]])-1</f>
        <v>2.5704570341767097E-2</v>
      </c>
      <c r="AF437" s="1">
        <f>(Table2[[#This Row],[Current Week High]]/Table2[[#This Row],[Close Price]])-1</f>
        <v>9.9454964319829475E-3</v>
      </c>
      <c r="AG437" s="1">
        <f>(Table2[[#This Row],[Close Price]]/Table2[[#This Row],[Current Month Low]])-1</f>
        <v>2.5645458736744953E-2</v>
      </c>
      <c r="AH437" s="1">
        <f>(Table2[[#This Row],[Current Month High]]/Table2[[#This Row],[Close Price]])-1</f>
        <v>9.9454964319829475E-3</v>
      </c>
      <c r="AI437">
        <v>3.6635387986739301</v>
      </c>
      <c r="AJ437">
        <v>46.3569078947368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0.11</v>
      </c>
      <c r="AM437" t="s">
        <v>3215</v>
      </c>
      <c r="AN437">
        <v>5.12</v>
      </c>
      <c r="AO437" t="s">
        <v>3215</v>
      </c>
      <c r="AP437">
        <v>-1.5667216955001E-2</v>
      </c>
      <c r="AQ437">
        <f>(Table2[[#This Row],[Sharpe Ratio]]-AVERAGE(Table2[Sharpe Ratio]))/_xlfn.STDEV.P(Table2[Sharpe Ratio])</f>
        <v>-0.89752805583151718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-0.59449544202551574</v>
      </c>
      <c r="AS437">
        <f>_xlfn.RANK.AVG(Table2[[#This Row],[1Y Return vs Nifty Z-Score]],Table2[1Y Return vs Nifty Z-Score])</f>
        <v>355</v>
      </c>
      <c r="AT437">
        <f>_xlfn.RANK.AVG(Table2[[#This Row],[6M Return vs Nifty Z-Score]],Table2[6M Return vs Nifty Z-Score])</f>
        <v>332</v>
      </c>
      <c r="AU437">
        <f>_xlfn.RANK.AVG(Table2[[#This Row],[Sharpe Ratio Z-Score]],Table2[Sharpe Ratio Z-Score])</f>
        <v>598</v>
      </c>
      <c r="AV437">
        <f>(Table2[[#This Row],[Rank 1Y]]+Table2[[#This Row],[Rank 6M]]+Table2[[#This Row],[Rank Sharpe]])/3</f>
        <v>428.33333333333331</v>
      </c>
    </row>
    <row r="438" spans="1:48" x14ac:dyDescent="0.3">
      <c r="A438" t="s">
        <v>667</v>
      </c>
      <c r="B438" t="s">
        <v>668</v>
      </c>
      <c r="C438" t="s">
        <v>3173</v>
      </c>
      <c r="D438" t="s">
        <v>54</v>
      </c>
      <c r="E438">
        <v>28499.417295959898</v>
      </c>
      <c r="F438">
        <v>1834.95</v>
      </c>
      <c r="G438">
        <v>-9.2052369878618894</v>
      </c>
      <c r="H438">
        <f>(Table2[[#This Row],[1Y Return vs Nifty]]-AVERAGE(Table2[1Y Return vs Nifty]))/_xlfn.STDEV.P(Table2[1Y Return vs Nifty])</f>
        <v>-0.57425170178220819</v>
      </c>
      <c r="I438">
        <v>-7.8447285774298496</v>
      </c>
      <c r="J438">
        <f>(Table2[[#This Row],[1M Return vs Nifty]]-AVERAGE(Table2[1M Return vs Nifty]))/_xlfn.STDEV.P(Table2[1M Return vs Nifty])</f>
        <v>-0.60286344285167903</v>
      </c>
      <c r="K438">
        <v>-5.2779744539342799</v>
      </c>
      <c r="L438">
        <f>(Table2[[#This Row],[6M Return vs Nifty]]-AVERAGE(Table2[6M Return vs Nifty]))/_xlfn.STDEV.P(Table2[6M Return vs Nifty])</f>
        <v>-0.49712506636459192</v>
      </c>
      <c r="M438">
        <v>-4.2014220073400796</v>
      </c>
      <c r="N438">
        <f>(Table2[[#This Row],[1W Return vs Nifty]]-AVERAGE(Table2[1W Return vs Nifty]))/_xlfn.STDEV.P(Table2[1W Return vs Nifty])</f>
        <v>-0.96315474108427734</v>
      </c>
      <c r="O438">
        <v>1894.7</v>
      </c>
      <c r="P438">
        <v>1889.764633815</v>
      </c>
      <c r="Q438">
        <v>1742.06712802434</v>
      </c>
      <c r="R438">
        <v>36.612928298726601</v>
      </c>
      <c r="S438" s="1">
        <f>(Table2[[#This Row],[Close Price]]-Table2[[#This Row],[20D EMA]])/Table2[[#This Row],[20D EMA]]</f>
        <v>-3.1535335409299627E-2</v>
      </c>
      <c r="T438" s="1">
        <f>(Table2[[#This Row],[Close Price]]-Table2[[#This Row],[50D EMA]])/Table2[[#This Row],[50D EMA]]</f>
        <v>-2.9006063947943531E-2</v>
      </c>
      <c r="U438" s="1">
        <f>(Table2[[#This Row],[Close Price]]-Table2[[#This Row],[200D EMA]])/Table2[[#This Row],[200D EMA]]</f>
        <v>5.3317619327905866E-2</v>
      </c>
      <c r="V438">
        <v>1.09241619739935</v>
      </c>
      <c r="W438">
        <v>1830</v>
      </c>
      <c r="X438">
        <v>1894.9</v>
      </c>
      <c r="Y438">
        <v>1830</v>
      </c>
      <c r="Z438">
        <v>1898.75</v>
      </c>
      <c r="AA438">
        <v>1830</v>
      </c>
      <c r="AB438">
        <v>1894.9</v>
      </c>
      <c r="AC438" s="1">
        <f>(Table2[[#This Row],[Close Price]]/Table2[[#This Row],[Day Low]])-1</f>
        <v>2.7049180327869404E-3</v>
      </c>
      <c r="AD438" s="1">
        <f>(Table2[[#This Row],[Day High]]/Table2[[#This Row],[Close Price]])-1</f>
        <v>3.2671189950679969E-2</v>
      </c>
      <c r="AE438" s="1">
        <f>(Table2[[#This Row],[Close Price]]/Table2[[#This Row],[Current Week Low]])-1</f>
        <v>2.7049180327869404E-3</v>
      </c>
      <c r="AF438" s="1">
        <f>(Table2[[#This Row],[Current Week High]]/Table2[[#This Row],[Close Price]])-1</f>
        <v>3.4769339764026297E-2</v>
      </c>
      <c r="AG438" s="1">
        <f>(Table2[[#This Row],[Close Price]]/Table2[[#This Row],[Current Month Low]])-1</f>
        <v>2.7049180327869404E-3</v>
      </c>
      <c r="AH438" s="1">
        <f>(Table2[[#This Row],[Current Month High]]/Table2[[#This Row],[Close Price]])-1</f>
        <v>3.2671189950679969E-2</v>
      </c>
      <c r="AI438">
        <v>10.629717430992599</v>
      </c>
      <c r="AJ438">
        <v>47.450681023745403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-7.0000000000000007E-2</v>
      </c>
      <c r="AM438" t="s">
        <v>3214</v>
      </c>
      <c r="AN438">
        <v>-4.59</v>
      </c>
      <c r="AO438" t="s">
        <v>3214</v>
      </c>
      <c r="AP438">
        <v>7.6956138842920005E-2</v>
      </c>
      <c r="AQ438">
        <f>(Table2[[#This Row],[Sharpe Ratio]]-AVERAGE(Table2[Sharpe Ratio]))/_xlfn.STDEV.P(Table2[Sharpe Ratio])</f>
        <v>0.18400916042470217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-2.4533857916580546</v>
      </c>
      <c r="AS438">
        <f>_xlfn.RANK.AVG(Table2[[#This Row],[1Y Return vs Nifty Z-Score]],Table2[1Y Return vs Nifty Z-Score])</f>
        <v>498</v>
      </c>
      <c r="AT438">
        <f>_xlfn.RANK.AVG(Table2[[#This Row],[6M Return vs Nifty Z-Score]],Table2[6M Return vs Nifty Z-Score])</f>
        <v>499</v>
      </c>
      <c r="AU438">
        <f>_xlfn.RANK.AVG(Table2[[#This Row],[Sharpe Ratio Z-Score]],Table2[Sharpe Ratio Z-Score])</f>
        <v>292</v>
      </c>
      <c r="AV438">
        <f>(Table2[[#This Row],[Rank 1Y]]+Table2[[#This Row],[Rank 6M]]+Table2[[#This Row],[Rank Sharpe]])/3</f>
        <v>429.66666666666669</v>
      </c>
    </row>
    <row r="439" spans="1:48" x14ac:dyDescent="0.3">
      <c r="A439" t="s">
        <v>32</v>
      </c>
      <c r="B439" t="s">
        <v>33</v>
      </c>
      <c r="C439" t="s">
        <v>3169</v>
      </c>
      <c r="D439" t="s">
        <v>34</v>
      </c>
      <c r="E439">
        <v>712478.32711035898</v>
      </c>
      <c r="F439">
        <v>796.95</v>
      </c>
      <c r="G439">
        <v>0.81499061873224199</v>
      </c>
      <c r="H439">
        <f>(Table2[[#This Row],[1Y Return vs Nifty]]-AVERAGE(Table2[1Y Return vs Nifty]))/_xlfn.STDEV.P(Table2[1Y Return vs Nifty])</f>
        <v>-0.40667063912535228</v>
      </c>
      <c r="I439">
        <v>-4.7844613783696204</v>
      </c>
      <c r="J439">
        <f>(Table2[[#This Row],[1M Return vs Nifty]]-AVERAGE(Table2[1M Return vs Nifty]))/_xlfn.STDEV.P(Table2[1M Return vs Nifty])</f>
        <v>-0.32737189772531289</v>
      </c>
      <c r="K439">
        <v>-10.8606833596392</v>
      </c>
      <c r="L439">
        <f>(Table2[[#This Row],[6M Return vs Nifty]]-AVERAGE(Table2[6M Return vs Nifty]))/_xlfn.STDEV.P(Table2[6M Return vs Nifty])</f>
        <v>-0.67363389100788573</v>
      </c>
      <c r="M439">
        <v>0.54064489692761097</v>
      </c>
      <c r="N439">
        <f>(Table2[[#This Row],[1W Return vs Nifty]]-AVERAGE(Table2[1W Return vs Nifty]))/_xlfn.STDEV.P(Table2[1W Return vs Nifty])</f>
        <v>2.8335769637582622E-2</v>
      </c>
      <c r="O439">
        <v>797.02</v>
      </c>
      <c r="P439">
        <v>808.32025442737404</v>
      </c>
      <c r="Q439">
        <v>767.66333473993097</v>
      </c>
      <c r="R439">
        <v>51.604978867868198</v>
      </c>
      <c r="S439" s="1">
        <f>(Table2[[#This Row],[Close Price]]-Table2[[#This Row],[20D EMA]])/Table2[[#This Row],[20D EMA]]</f>
        <v>-8.7827156156603772E-5</v>
      </c>
      <c r="T439" s="1">
        <f>(Table2[[#This Row],[Close Price]]-Table2[[#This Row],[50D EMA]])/Table2[[#This Row],[50D EMA]]</f>
        <v>-1.406652173454301E-2</v>
      </c>
      <c r="U439" s="1">
        <f>(Table2[[#This Row],[Close Price]]-Table2[[#This Row],[200D EMA]])/Table2[[#This Row],[200D EMA]]</f>
        <v>3.8150402571969666E-2</v>
      </c>
      <c r="V439">
        <v>1.06960292359909</v>
      </c>
      <c r="W439">
        <v>788</v>
      </c>
      <c r="X439">
        <v>800.35</v>
      </c>
      <c r="Y439">
        <v>786.45</v>
      </c>
      <c r="Z439">
        <v>802.6</v>
      </c>
      <c r="AA439">
        <v>788</v>
      </c>
      <c r="AB439">
        <v>800.35</v>
      </c>
      <c r="AC439" s="1">
        <f>(Table2[[#This Row],[Close Price]]/Table2[[#This Row],[Day Low]])-1</f>
        <v>1.1357868020304585E-2</v>
      </c>
      <c r="AD439" s="1">
        <f>(Table2[[#This Row],[Day High]]/Table2[[#This Row],[Close Price]])-1</f>
        <v>4.2662651358302828E-3</v>
      </c>
      <c r="AE439" s="1">
        <f>(Table2[[#This Row],[Close Price]]/Table2[[#This Row],[Current Week Low]])-1</f>
        <v>1.3351134846461887E-2</v>
      </c>
      <c r="AF439" s="1">
        <f>(Table2[[#This Row],[Current Week High]]/Table2[[#This Row],[Close Price]])-1</f>
        <v>7.0895288286592084E-3</v>
      </c>
      <c r="AG439" s="1">
        <f>(Table2[[#This Row],[Close Price]]/Table2[[#This Row],[Current Month Low]])-1</f>
        <v>1.1357868020304585E-2</v>
      </c>
      <c r="AH439" s="1">
        <f>(Table2[[#This Row],[Current Month High]]/Table2[[#This Row],[Close Price]])-1</f>
        <v>4.2662651358302828E-3</v>
      </c>
      <c r="AI439">
        <v>14.4362883493318</v>
      </c>
      <c r="AJ439">
        <v>46.713917525773098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-0.08</v>
      </c>
      <c r="AM439" t="s">
        <v>3214</v>
      </c>
      <c r="AN439">
        <v>0.77</v>
      </c>
      <c r="AO439" t="s">
        <v>3215</v>
      </c>
      <c r="AP439">
        <v>6.7635981073017007E-2</v>
      </c>
      <c r="AQ439">
        <f>(Table2[[#This Row],[Sharpe Ratio]]-AVERAGE(Table2[Sharpe Ratio]))/_xlfn.STDEV.P(Table2[Sharpe Ratio])</f>
        <v>7.5180265134817653E-2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431</v>
      </c>
      <c r="AT439">
        <f>_xlfn.RANK.AVG(Table2[[#This Row],[6M Return vs Nifty Z-Score]],Table2[6M Return vs Nifty Z-Score])</f>
        <v>545</v>
      </c>
      <c r="AU439">
        <f>_xlfn.RANK.AVG(Table2[[#This Row],[Sharpe Ratio Z-Score]],Table2[Sharpe Ratio Z-Score])</f>
        <v>326</v>
      </c>
      <c r="AV439">
        <f>(Table2[[#This Row],[Rank 1Y]]+Table2[[#This Row],[Rank 6M]]+Table2[[#This Row],[Rank Sharpe]])/3</f>
        <v>434</v>
      </c>
    </row>
    <row r="440" spans="1:48" x14ac:dyDescent="0.3">
      <c r="A440" t="s">
        <v>314</v>
      </c>
      <c r="B440" t="s">
        <v>315</v>
      </c>
      <c r="C440" t="s">
        <v>3171</v>
      </c>
      <c r="D440" t="s">
        <v>195</v>
      </c>
      <c r="E440">
        <v>89965.311342571702</v>
      </c>
      <c r="F440">
        <v>693.65</v>
      </c>
      <c r="G440">
        <v>-10.872046839950899</v>
      </c>
      <c r="H440">
        <f>(Table2[[#This Row],[1Y Return vs Nifty]]-AVERAGE(Table2[1Y Return vs Nifty]))/_xlfn.STDEV.P(Table2[1Y Return vs Nifty])</f>
        <v>-0.60212789154821456</v>
      </c>
      <c r="I440">
        <v>4.0346357639412496</v>
      </c>
      <c r="J440">
        <f>(Table2[[#This Row],[1M Return vs Nifty]]-AVERAGE(Table2[1M Return vs Nifty]))/_xlfn.STDEV.P(Table2[1M Return vs Nifty])</f>
        <v>0.46654135896705629</v>
      </c>
      <c r="K440">
        <v>24.161163570128402</v>
      </c>
      <c r="L440">
        <f>(Table2[[#This Row],[6M Return vs Nifty]]-AVERAGE(Table2[6M Return vs Nifty]))/_xlfn.STDEV.P(Table2[6M Return vs Nifty])</f>
        <v>0.43365383307417033</v>
      </c>
      <c r="M440">
        <v>-1.39054646948314</v>
      </c>
      <c r="N440">
        <f>(Table2[[#This Row],[1W Return vs Nifty]]-AVERAGE(Table2[1W Return vs Nifty]))/_xlfn.STDEV.P(Table2[1W Return vs Nifty])</f>
        <v>-0.37544552506769213</v>
      </c>
      <c r="O440">
        <v>687.62</v>
      </c>
      <c r="P440">
        <v>671.00853869635398</v>
      </c>
      <c r="Q440">
        <v>607.89951755546599</v>
      </c>
      <c r="R440">
        <v>53.408359604206701</v>
      </c>
      <c r="S440" s="1">
        <f>(Table2[[#This Row],[Close Price]]-Table2[[#This Row],[20D EMA]])/Table2[[#This Row],[20D EMA]]</f>
        <v>8.7693784357639002E-3</v>
      </c>
      <c r="T440" s="1">
        <f>(Table2[[#This Row],[Close Price]]-Table2[[#This Row],[50D EMA]])/Table2[[#This Row],[50D EMA]]</f>
        <v>3.3742433960131393E-2</v>
      </c>
      <c r="U440" s="1">
        <f>(Table2[[#This Row],[Close Price]]-Table2[[#This Row],[200D EMA]])/Table2[[#This Row],[200D EMA]]</f>
        <v>0.14106029034101009</v>
      </c>
      <c r="V440">
        <v>1.05422822725645</v>
      </c>
      <c r="W440">
        <v>685</v>
      </c>
      <c r="X440">
        <v>699.45</v>
      </c>
      <c r="Y440">
        <v>680.5</v>
      </c>
      <c r="Z440">
        <v>705</v>
      </c>
      <c r="AA440">
        <v>685</v>
      </c>
      <c r="AB440">
        <v>699.45</v>
      </c>
      <c r="AC440" s="1">
        <f>(Table2[[#This Row],[Close Price]]/Table2[[#This Row],[Day Low]])-1</f>
        <v>1.2627737226277302E-2</v>
      </c>
      <c r="AD440" s="1">
        <f>(Table2[[#This Row],[Day High]]/Table2[[#This Row],[Close Price]])-1</f>
        <v>8.3615656310820352E-3</v>
      </c>
      <c r="AE440" s="1">
        <f>(Table2[[#This Row],[Close Price]]/Table2[[#This Row],[Current Week Low]])-1</f>
        <v>1.9324026451138732E-2</v>
      </c>
      <c r="AF440" s="1">
        <f>(Table2[[#This Row],[Current Week High]]/Table2[[#This Row],[Close Price]])-1</f>
        <v>1.636271895047936E-2</v>
      </c>
      <c r="AG440" s="1">
        <f>(Table2[[#This Row],[Close Price]]/Table2[[#This Row],[Current Month Low]])-1</f>
        <v>1.2627737226277302E-2</v>
      </c>
      <c r="AH440" s="1">
        <f>(Table2[[#This Row],[Current Month High]]/Table2[[#This Row],[Close Price]])-1</f>
        <v>8.3615656310820352E-3</v>
      </c>
      <c r="AI440">
        <v>2.86167375477546</v>
      </c>
      <c r="AJ440">
        <v>42.638289121941099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-0.03</v>
      </c>
      <c r="AM440" t="s">
        <v>3214</v>
      </c>
      <c r="AN440">
        <v>1.72</v>
      </c>
      <c r="AO440" t="s">
        <v>3215</v>
      </c>
      <c r="AP440">
        <v>-1.7850903801135E-2</v>
      </c>
      <c r="AQ440">
        <f>(Table2[[#This Row],[Sharpe Ratio]]-AVERAGE(Table2[Sharpe Ratio]))/_xlfn.STDEV.P(Table2[Sharpe Ratio])</f>
        <v>-0.92302636100948732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-1.0004045855841674</v>
      </c>
      <c r="AS440">
        <f>_xlfn.RANK.AVG(Table2[[#This Row],[1Y Return vs Nifty Z-Score]],Table2[1Y Return vs Nifty Z-Score])</f>
        <v>512</v>
      </c>
      <c r="AT440">
        <f>_xlfn.RANK.AVG(Table2[[#This Row],[6M Return vs Nifty Z-Score]],Table2[6M Return vs Nifty Z-Score])</f>
        <v>188</v>
      </c>
      <c r="AU440">
        <f>_xlfn.RANK.AVG(Table2[[#This Row],[Sharpe Ratio Z-Score]],Table2[Sharpe Ratio Z-Score])</f>
        <v>603</v>
      </c>
      <c r="AV440">
        <f>(Table2[[#This Row],[Rank 1Y]]+Table2[[#This Row],[Rank 6M]]+Table2[[#This Row],[Rank Sharpe]])/3</f>
        <v>434.33333333333331</v>
      </c>
    </row>
    <row r="441" spans="1:48" x14ac:dyDescent="0.3">
      <c r="A441" t="s">
        <v>193</v>
      </c>
      <c r="B441" t="s">
        <v>194</v>
      </c>
      <c r="C441" t="s">
        <v>3171</v>
      </c>
      <c r="D441" t="s">
        <v>195</v>
      </c>
      <c r="E441">
        <v>142253.28657300599</v>
      </c>
      <c r="F441">
        <v>1388.25</v>
      </c>
      <c r="G441">
        <v>8.4575574288707802</v>
      </c>
      <c r="H441">
        <f>(Table2[[#This Row],[1Y Return vs Nifty]]-AVERAGE(Table2[1Y Return vs Nifty]))/_xlfn.STDEV.P(Table2[1Y Return vs Nifty])</f>
        <v>-0.27885423437360835</v>
      </c>
      <c r="I441">
        <v>-9.0518826101869205</v>
      </c>
      <c r="J441">
        <f>(Table2[[#This Row],[1M Return vs Nifty]]-AVERAGE(Table2[1M Return vs Nifty]))/_xlfn.STDEV.P(Table2[1M Return vs Nifty])</f>
        <v>-0.71153393077243798</v>
      </c>
      <c r="K441">
        <v>-3.4794404622736801E-2</v>
      </c>
      <c r="L441">
        <f>(Table2[[#This Row],[6M Return vs Nifty]]-AVERAGE(Table2[6M Return vs Nifty]))/_xlfn.STDEV.P(Table2[6M Return vs Nifty])</f>
        <v>-0.33135114486361222</v>
      </c>
      <c r="M441">
        <v>-3.50361798900424</v>
      </c>
      <c r="N441">
        <f>(Table2[[#This Row],[1W Return vs Nifty]]-AVERAGE(Table2[1W Return vs Nifty]))/_xlfn.STDEV.P(Table2[1W Return vs Nifty])</f>
        <v>-0.81725505715090385</v>
      </c>
      <c r="O441">
        <v>1436.84</v>
      </c>
      <c r="P441">
        <v>1436.1438451587001</v>
      </c>
      <c r="Q441">
        <v>1313.2691478101799</v>
      </c>
      <c r="R441">
        <v>25.885627839574799</v>
      </c>
      <c r="S441" s="1">
        <f>(Table2[[#This Row],[Close Price]]-Table2[[#This Row],[20D EMA]])/Table2[[#This Row],[20D EMA]]</f>
        <v>-3.3817265666323267E-2</v>
      </c>
      <c r="T441" s="1">
        <f>(Table2[[#This Row],[Close Price]]-Table2[[#This Row],[50D EMA]])/Table2[[#This Row],[50D EMA]]</f>
        <v>-3.3348919274453027E-2</v>
      </c>
      <c r="U441" s="1">
        <f>(Table2[[#This Row],[Close Price]]-Table2[[#This Row],[200D EMA]])/Table2[[#This Row],[200D EMA]]</f>
        <v>5.7094809784306179E-2</v>
      </c>
      <c r="V441">
        <v>1.26068681389066</v>
      </c>
      <c r="W441">
        <v>1369.05</v>
      </c>
      <c r="X441">
        <v>1415.5</v>
      </c>
      <c r="Y441">
        <v>1369.05</v>
      </c>
      <c r="Z441">
        <v>1415.5</v>
      </c>
      <c r="AA441">
        <v>1369.05</v>
      </c>
      <c r="AB441">
        <v>1415.5</v>
      </c>
      <c r="AC441" s="1">
        <f>(Table2[[#This Row],[Close Price]]/Table2[[#This Row],[Day Low]])-1</f>
        <v>1.4024323435959385E-2</v>
      </c>
      <c r="AD441" s="1">
        <f>(Table2[[#This Row],[Day High]]/Table2[[#This Row],[Close Price]])-1</f>
        <v>1.9629029353502636E-2</v>
      </c>
      <c r="AE441" s="1">
        <f>(Table2[[#This Row],[Close Price]]/Table2[[#This Row],[Current Week Low]])-1</f>
        <v>1.4024323435959385E-2</v>
      </c>
      <c r="AF441" s="1">
        <f>(Table2[[#This Row],[Current Week High]]/Table2[[#This Row],[Close Price]])-1</f>
        <v>1.9629029353502636E-2</v>
      </c>
      <c r="AG441" s="1">
        <f>(Table2[[#This Row],[Close Price]]/Table2[[#This Row],[Current Month Low]])-1</f>
        <v>1.4024323435959385E-2</v>
      </c>
      <c r="AH441" s="1">
        <f>(Table2[[#This Row],[Current Month High]]/Table2[[#This Row],[Close Price]])-1</f>
        <v>1.9629029353502636E-2</v>
      </c>
      <c r="AI441">
        <v>11.064289573203601</v>
      </c>
      <c r="AJ441">
        <v>44.639508230881397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-0.12</v>
      </c>
      <c r="AM441" t="s">
        <v>3214</v>
      </c>
      <c r="AN441">
        <v>-6.91</v>
      </c>
      <c r="AO441" t="s">
        <v>3214</v>
      </c>
      <c r="AP441">
        <v>8.5268830984399999E-3</v>
      </c>
      <c r="AQ441">
        <f>(Table2[[#This Row],[Sharpe Ratio]]-AVERAGE(Table2[Sharpe Ratio]))/_xlfn.STDEV.P(Table2[Sharpe Ratio])</f>
        <v>-0.61502026504587659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-2.7540146322064389</v>
      </c>
      <c r="AS441">
        <f>_xlfn.RANK.AVG(Table2[[#This Row],[1Y Return vs Nifty Z-Score]],Table2[1Y Return vs Nifty Z-Score])</f>
        <v>385</v>
      </c>
      <c r="AT441">
        <f>_xlfn.RANK.AVG(Table2[[#This Row],[6M Return vs Nifty Z-Score]],Table2[6M Return vs Nifty Z-Score])</f>
        <v>433</v>
      </c>
      <c r="AU441">
        <f>_xlfn.RANK.AVG(Table2[[#This Row],[Sharpe Ratio Z-Score]],Table2[Sharpe Ratio Z-Score])</f>
        <v>487</v>
      </c>
      <c r="AV441">
        <f>(Table2[[#This Row],[Rank 1Y]]+Table2[[#This Row],[Rank 6M]]+Table2[[#This Row],[Rank Sharpe]])/3</f>
        <v>435</v>
      </c>
    </row>
    <row r="442" spans="1:48" x14ac:dyDescent="0.3">
      <c r="A442" t="s">
        <v>1430</v>
      </c>
      <c r="B442" t="s">
        <v>1431</v>
      </c>
      <c r="C442" t="s">
        <v>3172</v>
      </c>
      <c r="D442" t="s">
        <v>46</v>
      </c>
      <c r="E442">
        <v>7749.3934630000003</v>
      </c>
      <c r="F442">
        <v>530</v>
      </c>
      <c r="G442">
        <v>41.418987822645299</v>
      </c>
      <c r="H442">
        <f>(Table2[[#This Row],[1Y Return vs Nifty]]-AVERAGE(Table2[1Y Return vs Nifty]))/_xlfn.STDEV.P(Table2[1Y Return vs Nifty])</f>
        <v>0.27240185969392244</v>
      </c>
      <c r="I442">
        <v>-8.5503476925908704</v>
      </c>
      <c r="J442">
        <f>(Table2[[#This Row],[1M Return vs Nifty]]-AVERAGE(Table2[1M Return vs Nifty]))/_xlfn.STDEV.P(Table2[1M Return vs Nifty])</f>
        <v>-0.66638472634159918</v>
      </c>
      <c r="K442">
        <v>-0.81931373560181298</v>
      </c>
      <c r="L442">
        <f>(Table2[[#This Row],[6M Return vs Nifty]]-AVERAGE(Table2[6M Return vs Nifty]))/_xlfn.STDEV.P(Table2[6M Return vs Nifty])</f>
        <v>-0.35615533712224029</v>
      </c>
      <c r="M442">
        <v>-1.8409156527189201</v>
      </c>
      <c r="N442">
        <f>(Table2[[#This Row],[1W Return vs Nifty]]-AVERAGE(Table2[1W Return vs Nifty]))/_xlfn.STDEV.P(Table2[1W Return vs Nifty])</f>
        <v>-0.46961053381060203</v>
      </c>
      <c r="O442">
        <v>538.79999999999995</v>
      </c>
      <c r="P442">
        <v>532.99648137490203</v>
      </c>
      <c r="Q442">
        <v>467.678337395867</v>
      </c>
      <c r="R442">
        <v>43.3348132289509</v>
      </c>
      <c r="S442" s="1">
        <f>(Table2[[#This Row],[Close Price]]-Table2[[#This Row],[20D EMA]])/Table2[[#This Row],[20D EMA]]</f>
        <v>-1.6332590942835849E-2</v>
      </c>
      <c r="T442" s="1">
        <f>(Table2[[#This Row],[Close Price]]-Table2[[#This Row],[50D EMA]])/Table2[[#This Row],[50D EMA]]</f>
        <v>-5.621953389208869E-3</v>
      </c>
      <c r="U442" s="1">
        <f>(Table2[[#This Row],[Close Price]]-Table2[[#This Row],[200D EMA]])/Table2[[#This Row],[200D EMA]]</f>
        <v>0.13325753540596585</v>
      </c>
      <c r="V442">
        <v>0.89930013375002904</v>
      </c>
      <c r="W442">
        <v>528.29999999999995</v>
      </c>
      <c r="X442">
        <v>540.35</v>
      </c>
      <c r="Y442">
        <v>520.70000000000005</v>
      </c>
      <c r="Z442">
        <v>540.35</v>
      </c>
      <c r="AA442">
        <v>528.29999999999995</v>
      </c>
      <c r="AB442">
        <v>540.35</v>
      </c>
      <c r="AC442" s="1">
        <f>(Table2[[#This Row],[Close Price]]/Table2[[#This Row],[Day Low]])-1</f>
        <v>3.2178686352453134E-3</v>
      </c>
      <c r="AD442" s="1">
        <f>(Table2[[#This Row],[Day High]]/Table2[[#This Row],[Close Price]])-1</f>
        <v>1.9528301886792443E-2</v>
      </c>
      <c r="AE442" s="1">
        <f>(Table2[[#This Row],[Close Price]]/Table2[[#This Row],[Current Week Low]])-1</f>
        <v>1.7860572306510392E-2</v>
      </c>
      <c r="AF442" s="1">
        <f>(Table2[[#This Row],[Current Week High]]/Table2[[#This Row],[Close Price]])-1</f>
        <v>1.9528301886792443E-2</v>
      </c>
      <c r="AG442" s="1">
        <f>(Table2[[#This Row],[Close Price]]/Table2[[#This Row],[Current Month Low]])-1</f>
        <v>3.2178686352453134E-3</v>
      </c>
      <c r="AH442" s="1">
        <f>(Table2[[#This Row],[Current Month High]]/Table2[[#This Row],[Close Price]])-1</f>
        <v>1.9528301886792443E-2</v>
      </c>
      <c r="AI442">
        <v>10.943396226415</v>
      </c>
      <c r="AJ442">
        <v>85.1528384279476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-0.04</v>
      </c>
      <c r="AM442" t="s">
        <v>3214</v>
      </c>
      <c r="AN442">
        <v>-5.98</v>
      </c>
      <c r="AO442" t="s">
        <v>3214</v>
      </c>
      <c r="AP442">
        <v>-3.4918682327029001E-2</v>
      </c>
      <c r="AQ442">
        <f>(Table2[[#This Row],[Sharpe Ratio]]-AVERAGE(Table2[Sharpe Ratio]))/_xlfn.STDEV.P(Table2[Sharpe Ratio])</f>
        <v>-1.1223220733657375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-2.3420708109462565</v>
      </c>
      <c r="AS442">
        <f>_xlfn.RANK.AVG(Table2[[#This Row],[1Y Return vs Nifty Z-Score]],Table2[1Y Return vs Nifty Z-Score])</f>
        <v>228</v>
      </c>
      <c r="AT442">
        <f>_xlfn.RANK.AVG(Table2[[#This Row],[6M Return vs Nifty Z-Score]],Table2[6M Return vs Nifty Z-Score])</f>
        <v>440</v>
      </c>
      <c r="AU442">
        <f>_xlfn.RANK.AVG(Table2[[#This Row],[Sharpe Ratio Z-Score]],Table2[Sharpe Ratio Z-Score])</f>
        <v>637</v>
      </c>
      <c r="AV442">
        <f>(Table2[[#This Row],[Rank 1Y]]+Table2[[#This Row],[Rank 6M]]+Table2[[#This Row],[Rank Sharpe]])/3</f>
        <v>435</v>
      </c>
    </row>
    <row r="443" spans="1:48" x14ac:dyDescent="0.3">
      <c r="A443" t="s">
        <v>1147</v>
      </c>
      <c r="B443" t="s">
        <v>1148</v>
      </c>
      <c r="C443" t="s">
        <v>3171</v>
      </c>
      <c r="D443" t="s">
        <v>982</v>
      </c>
      <c r="E443">
        <v>11464.045917378</v>
      </c>
      <c r="F443">
        <v>53.86</v>
      </c>
      <c r="G443">
        <v>-32.261712219116497</v>
      </c>
      <c r="H443">
        <f>(Table2[[#This Row],[1Y Return vs Nifty]]-AVERAGE(Table2[1Y Return vs Nifty]))/_xlfn.STDEV.P(Table2[1Y Return vs Nifty])</f>
        <v>-0.95985458148450253</v>
      </c>
      <c r="I443">
        <v>5.6912220923716497</v>
      </c>
      <c r="J443">
        <f>(Table2[[#This Row],[1M Return vs Nifty]]-AVERAGE(Table2[1M Return vs Nifty]))/_xlfn.STDEV.P(Table2[1M Return vs Nifty])</f>
        <v>0.61567066617090183</v>
      </c>
      <c r="K443">
        <v>11.7336410750795</v>
      </c>
      <c r="L443">
        <f>(Table2[[#This Row],[6M Return vs Nifty]]-AVERAGE(Table2[6M Return vs Nifty]))/_xlfn.STDEV.P(Table2[6M Return vs Nifty])</f>
        <v>4.0732148300746347E-2</v>
      </c>
      <c r="M443">
        <v>13.349002679601901</v>
      </c>
      <c r="N443">
        <f>(Table2[[#This Row],[1W Return vs Nifty]]-AVERAGE(Table2[1W Return vs Nifty]))/_xlfn.STDEV.P(Table2[1W Return vs Nifty])</f>
        <v>2.7063589725626755</v>
      </c>
      <c r="O443">
        <v>49.29</v>
      </c>
      <c r="P443">
        <v>48.290636835545598</v>
      </c>
      <c r="Q443">
        <v>47.097105250608301</v>
      </c>
      <c r="R443">
        <v>76.625399549690101</v>
      </c>
      <c r="S443" s="1">
        <f>(Table2[[#This Row],[Close Price]]-Table2[[#This Row],[20D EMA]])/Table2[[#This Row],[20D EMA]]</f>
        <v>9.2716575370257667E-2</v>
      </c>
      <c r="T443" s="1">
        <f>(Table2[[#This Row],[Close Price]]-Table2[[#This Row],[50D EMA]])/Table2[[#This Row],[50D EMA]]</f>
        <v>0.11533008320890323</v>
      </c>
      <c r="U443" s="1">
        <f>(Table2[[#This Row],[Close Price]]-Table2[[#This Row],[200D EMA]])/Table2[[#This Row],[200D EMA]]</f>
        <v>0.14359470106295649</v>
      </c>
      <c r="V443">
        <v>2.2676550798458202</v>
      </c>
      <c r="W443">
        <v>53.32</v>
      </c>
      <c r="X443">
        <v>56.5</v>
      </c>
      <c r="Y443">
        <v>52.38</v>
      </c>
      <c r="Z443">
        <v>56.5</v>
      </c>
      <c r="AA443">
        <v>53.32</v>
      </c>
      <c r="AB443">
        <v>56.5</v>
      </c>
      <c r="AC443" s="1">
        <f>(Table2[[#This Row],[Close Price]]/Table2[[#This Row],[Day Low]])-1</f>
        <v>1.0127531882970775E-2</v>
      </c>
      <c r="AD443" s="1">
        <f>(Table2[[#This Row],[Day High]]/Table2[[#This Row],[Close Price]])-1</f>
        <v>4.9015967322688425E-2</v>
      </c>
      <c r="AE443" s="1">
        <f>(Table2[[#This Row],[Close Price]]/Table2[[#This Row],[Current Week Low]])-1</f>
        <v>2.8255059182894282E-2</v>
      </c>
      <c r="AF443" s="1">
        <f>(Table2[[#This Row],[Current Week High]]/Table2[[#This Row],[Close Price]])-1</f>
        <v>4.9015967322688425E-2</v>
      </c>
      <c r="AG443" s="1">
        <f>(Table2[[#This Row],[Close Price]]/Table2[[#This Row],[Current Month Low]])-1</f>
        <v>1.0127531882970775E-2</v>
      </c>
      <c r="AH443" s="1">
        <f>(Table2[[#This Row],[Current Month High]]/Table2[[#This Row],[Close Price]])-1</f>
        <v>4.9015967322688425E-2</v>
      </c>
      <c r="AI443">
        <v>4.9015967322688399</v>
      </c>
      <c r="AJ443">
        <v>47.359781121750999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-0.02</v>
      </c>
      <c r="AM443" t="s">
        <v>3214</v>
      </c>
      <c r="AN443">
        <v>15.38</v>
      </c>
      <c r="AO443" t="s">
        <v>3215</v>
      </c>
      <c r="AP443">
        <v>5.4938443701393003E-2</v>
      </c>
      <c r="AQ443">
        <f>(Table2[[#This Row],[Sharpe Ratio]]-AVERAGE(Table2[Sharpe Ratio]))/_xlfn.STDEV.P(Table2[Sharpe Ratio])</f>
        <v>-7.3085354307614397E-2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2.3298218512422069</v>
      </c>
      <c r="AS443">
        <f>_xlfn.RANK.AVG(Table2[[#This Row],[1Y Return vs Nifty Z-Score]],Table2[1Y Return vs Nifty Z-Score])</f>
        <v>645</v>
      </c>
      <c r="AT443">
        <f>_xlfn.RANK.AVG(Table2[[#This Row],[6M Return vs Nifty Z-Score]],Table2[6M Return vs Nifty Z-Score])</f>
        <v>299</v>
      </c>
      <c r="AU443">
        <f>_xlfn.RANK.AVG(Table2[[#This Row],[Sharpe Ratio Z-Score]],Table2[Sharpe Ratio Z-Score])</f>
        <v>362</v>
      </c>
      <c r="AV443">
        <f>(Table2[[#This Row],[Rank 1Y]]+Table2[[#This Row],[Rank 6M]]+Table2[[#This Row],[Rank Sharpe]])/3</f>
        <v>435.33333333333331</v>
      </c>
    </row>
    <row r="444" spans="1:48" x14ac:dyDescent="0.3">
      <c r="A444" t="s">
        <v>558</v>
      </c>
      <c r="B444" t="s">
        <v>559</v>
      </c>
      <c r="C444" t="s">
        <v>3169</v>
      </c>
      <c r="D444" t="s">
        <v>43</v>
      </c>
      <c r="E444">
        <v>38283.283003999801</v>
      </c>
      <c r="F444">
        <v>231.9</v>
      </c>
      <c r="G444">
        <v>34.995662335255602</v>
      </c>
      <c r="H444">
        <f>(Table2[[#This Row],[1Y Return vs Nifty]]-AVERAGE(Table2[1Y Return vs Nifty]))/_xlfn.STDEV.P(Table2[1Y Return vs Nifty])</f>
        <v>0.16497638462195355</v>
      </c>
      <c r="I444">
        <v>-15.026182038221901</v>
      </c>
      <c r="J444">
        <f>(Table2[[#This Row],[1M Return vs Nifty]]-AVERAGE(Table2[1M Return vs Nifty]))/_xlfn.STDEV.P(Table2[1M Return vs Nifty])</f>
        <v>-1.2493526483610029</v>
      </c>
      <c r="K444">
        <v>-18.221852461935701</v>
      </c>
      <c r="L444">
        <f>(Table2[[#This Row],[6M Return vs Nifty]]-AVERAGE(Table2[6M Return vs Nifty]))/_xlfn.STDEV.P(Table2[6M Return vs Nifty])</f>
        <v>-0.90637239272685066</v>
      </c>
      <c r="M444">
        <v>-0.30187510635835202</v>
      </c>
      <c r="N444">
        <f>(Table2[[#This Row],[1W Return vs Nifty]]-AVERAGE(Table2[1W Return vs Nifty]))/_xlfn.STDEV.P(Table2[1W Return vs Nifty])</f>
        <v>-0.14782171721685147</v>
      </c>
      <c r="O444">
        <v>240.81</v>
      </c>
      <c r="P444">
        <v>248.640048623181</v>
      </c>
      <c r="Q444">
        <v>233.15499468884099</v>
      </c>
      <c r="R444">
        <v>35.5791706370998</v>
      </c>
      <c r="S444" s="1">
        <f>(Table2[[#This Row],[Close Price]]-Table2[[#This Row],[20D EMA]])/Table2[[#This Row],[20D EMA]]</f>
        <v>-3.7000124579544026E-2</v>
      </c>
      <c r="T444" s="1">
        <f>(Table2[[#This Row],[Close Price]]-Table2[[#This Row],[50D EMA]])/Table2[[#This Row],[50D EMA]]</f>
        <v>-6.7326437216680551E-2</v>
      </c>
      <c r="U444" s="1">
        <f>(Table2[[#This Row],[Close Price]]-Table2[[#This Row],[200D EMA]])/Table2[[#This Row],[200D EMA]]</f>
        <v>-5.3826626811741465E-3</v>
      </c>
      <c r="V444">
        <v>0.28638808300052998</v>
      </c>
      <c r="W444">
        <v>230.45</v>
      </c>
      <c r="X444">
        <v>234.2</v>
      </c>
      <c r="Y444">
        <v>229.3</v>
      </c>
      <c r="Z444">
        <v>234.2</v>
      </c>
      <c r="AA444">
        <v>230.45</v>
      </c>
      <c r="AB444">
        <v>234.2</v>
      </c>
      <c r="AC444" s="1">
        <f>(Table2[[#This Row],[Close Price]]/Table2[[#This Row],[Day Low]])-1</f>
        <v>6.2920373182904221E-3</v>
      </c>
      <c r="AD444" s="1">
        <f>(Table2[[#This Row],[Day High]]/Table2[[#This Row],[Close Price]])-1</f>
        <v>9.918068132815705E-3</v>
      </c>
      <c r="AE444" s="1">
        <f>(Table2[[#This Row],[Close Price]]/Table2[[#This Row],[Current Week Low]])-1</f>
        <v>1.1338857392062751E-2</v>
      </c>
      <c r="AF444" s="1">
        <f>(Table2[[#This Row],[Current Week High]]/Table2[[#This Row],[Close Price]])-1</f>
        <v>9.918068132815705E-3</v>
      </c>
      <c r="AG444" s="1">
        <f>(Table2[[#This Row],[Close Price]]/Table2[[#This Row],[Current Month Low]])-1</f>
        <v>6.2920373182904221E-3</v>
      </c>
      <c r="AH444" s="1">
        <f>(Table2[[#This Row],[Current Month High]]/Table2[[#This Row],[Close Price]])-1</f>
        <v>9.918068132815705E-3</v>
      </c>
      <c r="AI444">
        <v>40.017248814143997</v>
      </c>
      <c r="AJ444">
        <v>78.247501921598698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-0.22</v>
      </c>
      <c r="AM444" t="s">
        <v>3214</v>
      </c>
      <c r="AN444">
        <v>-5.17</v>
      </c>
      <c r="AO444" t="s">
        <v>3214</v>
      </c>
      <c r="AP444">
        <v>2.7675553885775001E-2</v>
      </c>
      <c r="AQ444">
        <f>(Table2[[#This Row],[Sharpe Ratio]]-AVERAGE(Table2[Sharpe Ratio]))/_xlfn.STDEV.P(Table2[Sharpe Ratio])</f>
        <v>-0.3914265513445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251</v>
      </c>
      <c r="AT444">
        <f>_xlfn.RANK.AVG(Table2[[#This Row],[6M Return vs Nifty Z-Score]],Table2[6M Return vs Nifty Z-Score])</f>
        <v>617</v>
      </c>
      <c r="AU444">
        <f>_xlfn.RANK.AVG(Table2[[#This Row],[Sharpe Ratio Z-Score]],Table2[Sharpe Ratio Z-Score])</f>
        <v>439</v>
      </c>
      <c r="AV444">
        <f>(Table2[[#This Row],[Rank 1Y]]+Table2[[#This Row],[Rank 6M]]+Table2[[#This Row],[Rank Sharpe]])/3</f>
        <v>435.66666666666669</v>
      </c>
    </row>
    <row r="445" spans="1:48" x14ac:dyDescent="0.3">
      <c r="A445" t="s">
        <v>657</v>
      </c>
      <c r="B445" t="s">
        <v>658</v>
      </c>
      <c r="C445" t="s">
        <v>3175</v>
      </c>
      <c r="D445" t="s">
        <v>187</v>
      </c>
      <c r="E445">
        <v>29457.896190300002</v>
      </c>
      <c r="F445">
        <v>1401.9</v>
      </c>
      <c r="G445">
        <v>-22.483167852969501</v>
      </c>
      <c r="H445">
        <f>(Table2[[#This Row],[1Y Return vs Nifty]]-AVERAGE(Table2[1Y Return vs Nifty]))/_xlfn.STDEV.P(Table2[1Y Return vs Nifty])</f>
        <v>-0.79631549630067633</v>
      </c>
      <c r="I445">
        <v>0.30376183800968498</v>
      </c>
      <c r="J445">
        <f>(Table2[[#This Row],[1M Return vs Nifty]]-AVERAGE(Table2[1M Return vs Nifty]))/_xlfn.STDEV.P(Table2[1M Return vs Nifty])</f>
        <v>0.1306804175295927</v>
      </c>
      <c r="K445">
        <v>14.0220173270977</v>
      </c>
      <c r="L445">
        <f>(Table2[[#This Row],[6M Return vs Nifty]]-AVERAGE(Table2[6M Return vs Nifty]))/_xlfn.STDEV.P(Table2[6M Return vs Nifty])</f>
        <v>0.11308387027080957</v>
      </c>
      <c r="M445">
        <v>0.12702453012460799</v>
      </c>
      <c r="N445">
        <f>(Table2[[#This Row],[1W Return vs Nifty]]-AVERAGE(Table2[1W Return vs Nifty]))/_xlfn.STDEV.P(Table2[1W Return vs Nifty])</f>
        <v>-5.8145648066034457E-2</v>
      </c>
      <c r="O445">
        <v>1387.53</v>
      </c>
      <c r="P445">
        <v>1369.25265686802</v>
      </c>
      <c r="Q445">
        <v>1272.3443500262599</v>
      </c>
      <c r="R445">
        <v>55.051462174228497</v>
      </c>
      <c r="S445" s="1">
        <f>(Table2[[#This Row],[Close Price]]-Table2[[#This Row],[20D EMA]])/Table2[[#This Row],[20D EMA]]</f>
        <v>1.0356532831722642E-2</v>
      </c>
      <c r="T445" s="1">
        <f>(Table2[[#This Row],[Close Price]]-Table2[[#This Row],[50D EMA]])/Table2[[#This Row],[50D EMA]]</f>
        <v>2.3843184067034368E-2</v>
      </c>
      <c r="U445" s="1">
        <f>(Table2[[#This Row],[Close Price]]-Table2[[#This Row],[200D EMA]])/Table2[[#This Row],[200D EMA]]</f>
        <v>0.1018243606544614</v>
      </c>
      <c r="V445">
        <v>0.77480187913939103</v>
      </c>
      <c r="W445">
        <v>1366</v>
      </c>
      <c r="X445">
        <v>1407</v>
      </c>
      <c r="Y445">
        <v>1364</v>
      </c>
      <c r="Z445">
        <v>1424.95</v>
      </c>
      <c r="AA445">
        <v>1366</v>
      </c>
      <c r="AB445">
        <v>1407</v>
      </c>
      <c r="AC445" s="1">
        <f>(Table2[[#This Row],[Close Price]]/Table2[[#This Row],[Day Low]])-1</f>
        <v>2.6281112737920997E-2</v>
      </c>
      <c r="AD445" s="1">
        <f>(Table2[[#This Row],[Day High]]/Table2[[#This Row],[Close Price]])-1</f>
        <v>3.6379199657607941E-3</v>
      </c>
      <c r="AE445" s="1">
        <f>(Table2[[#This Row],[Close Price]]/Table2[[#This Row],[Current Week Low]])-1</f>
        <v>2.7785923753665731E-2</v>
      </c>
      <c r="AF445" s="1">
        <f>(Table2[[#This Row],[Current Week High]]/Table2[[#This Row],[Close Price]])-1</f>
        <v>1.6441971609957973E-2</v>
      </c>
      <c r="AG445" s="1">
        <f>(Table2[[#This Row],[Close Price]]/Table2[[#This Row],[Current Month Low]])-1</f>
        <v>2.6281112737920997E-2</v>
      </c>
      <c r="AH445" s="1">
        <f>(Table2[[#This Row],[Current Month High]]/Table2[[#This Row],[Close Price]])-1</f>
        <v>3.6379199657607941E-3</v>
      </c>
      <c r="AI445">
        <v>7.4220700477922703</v>
      </c>
      <c r="AJ445">
        <v>39.763720652011301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-7.0000000000000007E-2</v>
      </c>
      <c r="AM445" t="s">
        <v>3214</v>
      </c>
      <c r="AN445">
        <v>-0.17</v>
      </c>
      <c r="AO445" t="s">
        <v>3214</v>
      </c>
      <c r="AP445">
        <v>2.3350983719344999E-2</v>
      </c>
      <c r="AQ445">
        <f>(Table2[[#This Row],[Sharpe Ratio]]-AVERAGE(Table2[Sharpe Ratio]))/_xlfn.STDEV.P(Table2[Sharpe Ratio])</f>
        <v>-0.44192335681017264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-1.0526202133764813</v>
      </c>
      <c r="AS445">
        <f>_xlfn.RANK.AVG(Table2[[#This Row],[1Y Return vs Nifty Z-Score]],Table2[1Y Return vs Nifty Z-Score])</f>
        <v>589</v>
      </c>
      <c r="AT445">
        <f>_xlfn.RANK.AVG(Table2[[#This Row],[6M Return vs Nifty Z-Score]],Table2[6M Return vs Nifty Z-Score])</f>
        <v>275</v>
      </c>
      <c r="AU445">
        <f>_xlfn.RANK.AVG(Table2[[#This Row],[Sharpe Ratio Z-Score]],Table2[Sharpe Ratio Z-Score])</f>
        <v>450</v>
      </c>
      <c r="AV445">
        <f>(Table2[[#This Row],[Rank 1Y]]+Table2[[#This Row],[Rank 6M]]+Table2[[#This Row],[Rank Sharpe]])/3</f>
        <v>438</v>
      </c>
    </row>
    <row r="446" spans="1:48" x14ac:dyDescent="0.3">
      <c r="A446" t="s">
        <v>526</v>
      </c>
      <c r="B446" t="s">
        <v>527</v>
      </c>
      <c r="C446" t="s">
        <v>3169</v>
      </c>
      <c r="D446" t="s">
        <v>34</v>
      </c>
      <c r="E446">
        <v>42403.265350332003</v>
      </c>
      <c r="F446">
        <v>59.88</v>
      </c>
      <c r="G446">
        <v>-10.390451311977101</v>
      </c>
      <c r="H446">
        <f>(Table2[[#This Row],[1Y Return vs Nifty]]-AVERAGE(Table2[1Y Return vs Nifty]))/_xlfn.STDEV.P(Table2[1Y Return vs Nifty])</f>
        <v>-0.59407355450945032</v>
      </c>
      <c r="I446">
        <v>-6.6901582019858896</v>
      </c>
      <c r="J446">
        <f>(Table2[[#This Row],[1M Return vs Nifty]]-AVERAGE(Table2[1M Return vs Nifty]))/_xlfn.STDEV.P(Table2[1M Return vs Nifty])</f>
        <v>-0.49892664387351726</v>
      </c>
      <c r="K446">
        <v>-23.076737519406901</v>
      </c>
      <c r="L446">
        <f>(Table2[[#This Row],[6M Return vs Nifty]]-AVERAGE(Table2[6M Return vs Nifty]))/_xlfn.STDEV.P(Table2[6M Return vs Nifty])</f>
        <v>-1.0598695694105287</v>
      </c>
      <c r="M446">
        <v>-1.42749307509517</v>
      </c>
      <c r="N446">
        <f>(Table2[[#This Row],[1W Return vs Nifty]]-AVERAGE(Table2[1W Return vs Nifty]))/_xlfn.STDEV.P(Table2[1W Return vs Nifty])</f>
        <v>-0.38317047066783605</v>
      </c>
      <c r="O446">
        <v>60.43</v>
      </c>
      <c r="P446">
        <v>61.682118402628802</v>
      </c>
      <c r="Q446">
        <v>58.871423690297497</v>
      </c>
      <c r="R446">
        <v>47.066984321664002</v>
      </c>
      <c r="S446" s="1">
        <f>(Table2[[#This Row],[Close Price]]-Table2[[#This Row],[20D EMA]])/Table2[[#This Row],[20D EMA]]</f>
        <v>-9.1014396822769669E-3</v>
      </c>
      <c r="T446" s="1">
        <f>(Table2[[#This Row],[Close Price]]-Table2[[#This Row],[50D EMA]])/Table2[[#This Row],[50D EMA]]</f>
        <v>-2.9216220993992258E-2</v>
      </c>
      <c r="U446" s="1">
        <f>(Table2[[#This Row],[Close Price]]-Table2[[#This Row],[200D EMA]])/Table2[[#This Row],[200D EMA]]</f>
        <v>1.7131848467064115E-2</v>
      </c>
      <c r="V446">
        <v>0.93676890010780101</v>
      </c>
      <c r="W446">
        <v>59.35</v>
      </c>
      <c r="X446">
        <v>60.61</v>
      </c>
      <c r="Y446">
        <v>59.3</v>
      </c>
      <c r="Z446">
        <v>61.08</v>
      </c>
      <c r="AA446">
        <v>59.35</v>
      </c>
      <c r="AB446">
        <v>60.61</v>
      </c>
      <c r="AC446" s="1">
        <f>(Table2[[#This Row],[Close Price]]/Table2[[#This Row],[Day Low]])-1</f>
        <v>8.9300758213985976E-3</v>
      </c>
      <c r="AD446" s="1">
        <f>(Table2[[#This Row],[Day High]]/Table2[[#This Row],[Close Price]])-1</f>
        <v>1.2191048764194967E-2</v>
      </c>
      <c r="AE446" s="1">
        <f>(Table2[[#This Row],[Close Price]]/Table2[[#This Row],[Current Week Low]])-1</f>
        <v>9.7807757166947784E-3</v>
      </c>
      <c r="AF446" s="1">
        <f>(Table2[[#This Row],[Current Week High]]/Table2[[#This Row],[Close Price]])-1</f>
        <v>2.0040080160320661E-2</v>
      </c>
      <c r="AG446" s="1">
        <f>(Table2[[#This Row],[Close Price]]/Table2[[#This Row],[Current Month Low]])-1</f>
        <v>8.9300758213985976E-3</v>
      </c>
      <c r="AH446" s="1">
        <f>(Table2[[#This Row],[Current Month High]]/Table2[[#This Row],[Close Price]])-1</f>
        <v>1.2191048764194967E-2</v>
      </c>
      <c r="AI446">
        <v>22.745490981963901</v>
      </c>
      <c r="AJ446">
        <v>54.928848641655897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-0.09</v>
      </c>
      <c r="AM446" t="s">
        <v>3214</v>
      </c>
      <c r="AN446">
        <v>-1.87</v>
      </c>
      <c r="AO446" t="s">
        <v>3214</v>
      </c>
      <c r="AP446">
        <v>0.125914637870364</v>
      </c>
      <c r="AQ446">
        <f>(Table2[[#This Row],[Sharpe Ratio]]-AVERAGE(Table2[Sharpe Ratio]))/_xlfn.STDEV.P(Table2[Sharpe Ratio])</f>
        <v>0.75568396419393802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507</v>
      </c>
      <c r="AT446">
        <f>_xlfn.RANK.AVG(Table2[[#This Row],[6M Return vs Nifty Z-Score]],Table2[6M Return vs Nifty Z-Score])</f>
        <v>653</v>
      </c>
      <c r="AU446">
        <f>_xlfn.RANK.AVG(Table2[[#This Row],[Sharpe Ratio Z-Score]],Table2[Sharpe Ratio Z-Score])</f>
        <v>161</v>
      </c>
      <c r="AV446">
        <f>(Table2[[#This Row],[Rank 1Y]]+Table2[[#This Row],[Rank 6M]]+Table2[[#This Row],[Rank Sharpe]])/3</f>
        <v>440.33333333333331</v>
      </c>
    </row>
    <row r="447" spans="1:48" x14ac:dyDescent="0.3">
      <c r="A447" t="s">
        <v>920</v>
      </c>
      <c r="B447" t="s">
        <v>921</v>
      </c>
      <c r="C447" t="s">
        <v>3172</v>
      </c>
      <c r="D447" t="s">
        <v>46</v>
      </c>
      <c r="E447">
        <v>16883.373705355702</v>
      </c>
      <c r="F447">
        <v>1742.55</v>
      </c>
      <c r="G447">
        <v>13.7495656709428</v>
      </c>
      <c r="H447">
        <f>(Table2[[#This Row],[1Y Return vs Nifty]]-AVERAGE(Table2[1Y Return vs Nifty]))/_xlfn.STDEV.P(Table2[1Y Return vs Nifty])</f>
        <v>-0.19034922235056251</v>
      </c>
      <c r="I447">
        <v>9.4681599902599807</v>
      </c>
      <c r="J447">
        <f>(Table2[[#This Row],[1M Return vs Nifty]]-AVERAGE(Table2[1M Return vs Nifty]))/_xlfn.STDEV.P(Table2[1M Return vs Nifty])</f>
        <v>0.95567838107080161</v>
      </c>
      <c r="K447">
        <v>10.0895160628895</v>
      </c>
      <c r="L447">
        <f>(Table2[[#This Row],[6M Return vs Nifty]]-AVERAGE(Table2[6M Return vs Nifty]))/_xlfn.STDEV.P(Table2[6M Return vs Nifty])</f>
        <v>-1.1250245617686817E-2</v>
      </c>
      <c r="M447">
        <v>2.8755634454817298</v>
      </c>
      <c r="N447">
        <f>(Table2[[#This Row],[1W Return vs Nifty]]-AVERAGE(Table2[1W Return vs Nifty]))/_xlfn.STDEV.P(Table2[1W Return vs Nifty])</f>
        <v>0.51652997502013542</v>
      </c>
      <c r="O447">
        <v>1659.17</v>
      </c>
      <c r="P447">
        <v>1639.4763978809699</v>
      </c>
      <c r="Q447">
        <v>1495.7114565981301</v>
      </c>
      <c r="R447">
        <v>68.886057370297095</v>
      </c>
      <c r="S447" s="1">
        <f>(Table2[[#This Row],[Close Price]]-Table2[[#This Row],[20D EMA]])/Table2[[#This Row],[20D EMA]]</f>
        <v>5.0254042683992528E-2</v>
      </c>
      <c r="T447" s="1">
        <f>(Table2[[#This Row],[Close Price]]-Table2[[#This Row],[50D EMA]])/Table2[[#This Row],[50D EMA]]</f>
        <v>6.2869829814112071E-2</v>
      </c>
      <c r="U447" s="1">
        <f>(Table2[[#This Row],[Close Price]]-Table2[[#This Row],[200D EMA]])/Table2[[#This Row],[200D EMA]]</f>
        <v>0.16503085692964026</v>
      </c>
      <c r="V447">
        <v>2.2121109555682898</v>
      </c>
      <c r="W447">
        <v>1691.95</v>
      </c>
      <c r="X447">
        <v>1749</v>
      </c>
      <c r="Y447">
        <v>1666.95</v>
      </c>
      <c r="Z447">
        <v>1749</v>
      </c>
      <c r="AA447">
        <v>1691.95</v>
      </c>
      <c r="AB447">
        <v>1749</v>
      </c>
      <c r="AC447" s="1">
        <f>(Table2[[#This Row],[Close Price]]/Table2[[#This Row],[Day Low]])-1</f>
        <v>2.9906321108779776E-2</v>
      </c>
      <c r="AD447" s="1">
        <f>(Table2[[#This Row],[Day High]]/Table2[[#This Row],[Close Price]])-1</f>
        <v>3.7014719807180185E-3</v>
      </c>
      <c r="AE447" s="1">
        <f>(Table2[[#This Row],[Close Price]]/Table2[[#This Row],[Current Week Low]])-1</f>
        <v>4.5352290110681093E-2</v>
      </c>
      <c r="AF447" s="1">
        <f>(Table2[[#This Row],[Current Week High]]/Table2[[#This Row],[Close Price]])-1</f>
        <v>3.7014719807180185E-3</v>
      </c>
      <c r="AG447" s="1">
        <f>(Table2[[#This Row],[Close Price]]/Table2[[#This Row],[Current Month Low]])-1</f>
        <v>2.9906321108779776E-2</v>
      </c>
      <c r="AH447" s="1">
        <f>(Table2[[#This Row],[Current Month High]]/Table2[[#This Row],[Close Price]])-1</f>
        <v>3.7014719807180185E-3</v>
      </c>
      <c r="AI447">
        <v>6.7401222346561198</v>
      </c>
      <c r="AJ447">
        <v>70.0131713742133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-0.02</v>
      </c>
      <c r="AM447" t="s">
        <v>3214</v>
      </c>
      <c r="AN447">
        <v>7.38</v>
      </c>
      <c r="AO447" t="s">
        <v>3215</v>
      </c>
      <c r="AP447">
        <v>-4.3126488207041E-2</v>
      </c>
      <c r="AQ447">
        <f>(Table2[[#This Row],[Sharpe Ratio]]-AVERAGE(Table2[Sharpe Ratio]))/_xlfn.STDEV.P(Table2[Sharpe Ratio])</f>
        <v>-1.2181623443920531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5.244654373063462E-2</v>
      </c>
      <c r="AS447">
        <f>_xlfn.RANK.AVG(Table2[[#This Row],[1Y Return vs Nifty Z-Score]],Table2[1Y Return vs Nifty Z-Score])</f>
        <v>351</v>
      </c>
      <c r="AT447">
        <f>_xlfn.RANK.AVG(Table2[[#This Row],[6M Return vs Nifty Z-Score]],Table2[6M Return vs Nifty Z-Score])</f>
        <v>320</v>
      </c>
      <c r="AU447">
        <f>_xlfn.RANK.AVG(Table2[[#This Row],[Sharpe Ratio Z-Score]],Table2[Sharpe Ratio Z-Score])</f>
        <v>650</v>
      </c>
      <c r="AV447">
        <f>(Table2[[#This Row],[Rank 1Y]]+Table2[[#This Row],[Rank 6M]]+Table2[[#This Row],[Rank Sharpe]])/3</f>
        <v>440.33333333333331</v>
      </c>
    </row>
    <row r="448" spans="1:48" x14ac:dyDescent="0.3">
      <c r="A448" t="s">
        <v>2036</v>
      </c>
      <c r="B448" t="s">
        <v>2037</v>
      </c>
      <c r="C448" t="s">
        <v>3171</v>
      </c>
      <c r="D448" t="s">
        <v>512</v>
      </c>
      <c r="E448">
        <v>3346.1580140999999</v>
      </c>
      <c r="F448">
        <v>460.35</v>
      </c>
      <c r="G448">
        <v>-11.0543858355745</v>
      </c>
      <c r="H448">
        <f>(Table2[[#This Row],[1Y Return vs Nifty]]-AVERAGE(Table2[1Y Return vs Nifty]))/_xlfn.STDEV.P(Table2[1Y Return vs Nifty])</f>
        <v>-0.6051773794291363</v>
      </c>
      <c r="I448">
        <v>-2.1034063249038502</v>
      </c>
      <c r="J448">
        <f>(Table2[[#This Row],[1M Return vs Nifty]]-AVERAGE(Table2[1M Return vs Nifty]))/_xlfn.STDEV.P(Table2[1M Return vs Nifty])</f>
        <v>-8.6017809600277731E-2</v>
      </c>
      <c r="K448">
        <v>19.3268578266098</v>
      </c>
      <c r="L448">
        <f>(Table2[[#This Row],[6M Return vs Nifty]]-AVERAGE(Table2[6M Return vs Nifty]))/_xlfn.STDEV.P(Table2[6M Return vs Nifty])</f>
        <v>0.28080731372890844</v>
      </c>
      <c r="M448">
        <v>-0.436162532668188</v>
      </c>
      <c r="N448">
        <f>(Table2[[#This Row],[1W Return vs Nifty]]-AVERAGE(Table2[1W Return vs Nifty]))/_xlfn.STDEV.P(Table2[1W Return vs Nifty])</f>
        <v>-0.17589907495628737</v>
      </c>
      <c r="O448">
        <v>459.9</v>
      </c>
      <c r="P448">
        <v>443.07621982655098</v>
      </c>
      <c r="Q448">
        <v>389.37337281321697</v>
      </c>
      <c r="R448">
        <v>48.799906581091498</v>
      </c>
      <c r="S448" s="1">
        <f>(Table2[[#This Row],[Close Price]]-Table2[[#This Row],[20D EMA]])/Table2[[#This Row],[20D EMA]]</f>
        <v>9.7847358121340607E-4</v>
      </c>
      <c r="T448" s="1">
        <f>(Table2[[#This Row],[Close Price]]-Table2[[#This Row],[50D EMA]])/Table2[[#This Row],[50D EMA]]</f>
        <v>3.8986024075521652E-2</v>
      </c>
      <c r="U448" s="1">
        <f>(Table2[[#This Row],[Close Price]]-Table2[[#This Row],[200D EMA]])/Table2[[#This Row],[200D EMA]]</f>
        <v>0.18228423447134545</v>
      </c>
      <c r="V448">
        <v>0.580723134998827</v>
      </c>
      <c r="W448">
        <v>457.1</v>
      </c>
      <c r="X448">
        <v>465</v>
      </c>
      <c r="Y448">
        <v>455.9</v>
      </c>
      <c r="Z448">
        <v>470.2</v>
      </c>
      <c r="AA448">
        <v>457.1</v>
      </c>
      <c r="AB448">
        <v>465</v>
      </c>
      <c r="AC448" s="1">
        <f>(Table2[[#This Row],[Close Price]]/Table2[[#This Row],[Day Low]])-1</f>
        <v>7.1100415663969407E-3</v>
      </c>
      <c r="AD448" s="1">
        <f>(Table2[[#This Row],[Day High]]/Table2[[#This Row],[Close Price]])-1</f>
        <v>1.0101010101009944E-2</v>
      </c>
      <c r="AE448" s="1">
        <f>(Table2[[#This Row],[Close Price]]/Table2[[#This Row],[Current Week Low]])-1</f>
        <v>9.7609124808073489E-3</v>
      </c>
      <c r="AF448" s="1">
        <f>(Table2[[#This Row],[Current Week High]]/Table2[[#This Row],[Close Price]])-1</f>
        <v>2.139676333224716E-2</v>
      </c>
      <c r="AG448" s="1">
        <f>(Table2[[#This Row],[Close Price]]/Table2[[#This Row],[Current Month Low]])-1</f>
        <v>7.1100415663969407E-3</v>
      </c>
      <c r="AH448" s="1">
        <f>(Table2[[#This Row],[Current Month High]]/Table2[[#This Row],[Close Price]])-1</f>
        <v>1.0101010101009944E-2</v>
      </c>
      <c r="AI448">
        <v>9.6991419572064697</v>
      </c>
      <c r="AJ448">
        <v>56.024402643619702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0.09</v>
      </c>
      <c r="AM448" t="s">
        <v>3215</v>
      </c>
      <c r="AN448">
        <v>-0.91</v>
      </c>
      <c r="AO448" t="s">
        <v>3214</v>
      </c>
      <c r="AP448">
        <v>-1.1018943823987E-2</v>
      </c>
      <c r="AQ448">
        <f>(Table2[[#This Row],[Sharpe Ratio]]-AVERAGE(Table2[Sharpe Ratio]))/_xlfn.STDEV.P(Table2[Sharpe Ratio])</f>
        <v>-0.84325146069838885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-1.4295384109551819</v>
      </c>
      <c r="AS448">
        <f>_xlfn.RANK.AVG(Table2[[#This Row],[1Y Return vs Nifty Z-Score]],Table2[1Y Return vs Nifty Z-Score])</f>
        <v>514</v>
      </c>
      <c r="AT448">
        <f>_xlfn.RANK.AVG(Table2[[#This Row],[6M Return vs Nifty Z-Score]],Table2[6M Return vs Nifty Z-Score])</f>
        <v>224</v>
      </c>
      <c r="AU448">
        <f>_xlfn.RANK.AVG(Table2[[#This Row],[Sharpe Ratio Z-Score]],Table2[Sharpe Ratio Z-Score])</f>
        <v>586</v>
      </c>
      <c r="AV448">
        <f>(Table2[[#This Row],[Rank 1Y]]+Table2[[#This Row],[Rank 6M]]+Table2[[#This Row],[Rank Sharpe]])/3</f>
        <v>441.33333333333331</v>
      </c>
    </row>
    <row r="449" spans="1:48" x14ac:dyDescent="0.3">
      <c r="A449" t="s">
        <v>944</v>
      </c>
      <c r="B449" t="s">
        <v>945</v>
      </c>
      <c r="C449" t="s">
        <v>3183</v>
      </c>
      <c r="D449" t="s">
        <v>468</v>
      </c>
      <c r="E449">
        <v>16355.87079696</v>
      </c>
      <c r="F449">
        <v>5334.6</v>
      </c>
      <c r="G449">
        <v>-21.7097813827408</v>
      </c>
      <c r="H449">
        <f>(Table2[[#This Row],[1Y Return vs Nifty]]-AVERAGE(Table2[1Y Return vs Nifty]))/_xlfn.STDEV.P(Table2[1Y Return vs Nifty])</f>
        <v>-0.78338116670120994</v>
      </c>
      <c r="I449">
        <v>-2.6030457722139402</v>
      </c>
      <c r="J449">
        <f>(Table2[[#This Row],[1M Return vs Nifty]]-AVERAGE(Table2[1M Return vs Nifty]))/_xlfn.STDEV.P(Table2[1M Return vs Nifty])</f>
        <v>-0.13099637989891369</v>
      </c>
      <c r="K449">
        <v>10.263961581545599</v>
      </c>
      <c r="L449">
        <f>(Table2[[#This Row],[6M Return vs Nifty]]-AVERAGE(Table2[6M Return vs Nifty]))/_xlfn.STDEV.P(Table2[6M Return vs Nifty])</f>
        <v>-5.7347917435267787E-3</v>
      </c>
      <c r="M449">
        <v>1.39819768313982</v>
      </c>
      <c r="N449">
        <f>(Table2[[#This Row],[1W Return vs Nifty]]-AVERAGE(Table2[1W Return vs Nifty]))/_xlfn.STDEV.P(Table2[1W Return vs Nifty])</f>
        <v>0.20763637149271411</v>
      </c>
      <c r="O449">
        <v>5309.01</v>
      </c>
      <c r="P449">
        <v>5270.34906795401</v>
      </c>
      <c r="Q449">
        <v>4907.1044240087904</v>
      </c>
      <c r="R449">
        <v>55.314571097005299</v>
      </c>
      <c r="S449" s="1">
        <f>(Table2[[#This Row],[Close Price]]-Table2[[#This Row],[20D EMA]])/Table2[[#This Row],[20D EMA]]</f>
        <v>4.8201077036961965E-3</v>
      </c>
      <c r="T449" s="1">
        <f>(Table2[[#This Row],[Close Price]]-Table2[[#This Row],[50D EMA]])/Table2[[#This Row],[50D EMA]]</f>
        <v>1.2191020218501969E-2</v>
      </c>
      <c r="U449" s="1">
        <f>(Table2[[#This Row],[Close Price]]-Table2[[#This Row],[200D EMA]])/Table2[[#This Row],[200D EMA]]</f>
        <v>8.7117684698051215E-2</v>
      </c>
      <c r="V449">
        <v>0.82341683070487204</v>
      </c>
      <c r="W449">
        <v>5215.6499999999996</v>
      </c>
      <c r="X449">
        <v>5359</v>
      </c>
      <c r="Y449">
        <v>5210.05</v>
      </c>
      <c r="Z449">
        <v>5359</v>
      </c>
      <c r="AA449">
        <v>5215.6499999999996</v>
      </c>
      <c r="AB449">
        <v>5359</v>
      </c>
      <c r="AC449" s="1">
        <f>(Table2[[#This Row],[Close Price]]/Table2[[#This Row],[Day Low]])-1</f>
        <v>2.280636162319194E-2</v>
      </c>
      <c r="AD449" s="1">
        <f>(Table2[[#This Row],[Day High]]/Table2[[#This Row],[Close Price]])-1</f>
        <v>4.5739136954972004E-3</v>
      </c>
      <c r="AE449" s="1">
        <f>(Table2[[#This Row],[Close Price]]/Table2[[#This Row],[Current Week Low]])-1</f>
        <v>2.3905720674465725E-2</v>
      </c>
      <c r="AF449" s="1">
        <f>(Table2[[#This Row],[Current Week High]]/Table2[[#This Row],[Close Price]])-1</f>
        <v>4.5739136954972004E-3</v>
      </c>
      <c r="AG449" s="1">
        <f>(Table2[[#This Row],[Close Price]]/Table2[[#This Row],[Current Month Low]])-1</f>
        <v>2.280636162319194E-2</v>
      </c>
      <c r="AH449" s="1">
        <f>(Table2[[#This Row],[Current Month High]]/Table2[[#This Row],[Close Price]])-1</f>
        <v>4.5739136954972004E-3</v>
      </c>
      <c r="AI449">
        <v>11.7019082967795</v>
      </c>
      <c r="AJ449">
        <v>32.668490425267301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-0.05</v>
      </c>
      <c r="AM449" t="s">
        <v>3214</v>
      </c>
      <c r="AN449">
        <v>0.66</v>
      </c>
      <c r="AO449" t="s">
        <v>3215</v>
      </c>
      <c r="AP449">
        <v>3.2382535385679E-2</v>
      </c>
      <c r="AQ449">
        <f>(Table2[[#This Row],[Sharpe Ratio]]-AVERAGE(Table2[Sharpe Ratio]))/_xlfn.STDEV.P(Table2[Sharpe Ratio])</f>
        <v>-0.33646443488348138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-1.0489404017344179</v>
      </c>
      <c r="AS449">
        <f>_xlfn.RANK.AVG(Table2[[#This Row],[1Y Return vs Nifty Z-Score]],Table2[1Y Return vs Nifty Z-Score])</f>
        <v>585</v>
      </c>
      <c r="AT449">
        <f>_xlfn.RANK.AVG(Table2[[#This Row],[6M Return vs Nifty Z-Score]],Table2[6M Return vs Nifty Z-Score])</f>
        <v>319</v>
      </c>
      <c r="AU449">
        <f>_xlfn.RANK.AVG(Table2[[#This Row],[Sharpe Ratio Z-Score]],Table2[Sharpe Ratio Z-Score])</f>
        <v>422</v>
      </c>
      <c r="AV449">
        <f>(Table2[[#This Row],[Rank 1Y]]+Table2[[#This Row],[Rank 6M]]+Table2[[#This Row],[Rank Sharpe]])/3</f>
        <v>442</v>
      </c>
    </row>
    <row r="450" spans="1:48" x14ac:dyDescent="0.3">
      <c r="A450" t="s">
        <v>691</v>
      </c>
      <c r="B450" t="s">
        <v>692</v>
      </c>
      <c r="C450" t="s">
        <v>3181</v>
      </c>
      <c r="D450" t="s">
        <v>261</v>
      </c>
      <c r="E450">
        <v>26725.040000000001</v>
      </c>
      <c r="F450">
        <v>2413.75</v>
      </c>
      <c r="G450">
        <v>-15.639938295337499</v>
      </c>
      <c r="H450">
        <f>(Table2[[#This Row],[1Y Return vs Nifty]]-AVERAGE(Table2[1Y Return vs Nifty]))/_xlfn.STDEV.P(Table2[1Y Return vs Nifty])</f>
        <v>-0.68186742922103316</v>
      </c>
      <c r="I450">
        <v>-4.1011105027710704</v>
      </c>
      <c r="J450">
        <f>(Table2[[#This Row],[1M Return vs Nifty]]-AVERAGE(Table2[1M Return vs Nifty]))/_xlfn.STDEV.P(Table2[1M Return vs Nifty])</f>
        <v>-0.26585524694399831</v>
      </c>
      <c r="K450">
        <v>4.59250623963288</v>
      </c>
      <c r="L450">
        <f>(Table2[[#This Row],[6M Return vs Nifty]]-AVERAGE(Table2[6M Return vs Nifty]))/_xlfn.STDEV.P(Table2[6M Return vs Nifty])</f>
        <v>-0.18504951750237261</v>
      </c>
      <c r="M450">
        <v>2.0053599575114198</v>
      </c>
      <c r="N450">
        <f>(Table2[[#This Row],[1W Return vs Nifty]]-AVERAGE(Table2[1W Return vs Nifty]))/_xlfn.STDEV.P(Table2[1W Return vs Nifty])</f>
        <v>0.33458431332077421</v>
      </c>
      <c r="O450">
        <v>2413.36</v>
      </c>
      <c r="P450">
        <v>2454.9725756715202</v>
      </c>
      <c r="Q450">
        <v>2368.3382192905701</v>
      </c>
      <c r="R450">
        <v>54.471065072035799</v>
      </c>
      <c r="S450" s="1">
        <f>(Table2[[#This Row],[Close Price]]-Table2[[#This Row],[20D EMA]])/Table2[[#This Row],[20D EMA]]</f>
        <v>1.6160042430465104E-4</v>
      </c>
      <c r="T450" s="1">
        <f>(Table2[[#This Row],[Close Price]]-Table2[[#This Row],[50D EMA]])/Table2[[#This Row],[50D EMA]]</f>
        <v>-1.6791460760104168E-2</v>
      </c>
      <c r="U450" s="1">
        <f>(Table2[[#This Row],[Close Price]]-Table2[[#This Row],[200D EMA]])/Table2[[#This Row],[200D EMA]]</f>
        <v>1.9174533577823553E-2</v>
      </c>
      <c r="V450">
        <v>0.58754530892202395</v>
      </c>
      <c r="W450">
        <v>2394</v>
      </c>
      <c r="X450">
        <v>2423</v>
      </c>
      <c r="Y450">
        <v>2385.25</v>
      </c>
      <c r="Z450">
        <v>2426</v>
      </c>
      <c r="AA450">
        <v>2394</v>
      </c>
      <c r="AB450">
        <v>2423</v>
      </c>
      <c r="AC450" s="1">
        <f>(Table2[[#This Row],[Close Price]]/Table2[[#This Row],[Day Low]])-1</f>
        <v>8.2497911445280625E-3</v>
      </c>
      <c r="AD450" s="1">
        <f>(Table2[[#This Row],[Day High]]/Table2[[#This Row],[Close Price]])-1</f>
        <v>3.8322112894872973E-3</v>
      </c>
      <c r="AE450" s="1">
        <f>(Table2[[#This Row],[Close Price]]/Table2[[#This Row],[Current Week Low]])-1</f>
        <v>1.1948433078293741E-2</v>
      </c>
      <c r="AF450" s="1">
        <f>(Table2[[#This Row],[Current Week High]]/Table2[[#This Row],[Close Price]])-1</f>
        <v>5.0750906266183726E-3</v>
      </c>
      <c r="AG450" s="1">
        <f>(Table2[[#This Row],[Close Price]]/Table2[[#This Row],[Current Month Low]])-1</f>
        <v>8.2497911445280625E-3</v>
      </c>
      <c r="AH450" s="1">
        <f>(Table2[[#This Row],[Current Month High]]/Table2[[#This Row],[Close Price]])-1</f>
        <v>3.8322112894872973E-3</v>
      </c>
      <c r="AI450">
        <v>22.630761263594</v>
      </c>
      <c r="AJ450">
        <v>28.719603242320801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-0.13</v>
      </c>
      <c r="AM450" t="s">
        <v>3214</v>
      </c>
      <c r="AN450">
        <v>-2.2599999999999998</v>
      </c>
      <c r="AO450" t="s">
        <v>3214</v>
      </c>
      <c r="AP450">
        <v>4.3359445191821E-2</v>
      </c>
      <c r="AQ450">
        <f>(Table2[[#This Row],[Sharpe Ratio]]-AVERAGE(Table2[Sharpe Ratio]))/_xlfn.STDEV.P(Table2[Sharpe Ratio])</f>
        <v>-0.20829010592986674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550</v>
      </c>
      <c r="AT450">
        <f>_xlfn.RANK.AVG(Table2[[#This Row],[6M Return vs Nifty Z-Score]],Table2[6M Return vs Nifty Z-Score])</f>
        <v>379</v>
      </c>
      <c r="AU450">
        <f>_xlfn.RANK.AVG(Table2[[#This Row],[Sharpe Ratio Z-Score]],Table2[Sharpe Ratio Z-Score])</f>
        <v>399</v>
      </c>
      <c r="AV450">
        <f>(Table2[[#This Row],[Rank 1Y]]+Table2[[#This Row],[Rank 6M]]+Table2[[#This Row],[Rank Sharpe]])/3</f>
        <v>442.66666666666669</v>
      </c>
    </row>
    <row r="451" spans="1:48" x14ac:dyDescent="0.3">
      <c r="A451" t="s">
        <v>44</v>
      </c>
      <c r="B451" t="s">
        <v>45</v>
      </c>
      <c r="C451" t="s">
        <v>3172</v>
      </c>
      <c r="D451" t="s">
        <v>46</v>
      </c>
      <c r="E451">
        <v>503224.08268627001</v>
      </c>
      <c r="F451">
        <v>3653.5</v>
      </c>
      <c r="G451">
        <v>-12.479484489271901</v>
      </c>
      <c r="H451">
        <f>(Table2[[#This Row],[1Y Return vs Nifty]]-AVERAGE(Table2[1Y Return vs Nifty]))/_xlfn.STDEV.P(Table2[1Y Return vs Nifty])</f>
        <v>-0.62901112414570359</v>
      </c>
      <c r="I451">
        <v>-3.93139051238848</v>
      </c>
      <c r="J451">
        <f>(Table2[[#This Row],[1M Return vs Nifty]]-AVERAGE(Table2[1M Return vs Nifty]))/_xlfn.STDEV.P(Table2[1M Return vs Nifty])</f>
        <v>-0.25057670446780866</v>
      </c>
      <c r="K451">
        <v>-18.888980948566999</v>
      </c>
      <c r="L451">
        <f>(Table2[[#This Row],[6M Return vs Nifty]]-AVERAGE(Table2[6M Return vs Nifty]))/_xlfn.STDEV.P(Table2[6M Return vs Nifty])</f>
        <v>-0.9274650319903841</v>
      </c>
      <c r="M451">
        <v>-3.0483919521790699</v>
      </c>
      <c r="N451">
        <f>(Table2[[#This Row],[1W Return vs Nifty]]-AVERAGE(Table2[1W Return vs Nifty]))/_xlfn.STDEV.P(Table2[1W Return vs Nifty])</f>
        <v>-0.72207455783330132</v>
      </c>
      <c r="O451">
        <v>3693.22</v>
      </c>
      <c r="P451">
        <v>3659.3180586493099</v>
      </c>
      <c r="Q451">
        <v>3480.3048621350399</v>
      </c>
      <c r="R451">
        <v>38.202970755744303</v>
      </c>
      <c r="S451" s="1">
        <f>(Table2[[#This Row],[Close Price]]-Table2[[#This Row],[20D EMA]])/Table2[[#This Row],[20D EMA]]</f>
        <v>-1.0754842657626624E-2</v>
      </c>
      <c r="T451" s="1">
        <f>(Table2[[#This Row],[Close Price]]-Table2[[#This Row],[50D EMA]])/Table2[[#This Row],[50D EMA]]</f>
        <v>-1.5899297508611303E-3</v>
      </c>
      <c r="U451" s="1">
        <f>(Table2[[#This Row],[Close Price]]-Table2[[#This Row],[200D EMA]])/Table2[[#This Row],[200D EMA]]</f>
        <v>4.9764358217375015E-2</v>
      </c>
      <c r="V451">
        <v>1.06466356236781</v>
      </c>
      <c r="W451">
        <v>3639.35</v>
      </c>
      <c r="X451">
        <v>3724</v>
      </c>
      <c r="Y451">
        <v>3639.35</v>
      </c>
      <c r="Z451">
        <v>3724</v>
      </c>
      <c r="AA451">
        <v>3639.35</v>
      </c>
      <c r="AB451">
        <v>3724</v>
      </c>
      <c r="AC451" s="1">
        <f>(Table2[[#This Row],[Close Price]]/Table2[[#This Row],[Day Low]])-1</f>
        <v>3.8880569332435666E-3</v>
      </c>
      <c r="AD451" s="1">
        <f>(Table2[[#This Row],[Day High]]/Table2[[#This Row],[Close Price]])-1</f>
        <v>1.929656493773102E-2</v>
      </c>
      <c r="AE451" s="1">
        <f>(Table2[[#This Row],[Close Price]]/Table2[[#This Row],[Current Week Low]])-1</f>
        <v>3.8880569332435666E-3</v>
      </c>
      <c r="AF451" s="1">
        <f>(Table2[[#This Row],[Current Week High]]/Table2[[#This Row],[Close Price]])-1</f>
        <v>1.929656493773102E-2</v>
      </c>
      <c r="AG451" s="1">
        <f>(Table2[[#This Row],[Close Price]]/Table2[[#This Row],[Current Month Low]])-1</f>
        <v>3.8880569332435666E-3</v>
      </c>
      <c r="AH451" s="1">
        <f>(Table2[[#This Row],[Current Month High]]/Table2[[#This Row],[Close Price]])-1</f>
        <v>1.929656493773102E-2</v>
      </c>
      <c r="AI451">
        <v>7.29163815519364</v>
      </c>
      <c r="AJ451">
        <v>27.916951140521299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-0.03</v>
      </c>
      <c r="AM451" t="s">
        <v>3214</v>
      </c>
      <c r="AN451">
        <v>1.1200000000000001</v>
      </c>
      <c r="AO451" t="s">
        <v>3215</v>
      </c>
      <c r="AP451">
        <v>0.11975382446345</v>
      </c>
      <c r="AQ451">
        <f>(Table2[[#This Row],[Sharpe Ratio]]-AVERAGE(Table2[Sharpe Ratio]))/_xlfn.STDEV.P(Table2[Sharpe Ratio])</f>
        <v>0.68374585609380667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-1.8453815623433911</v>
      </c>
      <c r="AS451">
        <f>_xlfn.RANK.AVG(Table2[[#This Row],[1Y Return vs Nifty Z-Score]],Table2[1Y Return vs Nifty Z-Score])</f>
        <v>529</v>
      </c>
      <c r="AT451">
        <f>_xlfn.RANK.AVG(Table2[[#This Row],[6M Return vs Nifty Z-Score]],Table2[6M Return vs Nifty Z-Score])</f>
        <v>625</v>
      </c>
      <c r="AU451">
        <f>_xlfn.RANK.AVG(Table2[[#This Row],[Sharpe Ratio Z-Score]],Table2[Sharpe Ratio Z-Score])</f>
        <v>177</v>
      </c>
      <c r="AV451">
        <f>(Table2[[#This Row],[Rank 1Y]]+Table2[[#This Row],[Rank 6M]]+Table2[[#This Row],[Rank Sharpe]])/3</f>
        <v>443.66666666666669</v>
      </c>
    </row>
    <row r="452" spans="1:48" x14ac:dyDescent="0.3">
      <c r="A452" t="s">
        <v>675</v>
      </c>
      <c r="B452" t="s">
        <v>676</v>
      </c>
      <c r="C452" t="s">
        <v>3181</v>
      </c>
      <c r="D452" t="s">
        <v>261</v>
      </c>
      <c r="E452">
        <v>27972.446073479899</v>
      </c>
      <c r="F452">
        <v>1469.85</v>
      </c>
      <c r="G452">
        <v>-5.7104645750575704</v>
      </c>
      <c r="H452">
        <f>(Table2[[#This Row],[1Y Return vs Nifty]]-AVERAGE(Table2[1Y Return vs Nifty]))/_xlfn.STDEV.P(Table2[1Y Return vs Nifty])</f>
        <v>-0.51580415970280469</v>
      </c>
      <c r="I452">
        <v>-5.9530471285109803</v>
      </c>
      <c r="J452">
        <f>(Table2[[#This Row],[1M Return vs Nifty]]-AVERAGE(Table2[1M Return vs Nifty]))/_xlfn.STDEV.P(Table2[1M Return vs Nifty])</f>
        <v>-0.43257038954915078</v>
      </c>
      <c r="K452">
        <v>-3.5872960316881901</v>
      </c>
      <c r="L452">
        <f>(Table2[[#This Row],[6M Return vs Nifty]]-AVERAGE(Table2[6M Return vs Nifty]))/_xlfn.STDEV.P(Table2[6M Return vs Nifty])</f>
        <v>-0.44367079063556664</v>
      </c>
      <c r="M452">
        <v>-2.6474410623717302</v>
      </c>
      <c r="N452">
        <f>(Table2[[#This Row],[1W Return vs Nifty]]-AVERAGE(Table2[1W Return vs Nifty]))/_xlfn.STDEV.P(Table2[1W Return vs Nifty])</f>
        <v>-0.63824212557645299</v>
      </c>
      <c r="O452">
        <v>1510.18</v>
      </c>
      <c r="P452">
        <v>1545.3810218487199</v>
      </c>
      <c r="Q452">
        <v>1440.8581998948</v>
      </c>
      <c r="R452">
        <v>32.338304710663898</v>
      </c>
      <c r="S452" s="1">
        <f>(Table2[[#This Row],[Close Price]]-Table2[[#This Row],[20D EMA]])/Table2[[#This Row],[20D EMA]]</f>
        <v>-2.6705425843277061E-2</v>
      </c>
      <c r="T452" s="1">
        <f>(Table2[[#This Row],[Close Price]]-Table2[[#This Row],[50D EMA]])/Table2[[#This Row],[50D EMA]]</f>
        <v>-4.8875339337584971E-2</v>
      </c>
      <c r="U452" s="1">
        <f>(Table2[[#This Row],[Close Price]]-Table2[[#This Row],[200D EMA]])/Table2[[#This Row],[200D EMA]]</f>
        <v>2.0121202840998963E-2</v>
      </c>
      <c r="V452">
        <v>0.818065837737044</v>
      </c>
      <c r="W452">
        <v>1465</v>
      </c>
      <c r="X452">
        <v>1505.75</v>
      </c>
      <c r="Y452">
        <v>1465</v>
      </c>
      <c r="Z452">
        <v>1515</v>
      </c>
      <c r="AA452">
        <v>1465</v>
      </c>
      <c r="AB452">
        <v>1505.75</v>
      </c>
      <c r="AC452" s="1">
        <f>(Table2[[#This Row],[Close Price]]/Table2[[#This Row],[Day Low]])-1</f>
        <v>3.3105802047781463E-3</v>
      </c>
      <c r="AD452" s="1">
        <f>(Table2[[#This Row],[Day High]]/Table2[[#This Row],[Close Price]])-1</f>
        <v>2.4424260979011514E-2</v>
      </c>
      <c r="AE452" s="1">
        <f>(Table2[[#This Row],[Close Price]]/Table2[[#This Row],[Current Week Low]])-1</f>
        <v>3.3105802047781463E-3</v>
      </c>
      <c r="AF452" s="1">
        <f>(Table2[[#This Row],[Current Week High]]/Table2[[#This Row],[Close Price]])-1</f>
        <v>3.0717420144912744E-2</v>
      </c>
      <c r="AG452" s="1">
        <f>(Table2[[#This Row],[Close Price]]/Table2[[#This Row],[Current Month Low]])-1</f>
        <v>3.3105802047781463E-3</v>
      </c>
      <c r="AH452" s="1">
        <f>(Table2[[#This Row],[Current Month High]]/Table2[[#This Row],[Close Price]])-1</f>
        <v>2.4424260979011514E-2</v>
      </c>
      <c r="AI452">
        <v>25.2610810626934</v>
      </c>
      <c r="AJ452">
        <v>43.316107644305703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-0.16</v>
      </c>
      <c r="AM452" t="s">
        <v>3214</v>
      </c>
      <c r="AN452">
        <v>-2.2000000000000002</v>
      </c>
      <c r="AO452" t="s">
        <v>3214</v>
      </c>
      <c r="AP452">
        <v>4.7170037407029998E-2</v>
      </c>
      <c r="AQ452">
        <f>(Table2[[#This Row],[Sharpe Ratio]]-AVERAGE(Table2[Sharpe Ratio]))/_xlfn.STDEV.P(Table2[Sharpe Ratio])</f>
        <v>-0.16379487833612344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469</v>
      </c>
      <c r="AT452">
        <f>_xlfn.RANK.AVG(Table2[[#This Row],[6M Return vs Nifty Z-Score]],Table2[6M Return vs Nifty Z-Score])</f>
        <v>480</v>
      </c>
      <c r="AU452">
        <f>_xlfn.RANK.AVG(Table2[[#This Row],[Sharpe Ratio Z-Score]],Table2[Sharpe Ratio Z-Score])</f>
        <v>382</v>
      </c>
      <c r="AV452">
        <f>(Table2[[#This Row],[Rank 1Y]]+Table2[[#This Row],[Rank 6M]]+Table2[[#This Row],[Rank Sharpe]])/3</f>
        <v>443.66666666666669</v>
      </c>
    </row>
    <row r="453" spans="1:48" x14ac:dyDescent="0.3">
      <c r="A453" t="s">
        <v>573</v>
      </c>
      <c r="B453" t="s">
        <v>574</v>
      </c>
      <c r="C453" t="s">
        <v>3173</v>
      </c>
      <c r="D453" t="s">
        <v>192</v>
      </c>
      <c r="E453">
        <v>36443.505588499997</v>
      </c>
      <c r="F453">
        <v>909.25</v>
      </c>
      <c r="G453">
        <v>-19.197069271003599</v>
      </c>
      <c r="H453">
        <f>(Table2[[#This Row],[1Y Return vs Nifty]]-AVERAGE(Table2[1Y Return vs Nifty]))/_xlfn.STDEV.P(Table2[1Y Return vs Nifty])</f>
        <v>-0.7413578731825512</v>
      </c>
      <c r="I453">
        <v>1.85183480310307</v>
      </c>
      <c r="J453">
        <f>(Table2[[#This Row],[1M Return vs Nifty]]-AVERAGE(Table2[1M Return vs Nifty]))/_xlfn.STDEV.P(Table2[1M Return vs Nifty])</f>
        <v>0.27004112866386842</v>
      </c>
      <c r="K453">
        <v>10.8443280744203</v>
      </c>
      <c r="L453">
        <f>(Table2[[#This Row],[6M Return vs Nifty]]-AVERAGE(Table2[6M Return vs Nifty]))/_xlfn.STDEV.P(Table2[6M Return vs Nifty])</f>
        <v>1.2614688634176894E-2</v>
      </c>
      <c r="M453">
        <v>2.48133420258673</v>
      </c>
      <c r="N453">
        <f>(Table2[[#This Row],[1W Return vs Nifty]]-AVERAGE(Table2[1W Return vs Nifty]))/_xlfn.STDEV.P(Table2[1W Return vs Nifty])</f>
        <v>0.43410293186144822</v>
      </c>
      <c r="O453">
        <v>891.13</v>
      </c>
      <c r="P453">
        <v>854.72952930600104</v>
      </c>
      <c r="Q453">
        <v>770.07213293079303</v>
      </c>
      <c r="R453">
        <v>60.176632357426001</v>
      </c>
      <c r="S453" s="1">
        <f>(Table2[[#This Row],[Close Price]]-Table2[[#This Row],[20D EMA]])/Table2[[#This Row],[20D EMA]]</f>
        <v>2.0333733574225989E-2</v>
      </c>
      <c r="T453" s="1">
        <f>(Table2[[#This Row],[Close Price]]-Table2[[#This Row],[50D EMA]])/Table2[[#This Row],[50D EMA]]</f>
        <v>6.3786810709894323E-2</v>
      </c>
      <c r="U453" s="1">
        <f>(Table2[[#This Row],[Close Price]]-Table2[[#This Row],[200D EMA]])/Table2[[#This Row],[200D EMA]]</f>
        <v>0.18073354575176528</v>
      </c>
      <c r="V453">
        <v>0.77282981529473804</v>
      </c>
      <c r="W453">
        <v>892.2</v>
      </c>
      <c r="X453">
        <v>911.95</v>
      </c>
      <c r="Y453">
        <v>871.8</v>
      </c>
      <c r="Z453">
        <v>911.95</v>
      </c>
      <c r="AA453">
        <v>892.2</v>
      </c>
      <c r="AB453">
        <v>911.95</v>
      </c>
      <c r="AC453" s="1">
        <f>(Table2[[#This Row],[Close Price]]/Table2[[#This Row],[Day Low]])-1</f>
        <v>1.9110065007845733E-2</v>
      </c>
      <c r="AD453" s="1">
        <f>(Table2[[#This Row],[Day High]]/Table2[[#This Row],[Close Price]])-1</f>
        <v>2.9694803409403558E-3</v>
      </c>
      <c r="AE453" s="1">
        <f>(Table2[[#This Row],[Close Price]]/Table2[[#This Row],[Current Week Low]])-1</f>
        <v>4.2957100252351443E-2</v>
      </c>
      <c r="AF453" s="1">
        <f>(Table2[[#This Row],[Current Week High]]/Table2[[#This Row],[Close Price]])-1</f>
        <v>2.9694803409403558E-3</v>
      </c>
      <c r="AG453" s="1">
        <f>(Table2[[#This Row],[Close Price]]/Table2[[#This Row],[Current Month Low]])-1</f>
        <v>1.9110065007845733E-2</v>
      </c>
      <c r="AH453" s="1">
        <f>(Table2[[#This Row],[Current Month High]]/Table2[[#This Row],[Close Price]])-1</f>
        <v>2.9694803409403558E-3</v>
      </c>
      <c r="AI453">
        <v>3.9593071212537798</v>
      </c>
      <c r="AJ453">
        <v>49.633835267012202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0.08</v>
      </c>
      <c r="AM453" t="s">
        <v>3215</v>
      </c>
      <c r="AN453">
        <v>-1.58</v>
      </c>
      <c r="AO453" t="s">
        <v>3214</v>
      </c>
      <c r="AP453">
        <v>2.1433445219041999E-2</v>
      </c>
      <c r="AQ453">
        <f>(Table2[[#This Row],[Sharpe Ratio]]-AVERAGE(Table2[Sharpe Ratio]))/_xlfn.STDEV.P(Table2[Sharpe Ratio])</f>
        <v>-0.46431392162847279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-0.48891304565153049</v>
      </c>
      <c r="AS453">
        <f>_xlfn.RANK.AVG(Table2[[#This Row],[1Y Return vs Nifty Z-Score]],Table2[1Y Return vs Nifty Z-Score])</f>
        <v>566</v>
      </c>
      <c r="AT453">
        <f>_xlfn.RANK.AVG(Table2[[#This Row],[6M Return vs Nifty Z-Score]],Table2[6M Return vs Nifty Z-Score])</f>
        <v>311</v>
      </c>
      <c r="AU453">
        <f>_xlfn.RANK.AVG(Table2[[#This Row],[Sharpe Ratio Z-Score]],Table2[Sharpe Ratio Z-Score])</f>
        <v>455</v>
      </c>
      <c r="AV453">
        <f>(Table2[[#This Row],[Rank 1Y]]+Table2[[#This Row],[Rank 6M]]+Table2[[#This Row],[Rank Sharpe]])/3</f>
        <v>444</v>
      </c>
    </row>
    <row r="454" spans="1:48" x14ac:dyDescent="0.3">
      <c r="A454" t="s">
        <v>1214</v>
      </c>
      <c r="B454" t="s">
        <v>1215</v>
      </c>
      <c r="C454" t="s">
        <v>3182</v>
      </c>
      <c r="D454" t="s">
        <v>130</v>
      </c>
      <c r="E454">
        <v>10132.305144147</v>
      </c>
      <c r="F454">
        <v>188.17</v>
      </c>
      <c r="G454">
        <v>-15.918430490263001</v>
      </c>
      <c r="H454">
        <f>(Table2[[#This Row],[1Y Return vs Nifty]]-AVERAGE(Table2[1Y Return vs Nifty]))/_xlfn.STDEV.P(Table2[1Y Return vs Nifty])</f>
        <v>-0.68652500984690068</v>
      </c>
      <c r="I454">
        <v>-6.7052570523223096</v>
      </c>
      <c r="J454">
        <f>(Table2[[#This Row],[1M Return vs Nifty]]-AVERAGE(Table2[1M Return vs Nifty]))/_xlfn.STDEV.P(Table2[1M Return vs Nifty])</f>
        <v>-0.50028587342382891</v>
      </c>
      <c r="K454">
        <v>-23.368972053574002</v>
      </c>
      <c r="L454">
        <f>(Table2[[#This Row],[6M Return vs Nifty]]-AVERAGE(Table2[6M Return vs Nifty]))/_xlfn.STDEV.P(Table2[6M Return vs Nifty])</f>
        <v>-1.0691091652800724</v>
      </c>
      <c r="M454">
        <v>-2.2616006990676198</v>
      </c>
      <c r="N454">
        <f>(Table2[[#This Row],[1W Return vs Nifty]]-AVERAGE(Table2[1W Return vs Nifty]))/_xlfn.STDEV.P(Table2[1W Return vs Nifty])</f>
        <v>-0.55756906326153444</v>
      </c>
      <c r="O454">
        <v>192.36</v>
      </c>
      <c r="P454">
        <v>196.26468812873699</v>
      </c>
      <c r="Q454">
        <v>197.129674605101</v>
      </c>
      <c r="R454">
        <v>42.295002150225201</v>
      </c>
      <c r="S454" s="1">
        <f>(Table2[[#This Row],[Close Price]]-Table2[[#This Row],[20D EMA]])/Table2[[#This Row],[20D EMA]]</f>
        <v>-2.1782075275525191E-2</v>
      </c>
      <c r="T454" s="1">
        <f>(Table2[[#This Row],[Close Price]]-Table2[[#This Row],[50D EMA]])/Table2[[#This Row],[50D EMA]]</f>
        <v>-4.1243731645844571E-2</v>
      </c>
      <c r="U454" s="1">
        <f>(Table2[[#This Row],[Close Price]]-Table2[[#This Row],[200D EMA]])/Table2[[#This Row],[200D EMA]]</f>
        <v>-4.5450664000990397E-2</v>
      </c>
      <c r="V454">
        <v>0.658966153294408</v>
      </c>
      <c r="W454">
        <v>187.5</v>
      </c>
      <c r="X454">
        <v>194</v>
      </c>
      <c r="Y454">
        <v>187</v>
      </c>
      <c r="Z454">
        <v>194</v>
      </c>
      <c r="AA454">
        <v>187.5</v>
      </c>
      <c r="AB454">
        <v>194</v>
      </c>
      <c r="AC454" s="1">
        <f>(Table2[[#This Row],[Close Price]]/Table2[[#This Row],[Day Low]])-1</f>
        <v>3.5733333333332062E-3</v>
      </c>
      <c r="AD454" s="1">
        <f>(Table2[[#This Row],[Day High]]/Table2[[#This Row],[Close Price]])-1</f>
        <v>3.0982622097039947E-2</v>
      </c>
      <c r="AE454" s="1">
        <f>(Table2[[#This Row],[Close Price]]/Table2[[#This Row],[Current Week Low]])-1</f>
        <v>6.2566844919784703E-3</v>
      </c>
      <c r="AF454" s="1">
        <f>(Table2[[#This Row],[Current Week High]]/Table2[[#This Row],[Close Price]])-1</f>
        <v>3.0982622097039947E-2</v>
      </c>
      <c r="AG454" s="1">
        <f>(Table2[[#This Row],[Close Price]]/Table2[[#This Row],[Current Month Low]])-1</f>
        <v>3.5733333333332062E-3</v>
      </c>
      <c r="AH454" s="1">
        <f>(Table2[[#This Row],[Current Month High]]/Table2[[#This Row],[Close Price]])-1</f>
        <v>3.0982622097039947E-2</v>
      </c>
      <c r="AI454">
        <v>51.405643832704399</v>
      </c>
      <c r="AJ454">
        <v>38.819623755071902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</v>
      </c>
      <c r="AM454" t="s">
        <v>3214</v>
      </c>
      <c r="AN454">
        <v>-2.17</v>
      </c>
      <c r="AO454" t="s">
        <v>3214</v>
      </c>
      <c r="AP454">
        <v>0.14060101273706599</v>
      </c>
      <c r="AQ454">
        <f>(Table2[[#This Row],[Sharpe Ratio]]-AVERAGE(Table2[Sharpe Ratio]))/_xlfn.STDEV.P(Table2[Sharpe Ratio])</f>
        <v>0.92717268702624878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553</v>
      </c>
      <c r="AT454">
        <f>_xlfn.RANK.AVG(Table2[[#This Row],[6M Return vs Nifty Z-Score]],Table2[6M Return vs Nifty Z-Score])</f>
        <v>657</v>
      </c>
      <c r="AU454">
        <f>_xlfn.RANK.AVG(Table2[[#This Row],[Sharpe Ratio Z-Score]],Table2[Sharpe Ratio Z-Score])</f>
        <v>122</v>
      </c>
      <c r="AV454">
        <f>(Table2[[#This Row],[Rank 1Y]]+Table2[[#This Row],[Rank 6M]]+Table2[[#This Row],[Rank Sharpe]])/3</f>
        <v>444</v>
      </c>
    </row>
    <row r="455" spans="1:48" x14ac:dyDescent="0.3">
      <c r="A455" t="s">
        <v>1651</v>
      </c>
      <c r="B455" t="s">
        <v>1652</v>
      </c>
      <c r="C455" t="s">
        <v>3180</v>
      </c>
      <c r="D455" t="s">
        <v>130</v>
      </c>
      <c r="E455">
        <v>5617.3682048832898</v>
      </c>
      <c r="F455">
        <v>196.76</v>
      </c>
      <c r="G455">
        <v>39.290328734804604</v>
      </c>
      <c r="H455">
        <f>(Table2[[#This Row],[1Y Return vs Nifty]]-AVERAGE(Table2[1Y Return vs Nifty]))/_xlfn.STDEV.P(Table2[1Y Return vs Nifty])</f>
        <v>0.2368015753511033</v>
      </c>
      <c r="I455">
        <v>-8.9718387156610095</v>
      </c>
      <c r="J455">
        <f>(Table2[[#This Row],[1M Return vs Nifty]]-AVERAGE(Table2[1M Return vs Nifty]))/_xlfn.STDEV.P(Table2[1M Return vs Nifty])</f>
        <v>-0.70432821481807717</v>
      </c>
      <c r="K455">
        <v>-23.138625941311101</v>
      </c>
      <c r="L455">
        <f>(Table2[[#This Row],[6M Return vs Nifty]]-AVERAGE(Table2[6M Return vs Nifty]))/_xlfn.STDEV.P(Table2[6M Return vs Nifty])</f>
        <v>-1.0618262991619538</v>
      </c>
      <c r="M455">
        <v>1.5852835874647999</v>
      </c>
      <c r="N455">
        <f>(Table2[[#This Row],[1W Return vs Nifty]]-AVERAGE(Table2[1W Return vs Nifty]))/_xlfn.STDEV.P(Table2[1W Return vs Nifty])</f>
        <v>0.24675304837070114</v>
      </c>
      <c r="O455">
        <v>197.33</v>
      </c>
      <c r="P455">
        <v>199.50036051547099</v>
      </c>
      <c r="Q455">
        <v>189.27808771394399</v>
      </c>
      <c r="R455">
        <v>49.186742593126397</v>
      </c>
      <c r="S455" s="1">
        <f>(Table2[[#This Row],[Close Price]]-Table2[[#This Row],[20D EMA]])/Table2[[#This Row],[20D EMA]]</f>
        <v>-2.8885623067958321E-3</v>
      </c>
      <c r="T455" s="1">
        <f>(Table2[[#This Row],[Close Price]]-Table2[[#This Row],[50D EMA]])/Table2[[#This Row],[50D EMA]]</f>
        <v>-1.3736118112220079E-2</v>
      </c>
      <c r="U455" s="1">
        <f>(Table2[[#This Row],[Close Price]]-Table2[[#This Row],[200D EMA]])/Table2[[#This Row],[200D EMA]]</f>
        <v>3.9528676438042934E-2</v>
      </c>
      <c r="V455">
        <v>0.82167329191940197</v>
      </c>
      <c r="W455">
        <v>196.21</v>
      </c>
      <c r="X455">
        <v>201.61</v>
      </c>
      <c r="Y455">
        <v>196.21</v>
      </c>
      <c r="Z455">
        <v>207</v>
      </c>
      <c r="AA455">
        <v>196.21</v>
      </c>
      <c r="AB455">
        <v>201.61</v>
      </c>
      <c r="AC455" s="1">
        <f>(Table2[[#This Row],[Close Price]]/Table2[[#This Row],[Day Low]])-1</f>
        <v>2.8031191070789774E-3</v>
      </c>
      <c r="AD455" s="1">
        <f>(Table2[[#This Row],[Day High]]/Table2[[#This Row],[Close Price]])-1</f>
        <v>2.4649318967269851E-2</v>
      </c>
      <c r="AE455" s="1">
        <f>(Table2[[#This Row],[Close Price]]/Table2[[#This Row],[Current Week Low]])-1</f>
        <v>2.8031191070789774E-3</v>
      </c>
      <c r="AF455" s="1">
        <f>(Table2[[#This Row],[Current Week High]]/Table2[[#This Row],[Close Price]])-1</f>
        <v>5.2043098190689197E-2</v>
      </c>
      <c r="AG455" s="1">
        <f>(Table2[[#This Row],[Close Price]]/Table2[[#This Row],[Current Month Low]])-1</f>
        <v>2.8031191070789774E-3</v>
      </c>
      <c r="AH455" s="1">
        <f>(Table2[[#This Row],[Current Month High]]/Table2[[#This Row],[Close Price]])-1</f>
        <v>2.4649318967269851E-2</v>
      </c>
      <c r="AI455">
        <v>34.656434234600503</v>
      </c>
      <c r="AJ455">
        <v>79.525547445255398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-0.13</v>
      </c>
      <c r="AM455" t="s">
        <v>3214</v>
      </c>
      <c r="AN455">
        <v>0.85</v>
      </c>
      <c r="AO455" t="s">
        <v>3215</v>
      </c>
      <c r="AP455">
        <v>2.5789341807027001E-2</v>
      </c>
      <c r="AQ455">
        <f>(Table2[[#This Row],[Sharpe Ratio]]-AVERAGE(Table2[Sharpe Ratio]))/_xlfn.STDEV.P(Table2[Sharpe Ratio])</f>
        <v>-0.41345132623355402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235</v>
      </c>
      <c r="AT455">
        <f>_xlfn.RANK.AVG(Table2[[#This Row],[6M Return vs Nifty Z-Score]],Table2[6M Return vs Nifty Z-Score])</f>
        <v>655</v>
      </c>
      <c r="AU455">
        <f>_xlfn.RANK.AVG(Table2[[#This Row],[Sharpe Ratio Z-Score]],Table2[Sharpe Ratio Z-Score])</f>
        <v>442</v>
      </c>
      <c r="AV455">
        <f>(Table2[[#This Row],[Rank 1Y]]+Table2[[#This Row],[Rank 6M]]+Table2[[#This Row],[Rank Sharpe]])/3</f>
        <v>444</v>
      </c>
    </row>
    <row r="456" spans="1:48" x14ac:dyDescent="0.3">
      <c r="A456" t="s">
        <v>70</v>
      </c>
      <c r="B456" t="s">
        <v>71</v>
      </c>
      <c r="C456" t="s">
        <v>3176</v>
      </c>
      <c r="D456" t="s">
        <v>72</v>
      </c>
      <c r="E456">
        <v>363844.57078235201</v>
      </c>
      <c r="F456">
        <v>3186.1</v>
      </c>
      <c r="G456">
        <v>2.1030415811387599</v>
      </c>
      <c r="H456">
        <f>(Table2[[#This Row],[1Y Return vs Nifty]]-AVERAGE(Table2[1Y Return vs Nifty]))/_xlfn.STDEV.P(Table2[1Y Return vs Nifty])</f>
        <v>-0.38512891796781873</v>
      </c>
      <c r="I456">
        <v>2.79189100055443</v>
      </c>
      <c r="J456">
        <f>(Table2[[#This Row],[1M Return vs Nifty]]-AVERAGE(Table2[1M Return vs Nifty]))/_xlfn.STDEV.P(Table2[1M Return vs Nifty])</f>
        <v>0.35466692030095825</v>
      </c>
      <c r="K456">
        <v>-17.375341945683299</v>
      </c>
      <c r="L456">
        <f>(Table2[[#This Row],[6M Return vs Nifty]]-AVERAGE(Table2[6M Return vs Nifty]))/_xlfn.STDEV.P(Table2[6M Return vs Nifty])</f>
        <v>-0.87960822164151753</v>
      </c>
      <c r="M456">
        <v>3.1601505674252302</v>
      </c>
      <c r="N456">
        <f>(Table2[[#This Row],[1W Return vs Nifty]]-AVERAGE(Table2[1W Return vs Nifty]))/_xlfn.STDEV.P(Table2[1W Return vs Nifty])</f>
        <v>0.57603260047375082</v>
      </c>
      <c r="O456">
        <v>3063.62</v>
      </c>
      <c r="P456">
        <v>3066.2168579597601</v>
      </c>
      <c r="Q456">
        <v>3007.5459223664302</v>
      </c>
      <c r="R456">
        <v>82.514925217137602</v>
      </c>
      <c r="S456" s="1">
        <f>(Table2[[#This Row],[Close Price]]-Table2[[#This Row],[20D EMA]])/Table2[[#This Row],[20D EMA]]</f>
        <v>3.9978848551713339E-2</v>
      </c>
      <c r="T456" s="1">
        <f>(Table2[[#This Row],[Close Price]]-Table2[[#This Row],[50D EMA]])/Table2[[#This Row],[50D EMA]]</f>
        <v>3.9098063703168484E-2</v>
      </c>
      <c r="U456" s="1">
        <f>(Table2[[#This Row],[Close Price]]-Table2[[#This Row],[200D EMA]])/Table2[[#This Row],[200D EMA]]</f>
        <v>5.9368695355806182E-2</v>
      </c>
      <c r="V456">
        <v>0.86532708621756205</v>
      </c>
      <c r="W456">
        <v>3107</v>
      </c>
      <c r="X456">
        <v>3192</v>
      </c>
      <c r="Y456">
        <v>3107</v>
      </c>
      <c r="Z456">
        <v>3209.9</v>
      </c>
      <c r="AA456">
        <v>3107</v>
      </c>
      <c r="AB456">
        <v>3192</v>
      </c>
      <c r="AC456" s="1">
        <f>(Table2[[#This Row],[Close Price]]/Table2[[#This Row],[Day Low]])-1</f>
        <v>2.5458641776633373E-2</v>
      </c>
      <c r="AD456" s="1">
        <f>(Table2[[#This Row],[Day High]]/Table2[[#This Row],[Close Price]])-1</f>
        <v>1.8517937290103426E-3</v>
      </c>
      <c r="AE456" s="1">
        <f>(Table2[[#This Row],[Close Price]]/Table2[[#This Row],[Current Week Low]])-1</f>
        <v>2.5458641776633373E-2</v>
      </c>
      <c r="AF456" s="1">
        <f>(Table2[[#This Row],[Current Week High]]/Table2[[#This Row],[Close Price]])-1</f>
        <v>7.4699475848216679E-3</v>
      </c>
      <c r="AG456" s="1">
        <f>(Table2[[#This Row],[Close Price]]/Table2[[#This Row],[Current Month Low]])-1</f>
        <v>2.5458641776633373E-2</v>
      </c>
      <c r="AH456" s="1">
        <f>(Table2[[#This Row],[Current Month High]]/Table2[[#This Row],[Close Price]])-1</f>
        <v>1.8517937290103426E-3</v>
      </c>
      <c r="AI456">
        <v>17.5072973227456</v>
      </c>
      <c r="AJ456">
        <v>48.744164332399599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-0.03</v>
      </c>
      <c r="AM456" t="s">
        <v>3214</v>
      </c>
      <c r="AN456">
        <v>7.34</v>
      </c>
      <c r="AO456" t="s">
        <v>3215</v>
      </c>
      <c r="AP456">
        <v>7.3655397463154998E-2</v>
      </c>
      <c r="AQ456">
        <f>(Table2[[#This Row],[Sharpe Ratio]]-AVERAGE(Table2[Sharpe Ratio]))/_xlfn.STDEV.P(Table2[Sharpe Ratio])</f>
        <v>0.14546731951752045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422</v>
      </c>
      <c r="AT456">
        <f>_xlfn.RANK.AVG(Table2[[#This Row],[6M Return vs Nifty Z-Score]],Table2[6M Return vs Nifty Z-Score])</f>
        <v>606</v>
      </c>
      <c r="AU456">
        <f>_xlfn.RANK.AVG(Table2[[#This Row],[Sharpe Ratio Z-Score]],Table2[Sharpe Ratio Z-Score])</f>
        <v>305</v>
      </c>
      <c r="AV456">
        <f>(Table2[[#This Row],[Rank 1Y]]+Table2[[#This Row],[Rank 6M]]+Table2[[#This Row],[Rank Sharpe]])/3</f>
        <v>444.33333333333331</v>
      </c>
    </row>
    <row r="457" spans="1:48" x14ac:dyDescent="0.3">
      <c r="A457" t="s">
        <v>1145</v>
      </c>
      <c r="B457" t="s">
        <v>1146</v>
      </c>
      <c r="C457" t="s">
        <v>3179</v>
      </c>
      <c r="D457" t="s">
        <v>517</v>
      </c>
      <c r="E457">
        <v>11485.5652198845</v>
      </c>
      <c r="F457">
        <v>358.5</v>
      </c>
      <c r="G457">
        <v>-5.3008634966957304</v>
      </c>
      <c r="H457">
        <f>(Table2[[#This Row],[1Y Return vs Nifty]]-AVERAGE(Table2[1Y Return vs Nifty]))/_xlfn.STDEV.P(Table2[1Y Return vs Nifty])</f>
        <v>-0.508953877785845</v>
      </c>
      <c r="I457">
        <v>-80.786123379365307</v>
      </c>
      <c r="J457">
        <f>(Table2[[#This Row],[1M Return vs Nifty]]-AVERAGE(Table2[1M Return vs Nifty]))/_xlfn.STDEV.P(Table2[1M Return vs Nifty])</f>
        <v>-7.1691977694190907</v>
      </c>
      <c r="K457">
        <v>0.35607822349759699</v>
      </c>
      <c r="L457">
        <f>(Table2[[#This Row],[6M Return vs Nifty]]-AVERAGE(Table2[6M Return vs Nifty]))/_xlfn.STDEV.P(Table2[6M Return vs Nifty])</f>
        <v>-0.31899290277360237</v>
      </c>
      <c r="M457">
        <v>-2.05479579878781</v>
      </c>
      <c r="N457">
        <f>(Table2[[#This Row],[1W Return vs Nifty]]-AVERAGE(Table2[1W Return vs Nifty]))/_xlfn.STDEV.P(Table2[1W Return vs Nifty])</f>
        <v>-0.51432945902615801</v>
      </c>
      <c r="O457">
        <v>349.42</v>
      </c>
      <c r="P457">
        <v>334.45550282560799</v>
      </c>
      <c r="Q457">
        <v>307.25058326621502</v>
      </c>
      <c r="R457">
        <v>53.929245244294599</v>
      </c>
      <c r="S457" s="1">
        <f>(Table2[[#This Row],[Close Price]]-Table2[[#This Row],[20D EMA]])/Table2[[#This Row],[20D EMA]]</f>
        <v>2.5985919523782222E-2</v>
      </c>
      <c r="T457" s="1">
        <f>(Table2[[#This Row],[Close Price]]-Table2[[#This Row],[50D EMA]])/Table2[[#This Row],[50D EMA]]</f>
        <v>7.1891468285780621E-2</v>
      </c>
      <c r="U457" s="1">
        <f>(Table2[[#This Row],[Close Price]]-Table2[[#This Row],[200D EMA]])/Table2[[#This Row],[200D EMA]]</f>
        <v>0.16680006328704119</v>
      </c>
      <c r="V457">
        <v>1.6957470129525001</v>
      </c>
      <c r="W457">
        <v>352.3</v>
      </c>
      <c r="X457">
        <v>362.5</v>
      </c>
      <c r="Y457">
        <v>352.3</v>
      </c>
      <c r="Z457">
        <v>372.7</v>
      </c>
      <c r="AA457">
        <v>352.3</v>
      </c>
      <c r="AB457">
        <v>362.5</v>
      </c>
      <c r="AC457" s="1">
        <f>(Table2[[#This Row],[Close Price]]/Table2[[#This Row],[Day Low]])-1</f>
        <v>1.7598637524836702E-2</v>
      </c>
      <c r="AD457" s="1">
        <f>(Table2[[#This Row],[Day High]]/Table2[[#This Row],[Close Price]])-1</f>
        <v>1.1157601115760141E-2</v>
      </c>
      <c r="AE457" s="1">
        <f>(Table2[[#This Row],[Close Price]]/Table2[[#This Row],[Current Week Low]])-1</f>
        <v>1.7598637524836702E-2</v>
      </c>
      <c r="AF457" s="1">
        <f>(Table2[[#This Row],[Current Week High]]/Table2[[#This Row],[Close Price]])-1</f>
        <v>3.9609483960948433E-2</v>
      </c>
      <c r="AG457" s="1">
        <f>(Table2[[#This Row],[Close Price]]/Table2[[#This Row],[Current Month Low]])-1</f>
        <v>1.7598637524836702E-2</v>
      </c>
      <c r="AH457" s="1">
        <f>(Table2[[#This Row],[Current Month High]]/Table2[[#This Row],[Close Price]])-1</f>
        <v>1.1157601115760141E-2</v>
      </c>
      <c r="AI457">
        <v>11.8549511854951</v>
      </c>
      <c r="AJ457">
        <v>47.7741137675185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0.05</v>
      </c>
      <c r="AM457" t="s">
        <v>3215</v>
      </c>
      <c r="AN457">
        <v>9.2200000000000006</v>
      </c>
      <c r="AO457" t="s">
        <v>3215</v>
      </c>
      <c r="AP457">
        <v>2.7736449379362999E-2</v>
      </c>
      <c r="AQ457">
        <f>(Table2[[#This Row],[Sharpe Ratio]]-AVERAGE(Table2[Sharpe Ratio]))/_xlfn.STDEV.P(Table2[Sharpe Ratio])</f>
        <v>-0.39071549156858992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-8.9021895005732858</v>
      </c>
      <c r="AS457">
        <f>_xlfn.RANK.AVG(Table2[[#This Row],[1Y Return vs Nifty Z-Score]],Table2[1Y Return vs Nifty Z-Score])</f>
        <v>468</v>
      </c>
      <c r="AT457">
        <f>_xlfn.RANK.AVG(Table2[[#This Row],[6M Return vs Nifty Z-Score]],Table2[6M Return vs Nifty Z-Score])</f>
        <v>427</v>
      </c>
      <c r="AU457">
        <f>_xlfn.RANK.AVG(Table2[[#This Row],[Sharpe Ratio Z-Score]],Table2[Sharpe Ratio Z-Score])</f>
        <v>438</v>
      </c>
      <c r="AV457">
        <f>(Table2[[#This Row],[Rank 1Y]]+Table2[[#This Row],[Rank 6M]]+Table2[[#This Row],[Rank Sharpe]])/3</f>
        <v>444.33333333333331</v>
      </c>
    </row>
    <row r="458" spans="1:48" x14ac:dyDescent="0.3">
      <c r="A458" t="s">
        <v>420</v>
      </c>
      <c r="B458" t="s">
        <v>421</v>
      </c>
      <c r="C458" t="s">
        <v>3171</v>
      </c>
      <c r="D458" t="s">
        <v>231</v>
      </c>
      <c r="E458">
        <v>57200.087908914997</v>
      </c>
      <c r="F458">
        <v>2163.35</v>
      </c>
      <c r="G458">
        <v>7.4986084178348698</v>
      </c>
      <c r="H458">
        <f>(Table2[[#This Row],[1Y Return vs Nifty]]-AVERAGE(Table2[1Y Return vs Nifty]))/_xlfn.STDEV.P(Table2[1Y Return vs Nifty])</f>
        <v>-0.29489196331674972</v>
      </c>
      <c r="I458">
        <v>2.7710311470053002</v>
      </c>
      <c r="J458">
        <f>(Table2[[#This Row],[1M Return vs Nifty]]-AVERAGE(Table2[1M Return vs Nifty]))/_xlfn.STDEV.P(Table2[1M Return vs Nifty])</f>
        <v>0.35278907339689569</v>
      </c>
      <c r="K458">
        <v>5.0229355973522596</v>
      </c>
      <c r="L458">
        <f>(Table2[[#This Row],[6M Return vs Nifty]]-AVERAGE(Table2[6M Return vs Nifty]))/_xlfn.STDEV.P(Table2[6M Return vs Nifty])</f>
        <v>-0.17144060804528488</v>
      </c>
      <c r="M458">
        <v>0.154940700872228</v>
      </c>
      <c r="N458">
        <f>(Table2[[#This Row],[1W Return vs Nifty]]-AVERAGE(Table2[1W Return vs Nifty]))/_xlfn.STDEV.P(Table2[1W Return vs Nifty])</f>
        <v>-5.2308822278729218E-2</v>
      </c>
      <c r="O458">
        <v>2110.27</v>
      </c>
      <c r="P458">
        <v>2061.4937695994399</v>
      </c>
      <c r="Q458">
        <v>1914.59227411495</v>
      </c>
      <c r="R458">
        <v>61.394351781522801</v>
      </c>
      <c r="S458" s="1">
        <f>(Table2[[#This Row],[Close Price]]-Table2[[#This Row],[20D EMA]])/Table2[[#This Row],[20D EMA]]</f>
        <v>2.5153179450970696E-2</v>
      </c>
      <c r="T458" s="1">
        <f>(Table2[[#This Row],[Close Price]]-Table2[[#This Row],[50D EMA]])/Table2[[#This Row],[50D EMA]]</f>
        <v>4.940894408832059E-2</v>
      </c>
      <c r="U458" s="1">
        <f>(Table2[[#This Row],[Close Price]]-Table2[[#This Row],[200D EMA]])/Table2[[#This Row],[200D EMA]]</f>
        <v>0.12992725879458697</v>
      </c>
      <c r="V458">
        <v>1.25807171628491</v>
      </c>
      <c r="W458">
        <v>2149.6999999999998</v>
      </c>
      <c r="X458">
        <v>2186.4</v>
      </c>
      <c r="Y458">
        <v>2149.6999999999998</v>
      </c>
      <c r="Z458">
        <v>2196.15</v>
      </c>
      <c r="AA458">
        <v>2149.6999999999998</v>
      </c>
      <c r="AB458">
        <v>2186.4</v>
      </c>
      <c r="AC458" s="1">
        <f>(Table2[[#This Row],[Close Price]]/Table2[[#This Row],[Day Low]])-1</f>
        <v>6.3497232171931817E-3</v>
      </c>
      <c r="AD458" s="1">
        <f>(Table2[[#This Row],[Day High]]/Table2[[#This Row],[Close Price]])-1</f>
        <v>1.0654771534888141E-2</v>
      </c>
      <c r="AE458" s="1">
        <f>(Table2[[#This Row],[Close Price]]/Table2[[#This Row],[Current Week Low]])-1</f>
        <v>6.3497232171931817E-3</v>
      </c>
      <c r="AF458" s="1">
        <f>(Table2[[#This Row],[Current Week High]]/Table2[[#This Row],[Close Price]])-1</f>
        <v>1.5161670557237716E-2</v>
      </c>
      <c r="AG458" s="1">
        <f>(Table2[[#This Row],[Close Price]]/Table2[[#This Row],[Current Month Low]])-1</f>
        <v>6.3497232171931817E-3</v>
      </c>
      <c r="AH458" s="1">
        <f>(Table2[[#This Row],[Current Month High]]/Table2[[#This Row],[Close Price]])-1</f>
        <v>1.0654771534888141E-2</v>
      </c>
      <c r="AI458">
        <v>1.9206323526012901</v>
      </c>
      <c r="AJ458">
        <v>40.495518898558203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-7.0000000000000007E-2</v>
      </c>
      <c r="AM458" t="s">
        <v>3214</v>
      </c>
      <c r="AN458">
        <v>4</v>
      </c>
      <c r="AO458" t="s">
        <v>3215</v>
      </c>
      <c r="AP458">
        <v>-9.7054094479800002E-4</v>
      </c>
      <c r="AQ458">
        <f>(Table2[[#This Row],[Sharpe Ratio]]-AVERAGE(Table2[Sharpe Ratio]))/_xlfn.STDEV.P(Table2[Sharpe Ratio])</f>
        <v>-0.72591904940582597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-0.89177136964969395</v>
      </c>
      <c r="AS458">
        <f>_xlfn.RANK.AVG(Table2[[#This Row],[1Y Return vs Nifty Z-Score]],Table2[1Y Return vs Nifty Z-Score])</f>
        <v>396</v>
      </c>
      <c r="AT458">
        <f>_xlfn.RANK.AVG(Table2[[#This Row],[6M Return vs Nifty Z-Score]],Table2[6M Return vs Nifty Z-Score])</f>
        <v>375</v>
      </c>
      <c r="AU458">
        <f>_xlfn.RANK.AVG(Table2[[#This Row],[Sharpe Ratio Z-Score]],Table2[Sharpe Ratio Z-Score])</f>
        <v>565</v>
      </c>
      <c r="AV458">
        <f>(Table2[[#This Row],[Rank 1Y]]+Table2[[#This Row],[Rank 6M]]+Table2[[#This Row],[Rank Sharpe]])/3</f>
        <v>445.33333333333331</v>
      </c>
    </row>
    <row r="459" spans="1:48" x14ac:dyDescent="0.3">
      <c r="A459" t="s">
        <v>1538</v>
      </c>
      <c r="B459" t="s">
        <v>1539</v>
      </c>
      <c r="C459" t="s">
        <v>3180</v>
      </c>
      <c r="D459" t="s">
        <v>130</v>
      </c>
      <c r="E459">
        <v>6665.1599162000002</v>
      </c>
      <c r="F459">
        <v>945.95</v>
      </c>
      <c r="G459">
        <v>7.4337773290661397</v>
      </c>
      <c r="H459">
        <f>(Table2[[#This Row],[1Y Return vs Nifty]]-AVERAGE(Table2[1Y Return vs Nifty]))/_xlfn.STDEV.P(Table2[1Y Return vs Nifty])</f>
        <v>-0.2959762164071601</v>
      </c>
      <c r="I459">
        <v>-2.6493393392579101</v>
      </c>
      <c r="J459">
        <f>(Table2[[#This Row],[1M Return vs Nifty]]-AVERAGE(Table2[1M Return vs Nifty]))/_xlfn.STDEV.P(Table2[1M Return vs Nifty])</f>
        <v>-0.13516382198314436</v>
      </c>
      <c r="K459">
        <v>-3.5193250993371499</v>
      </c>
      <c r="L459">
        <f>(Table2[[#This Row],[6M Return vs Nifty]]-AVERAGE(Table2[6M Return vs Nifty]))/_xlfn.STDEV.P(Table2[6M Return vs Nifty])</f>
        <v>-0.44152174980577685</v>
      </c>
      <c r="M459">
        <v>-2.0817735857762698</v>
      </c>
      <c r="N459">
        <f>(Table2[[#This Row],[1W Return vs Nifty]]-AVERAGE(Table2[1W Return vs Nifty]))/_xlfn.STDEV.P(Table2[1W Return vs Nifty])</f>
        <v>-0.51997008374515152</v>
      </c>
      <c r="O459">
        <v>953.81</v>
      </c>
      <c r="P459">
        <v>941.05640351874297</v>
      </c>
      <c r="Q459">
        <v>874.42738718789894</v>
      </c>
      <c r="R459">
        <v>43.852832564313402</v>
      </c>
      <c r="S459" s="1">
        <f>(Table2[[#This Row],[Close Price]]-Table2[[#This Row],[20D EMA]])/Table2[[#This Row],[20D EMA]]</f>
        <v>-8.2406349272914937E-3</v>
      </c>
      <c r="T459" s="1">
        <f>(Table2[[#This Row],[Close Price]]-Table2[[#This Row],[50D EMA]])/Table2[[#This Row],[50D EMA]]</f>
        <v>5.2001096458822536E-3</v>
      </c>
      <c r="U459" s="1">
        <f>(Table2[[#This Row],[Close Price]]-Table2[[#This Row],[200D EMA]])/Table2[[#This Row],[200D EMA]]</f>
        <v>8.179365589418823E-2</v>
      </c>
      <c r="V459">
        <v>0.52756874290304701</v>
      </c>
      <c r="W459">
        <v>935</v>
      </c>
      <c r="X459">
        <v>952.3</v>
      </c>
      <c r="Y459">
        <v>934.05</v>
      </c>
      <c r="Z459">
        <v>952.75</v>
      </c>
      <c r="AA459">
        <v>935</v>
      </c>
      <c r="AB459">
        <v>952.3</v>
      </c>
      <c r="AC459" s="1">
        <f>(Table2[[#This Row],[Close Price]]/Table2[[#This Row],[Day Low]])-1</f>
        <v>1.1711229946524071E-2</v>
      </c>
      <c r="AD459" s="1">
        <f>(Table2[[#This Row],[Day High]]/Table2[[#This Row],[Close Price]])-1</f>
        <v>6.7128283735926608E-3</v>
      </c>
      <c r="AE459" s="1">
        <f>(Table2[[#This Row],[Close Price]]/Table2[[#This Row],[Current Week Low]])-1</f>
        <v>1.2740217333119253E-2</v>
      </c>
      <c r="AF459" s="1">
        <f>(Table2[[#This Row],[Current Week High]]/Table2[[#This Row],[Close Price]])-1</f>
        <v>7.1885406205400848E-3</v>
      </c>
      <c r="AG459" s="1">
        <f>(Table2[[#This Row],[Close Price]]/Table2[[#This Row],[Current Month Low]])-1</f>
        <v>1.1711229946524071E-2</v>
      </c>
      <c r="AH459" s="1">
        <f>(Table2[[#This Row],[Current Month High]]/Table2[[#This Row],[Close Price]])-1</f>
        <v>6.7128283735926608E-3</v>
      </c>
      <c r="AI459">
        <v>8.8746762513874895</v>
      </c>
      <c r="AJ459">
        <v>53.5508481454427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-0.02</v>
      </c>
      <c r="AM459" t="s">
        <v>3214</v>
      </c>
      <c r="AN459">
        <v>-2.79</v>
      </c>
      <c r="AO459" t="s">
        <v>3214</v>
      </c>
      <c r="AP459">
        <v>1.7642976440236002E-2</v>
      </c>
      <c r="AQ459">
        <f>(Table2[[#This Row],[Sharpe Ratio]]-AVERAGE(Table2[Sharpe Ratio]))/_xlfn.STDEV.P(Table2[Sharpe Ratio])</f>
        <v>-0.50857417344098554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-1.9012060453822184</v>
      </c>
      <c r="AS459">
        <f>_xlfn.RANK.AVG(Table2[[#This Row],[1Y Return vs Nifty Z-Score]],Table2[1Y Return vs Nifty Z-Score])</f>
        <v>397</v>
      </c>
      <c r="AT459">
        <f>_xlfn.RANK.AVG(Table2[[#This Row],[6M Return vs Nifty Z-Score]],Table2[6M Return vs Nifty Z-Score])</f>
        <v>479</v>
      </c>
      <c r="AU459">
        <f>_xlfn.RANK.AVG(Table2[[#This Row],[Sharpe Ratio Z-Score]],Table2[Sharpe Ratio Z-Score])</f>
        <v>463</v>
      </c>
      <c r="AV459">
        <f>(Table2[[#This Row],[Rank 1Y]]+Table2[[#This Row],[Rank 6M]]+Table2[[#This Row],[Rank Sharpe]])/3</f>
        <v>446.33333333333331</v>
      </c>
    </row>
    <row r="460" spans="1:48" x14ac:dyDescent="0.3">
      <c r="A460" t="s">
        <v>707</v>
      </c>
      <c r="B460" t="s">
        <v>708</v>
      </c>
      <c r="C460" t="s">
        <v>3173</v>
      </c>
      <c r="D460" t="s">
        <v>54</v>
      </c>
      <c r="E460">
        <v>25447.175925</v>
      </c>
      <c r="F460">
        <v>5562.5</v>
      </c>
      <c r="G460">
        <v>10.797841955745699</v>
      </c>
      <c r="H460">
        <f>(Table2[[#This Row],[1Y Return vs Nifty]]-AVERAGE(Table2[1Y Return vs Nifty]))/_xlfn.STDEV.P(Table2[1Y Return vs Nifty])</f>
        <v>-0.23971466755628326</v>
      </c>
      <c r="I460">
        <v>-10.829237505718</v>
      </c>
      <c r="J460">
        <f>(Table2[[#This Row],[1M Return vs Nifty]]-AVERAGE(Table2[1M Return vs Nifty]))/_xlfn.STDEV.P(Table2[1M Return vs Nifty])</f>
        <v>-0.87153507268518737</v>
      </c>
      <c r="K460">
        <v>12.8022244487845</v>
      </c>
      <c r="L460">
        <f>(Table2[[#This Row],[6M Return vs Nifty]]-AVERAGE(Table2[6M Return vs Nifty]))/_xlfn.STDEV.P(Table2[6M Return vs Nifty])</f>
        <v>7.4517609536830454E-2</v>
      </c>
      <c r="M460">
        <v>1.53991084029848</v>
      </c>
      <c r="N460">
        <f>(Table2[[#This Row],[1W Return vs Nifty]]-AVERAGE(Table2[1W Return vs Nifty]))/_xlfn.STDEV.P(Table2[1W Return vs Nifty])</f>
        <v>0.2372663310449076</v>
      </c>
      <c r="O460">
        <v>5742.28</v>
      </c>
      <c r="P460">
        <v>5655.0769976095098</v>
      </c>
      <c r="Q460">
        <v>4947.4772996048496</v>
      </c>
      <c r="R460">
        <v>41.323782065326498</v>
      </c>
      <c r="S460" s="1">
        <f>(Table2[[#This Row],[Close Price]]-Table2[[#This Row],[20D EMA]])/Table2[[#This Row],[20D EMA]]</f>
        <v>-3.1308121512709196E-2</v>
      </c>
      <c r="T460" s="1">
        <f>(Table2[[#This Row],[Close Price]]-Table2[[#This Row],[50D EMA]])/Table2[[#This Row],[50D EMA]]</f>
        <v>-1.6370598958890141E-2</v>
      </c>
      <c r="U460" s="1">
        <f>(Table2[[#This Row],[Close Price]]-Table2[[#This Row],[200D EMA]])/Table2[[#This Row],[200D EMA]]</f>
        <v>0.12431036327226236</v>
      </c>
      <c r="V460">
        <v>0.916347136930457</v>
      </c>
      <c r="W460">
        <v>5536</v>
      </c>
      <c r="X460">
        <v>5827.85</v>
      </c>
      <c r="Y460">
        <v>5536</v>
      </c>
      <c r="Z460">
        <v>5827.85</v>
      </c>
      <c r="AA460">
        <v>5536</v>
      </c>
      <c r="AB460">
        <v>5827.85</v>
      </c>
      <c r="AC460" s="1">
        <f>(Table2[[#This Row],[Close Price]]/Table2[[#This Row],[Day Low]])-1</f>
        <v>4.7868497109826436E-3</v>
      </c>
      <c r="AD460" s="1">
        <f>(Table2[[#This Row],[Day High]]/Table2[[#This Row],[Close Price]])-1</f>
        <v>4.7703370786516874E-2</v>
      </c>
      <c r="AE460" s="1">
        <f>(Table2[[#This Row],[Close Price]]/Table2[[#This Row],[Current Week Low]])-1</f>
        <v>4.7868497109826436E-3</v>
      </c>
      <c r="AF460" s="1">
        <f>(Table2[[#This Row],[Current Week High]]/Table2[[#This Row],[Close Price]])-1</f>
        <v>4.7703370786516874E-2</v>
      </c>
      <c r="AG460" s="1">
        <f>(Table2[[#This Row],[Close Price]]/Table2[[#This Row],[Current Month Low]])-1</f>
        <v>4.7868497109826436E-3</v>
      </c>
      <c r="AH460" s="1">
        <f>(Table2[[#This Row],[Current Month High]]/Table2[[#This Row],[Close Price]])-1</f>
        <v>4.7703370786516874E-2</v>
      </c>
      <c r="AI460">
        <v>15.9757303370786</v>
      </c>
      <c r="AJ460">
        <v>44.932256383533002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3215</v>
      </c>
      <c r="AN460">
        <v>-8.7100000000000009</v>
      </c>
      <c r="AO460" t="s">
        <v>3214</v>
      </c>
      <c r="AP460">
        <v>-6.3908243785513005E-2</v>
      </c>
      <c r="AQ460">
        <f>(Table2[[#This Row],[Sharpe Ratio]]-AVERAGE(Table2[Sharpe Ratio]))/_xlfn.STDEV.P(Table2[Sharpe Ratio])</f>
        <v>-1.4608251359054032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-2.2602909355651359</v>
      </c>
      <c r="AS460">
        <f>_xlfn.RANK.AVG(Table2[[#This Row],[1Y Return vs Nifty Z-Score]],Table2[1Y Return vs Nifty Z-Score])</f>
        <v>368</v>
      </c>
      <c r="AT460">
        <f>_xlfn.RANK.AVG(Table2[[#This Row],[6M Return vs Nifty Z-Score]],Table2[6M Return vs Nifty Z-Score])</f>
        <v>291</v>
      </c>
      <c r="AU460">
        <f>_xlfn.RANK.AVG(Table2[[#This Row],[Sharpe Ratio Z-Score]],Table2[Sharpe Ratio Z-Score])</f>
        <v>681</v>
      </c>
      <c r="AV460">
        <f>(Table2[[#This Row],[Rank 1Y]]+Table2[[#This Row],[Rank 6M]]+Table2[[#This Row],[Rank Sharpe]])/3</f>
        <v>446.66666666666669</v>
      </c>
    </row>
    <row r="461" spans="1:48" x14ac:dyDescent="0.3">
      <c r="A461" t="s">
        <v>177</v>
      </c>
      <c r="B461" t="s">
        <v>178</v>
      </c>
      <c r="C461" t="s">
        <v>3177</v>
      </c>
      <c r="D461" t="s">
        <v>77</v>
      </c>
      <c r="E461">
        <v>156049.93734483499</v>
      </c>
      <c r="F461">
        <v>632.45000000000005</v>
      </c>
      <c r="G461">
        <v>14.972568053355999</v>
      </c>
      <c r="H461">
        <f>(Table2[[#This Row],[1Y Return vs Nifty]]-AVERAGE(Table2[1Y Return vs Nifty]))/_xlfn.STDEV.P(Table2[1Y Return vs Nifty])</f>
        <v>-0.1698953916669366</v>
      </c>
      <c r="I461">
        <v>-0.165576397936567</v>
      </c>
      <c r="J461">
        <f>(Table2[[#This Row],[1M Return vs Nifty]]-AVERAGE(Table2[1M Return vs Nifty]))/_xlfn.STDEV.P(Table2[1M Return vs Nifty])</f>
        <v>8.8429624576800217E-2</v>
      </c>
      <c r="K461">
        <v>-15.201350650056</v>
      </c>
      <c r="L461">
        <f>(Table2[[#This Row],[6M Return vs Nifty]]-AVERAGE(Table2[6M Return vs Nifty]))/_xlfn.STDEV.P(Table2[6M Return vs Nifty])</f>
        <v>-0.81087301533624212</v>
      </c>
      <c r="M461">
        <v>3.3571573511343402</v>
      </c>
      <c r="N461">
        <f>(Table2[[#This Row],[1W Return vs Nifty]]-AVERAGE(Table2[1W Return vs Nifty]))/_xlfn.STDEV.P(Table2[1W Return vs Nifty])</f>
        <v>0.61722357490298674</v>
      </c>
      <c r="O461">
        <v>625.84</v>
      </c>
      <c r="P461">
        <v>632.39553872988904</v>
      </c>
      <c r="Q461">
        <v>600.42848846311904</v>
      </c>
      <c r="R461">
        <v>61.381739768992801</v>
      </c>
      <c r="S461" s="1">
        <f>(Table2[[#This Row],[Close Price]]-Table2[[#This Row],[20D EMA]])/Table2[[#This Row],[20D EMA]]</f>
        <v>1.0561804934168499E-2</v>
      </c>
      <c r="T461" s="1">
        <f>(Table2[[#This Row],[Close Price]]-Table2[[#This Row],[50D EMA]])/Table2[[#This Row],[50D EMA]]</f>
        <v>8.6118997961918132E-5</v>
      </c>
      <c r="U461" s="1">
        <f>(Table2[[#This Row],[Close Price]]-Table2[[#This Row],[200D EMA]])/Table2[[#This Row],[200D EMA]]</f>
        <v>5.3331099626609257E-2</v>
      </c>
      <c r="V461">
        <v>0.69157390159226295</v>
      </c>
      <c r="W461">
        <v>623</v>
      </c>
      <c r="X461">
        <v>634.75</v>
      </c>
      <c r="Y461">
        <v>623</v>
      </c>
      <c r="Z461">
        <v>643.29999999999995</v>
      </c>
      <c r="AA461">
        <v>623</v>
      </c>
      <c r="AB461">
        <v>634.75</v>
      </c>
      <c r="AC461" s="1">
        <f>(Table2[[#This Row],[Close Price]]/Table2[[#This Row],[Day Low]])-1</f>
        <v>1.5168539325842723E-2</v>
      </c>
      <c r="AD461" s="1">
        <f>(Table2[[#This Row],[Day High]]/Table2[[#This Row],[Close Price]])-1</f>
        <v>3.6366511186654016E-3</v>
      </c>
      <c r="AE461" s="1">
        <f>(Table2[[#This Row],[Close Price]]/Table2[[#This Row],[Current Week Low]])-1</f>
        <v>1.5168539325842723E-2</v>
      </c>
      <c r="AF461" s="1">
        <f>(Table2[[#This Row],[Current Week High]]/Table2[[#This Row],[Close Price]])-1</f>
        <v>1.7155506364139317E-2</v>
      </c>
      <c r="AG461" s="1">
        <f>(Table2[[#This Row],[Close Price]]/Table2[[#This Row],[Current Month Low]])-1</f>
        <v>1.5168539325842723E-2</v>
      </c>
      <c r="AH461" s="1">
        <f>(Table2[[#This Row],[Current Month High]]/Table2[[#This Row],[Close Price]])-1</f>
        <v>3.6366511186654016E-3</v>
      </c>
      <c r="AI461">
        <v>11.779587319155601</v>
      </c>
      <c r="AJ461">
        <v>56.527657468135097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-0.09</v>
      </c>
      <c r="AM461" t="s">
        <v>3214</v>
      </c>
      <c r="AN461">
        <v>0.45</v>
      </c>
      <c r="AO461" t="s">
        <v>3215</v>
      </c>
      <c r="AP461">
        <v>3.9420142198155997E-2</v>
      </c>
      <c r="AQ461">
        <f>(Table2[[#This Row],[Sharpe Ratio]]-AVERAGE(Table2[Sharpe Ratio]))/_xlfn.STDEV.P(Table2[Sharpe Ratio])</f>
        <v>-0.25428825355748563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345</v>
      </c>
      <c r="AT461">
        <f>_xlfn.RANK.AVG(Table2[[#This Row],[6M Return vs Nifty Z-Score]],Table2[6M Return vs Nifty Z-Score])</f>
        <v>588</v>
      </c>
      <c r="AU461">
        <f>_xlfn.RANK.AVG(Table2[[#This Row],[Sharpe Ratio Z-Score]],Table2[Sharpe Ratio Z-Score])</f>
        <v>409</v>
      </c>
      <c r="AV461">
        <f>(Table2[[#This Row],[Rank 1Y]]+Table2[[#This Row],[Rank 6M]]+Table2[[#This Row],[Rank Sharpe]])/3</f>
        <v>447.33333333333331</v>
      </c>
    </row>
    <row r="462" spans="1:48" x14ac:dyDescent="0.3">
      <c r="A462" t="s">
        <v>410</v>
      </c>
      <c r="B462" t="s">
        <v>411</v>
      </c>
      <c r="C462" t="s">
        <v>3175</v>
      </c>
      <c r="D462" t="s">
        <v>409</v>
      </c>
      <c r="E462">
        <v>59195.656749900001</v>
      </c>
      <c r="F462">
        <v>3062.1</v>
      </c>
      <c r="G462">
        <v>-9.7613872618980508</v>
      </c>
      <c r="H462">
        <f>(Table2[[#This Row],[1Y Return vs Nifty]]-AVERAGE(Table2[1Y Return vs Nifty]))/_xlfn.STDEV.P(Table2[1Y Return vs Nifty])</f>
        <v>-0.58355291304995904</v>
      </c>
      <c r="I462">
        <v>5.3379649111462601</v>
      </c>
      <c r="J462">
        <f>(Table2[[#This Row],[1M Return vs Nifty]]-AVERAGE(Table2[1M Return vs Nifty]))/_xlfn.STDEV.P(Table2[1M Return vs Nifty])</f>
        <v>0.58386972842512164</v>
      </c>
      <c r="K462">
        <v>16.435704506059299</v>
      </c>
      <c r="L462">
        <f>(Table2[[#This Row],[6M Return vs Nifty]]-AVERAGE(Table2[6M Return vs Nifty]))/_xlfn.STDEV.P(Table2[6M Return vs Nifty])</f>
        <v>0.18939755493735844</v>
      </c>
      <c r="M462">
        <v>-1.2096936176000801</v>
      </c>
      <c r="N462">
        <f>(Table2[[#This Row],[1W Return vs Nifty]]-AVERAGE(Table2[1W Return vs Nifty]))/_xlfn.STDEV.P(Table2[1W Return vs Nifty])</f>
        <v>-0.33763207998161293</v>
      </c>
      <c r="O462">
        <v>3040.01</v>
      </c>
      <c r="P462">
        <v>3023.2099329073699</v>
      </c>
      <c r="Q462">
        <v>2810.0860593874199</v>
      </c>
      <c r="R462">
        <v>53.354129457424101</v>
      </c>
      <c r="S462" s="1">
        <f>(Table2[[#This Row],[Close Price]]-Table2[[#This Row],[20D EMA]])/Table2[[#This Row],[20D EMA]]</f>
        <v>7.2664234657121816E-3</v>
      </c>
      <c r="T462" s="1">
        <f>(Table2[[#This Row],[Close Price]]-Table2[[#This Row],[50D EMA]])/Table2[[#This Row],[50D EMA]]</f>
        <v>1.2863832798812655E-2</v>
      </c>
      <c r="U462" s="1">
        <f>(Table2[[#This Row],[Close Price]]-Table2[[#This Row],[200D EMA]])/Table2[[#This Row],[200D EMA]]</f>
        <v>8.9681929765352927E-2</v>
      </c>
      <c r="V462">
        <v>0.77950044657978501</v>
      </c>
      <c r="W462">
        <v>3030</v>
      </c>
      <c r="X462">
        <v>3105.45</v>
      </c>
      <c r="Y462">
        <v>2985</v>
      </c>
      <c r="Z462">
        <v>3105.45</v>
      </c>
      <c r="AA462">
        <v>3030</v>
      </c>
      <c r="AB462">
        <v>3105.45</v>
      </c>
      <c r="AC462" s="1">
        <f>(Table2[[#This Row],[Close Price]]/Table2[[#This Row],[Day Low]])-1</f>
        <v>1.0594059405940603E-2</v>
      </c>
      <c r="AD462" s="1">
        <f>(Table2[[#This Row],[Day High]]/Table2[[#This Row],[Close Price]])-1</f>
        <v>1.4156951111981897E-2</v>
      </c>
      <c r="AE462" s="1">
        <f>(Table2[[#This Row],[Close Price]]/Table2[[#This Row],[Current Week Low]])-1</f>
        <v>2.5829145728643255E-2</v>
      </c>
      <c r="AF462" s="1">
        <f>(Table2[[#This Row],[Current Week High]]/Table2[[#This Row],[Close Price]])-1</f>
        <v>1.4156951111981897E-2</v>
      </c>
      <c r="AG462" s="1">
        <f>(Table2[[#This Row],[Close Price]]/Table2[[#This Row],[Current Month Low]])-1</f>
        <v>1.0594059405940603E-2</v>
      </c>
      <c r="AH462" s="1">
        <f>(Table2[[#This Row],[Current Month High]]/Table2[[#This Row],[Close Price]])-1</f>
        <v>1.4156951111981897E-2</v>
      </c>
      <c r="AI462">
        <v>10.2184775154305</v>
      </c>
      <c r="AJ462">
        <v>39.5797246786397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-0.09</v>
      </c>
      <c r="AM462" t="s">
        <v>3214</v>
      </c>
      <c r="AN462">
        <v>-1.53</v>
      </c>
      <c r="AO462" t="s">
        <v>3214</v>
      </c>
      <c r="AP462">
        <v>-1.1169467659061001E-2</v>
      </c>
      <c r="AQ462">
        <f>(Table2[[#This Row],[Sharpe Ratio]]-AVERAGE(Table2[Sharpe Ratio]))/_xlfn.STDEV.P(Table2[Sharpe Ratio])</f>
        <v>-0.84500908573975875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-0.99292679540885065</v>
      </c>
      <c r="AS462">
        <f>_xlfn.RANK.AVG(Table2[[#This Row],[1Y Return vs Nifty Z-Score]],Table2[1Y Return vs Nifty Z-Score])</f>
        <v>505</v>
      </c>
      <c r="AT462">
        <f>_xlfn.RANK.AVG(Table2[[#This Row],[6M Return vs Nifty Z-Score]],Table2[6M Return vs Nifty Z-Score])</f>
        <v>249</v>
      </c>
      <c r="AU462">
        <f>_xlfn.RANK.AVG(Table2[[#This Row],[Sharpe Ratio Z-Score]],Table2[Sharpe Ratio Z-Score])</f>
        <v>588</v>
      </c>
      <c r="AV462">
        <f>(Table2[[#This Row],[Rank 1Y]]+Table2[[#This Row],[Rank 6M]]+Table2[[#This Row],[Rank Sharpe]])/3</f>
        <v>447.33333333333331</v>
      </c>
    </row>
    <row r="463" spans="1:48" x14ac:dyDescent="0.3">
      <c r="A463" t="s">
        <v>515</v>
      </c>
      <c r="B463" t="s">
        <v>516</v>
      </c>
      <c r="C463" t="s">
        <v>3179</v>
      </c>
      <c r="D463" t="s">
        <v>517</v>
      </c>
      <c r="E463">
        <v>43391.130422166199</v>
      </c>
      <c r="F463">
        <v>658.8</v>
      </c>
      <c r="G463">
        <v>-9.4278884260383293</v>
      </c>
      <c r="H463">
        <f>(Table2[[#This Row],[1Y Return vs Nifty]]-AVERAGE(Table2[1Y Return vs Nifty]))/_xlfn.STDEV.P(Table2[1Y Return vs Nifty])</f>
        <v>-0.57797538612118782</v>
      </c>
      <c r="I463">
        <v>-1.28844411053191</v>
      </c>
      <c r="J463">
        <f>(Table2[[#This Row],[1M Return vs Nifty]]-AVERAGE(Table2[1M Return vs Nifty]))/_xlfn.STDEV.P(Table2[1M Return vs Nifty])</f>
        <v>-1.2653235511493425E-2</v>
      </c>
      <c r="K463">
        <v>28.933156267876502</v>
      </c>
      <c r="L463">
        <f>(Table2[[#This Row],[6M Return vs Nifty]]-AVERAGE(Table2[6M Return vs Nifty]))/_xlfn.STDEV.P(Table2[6M Return vs Nifty])</f>
        <v>0.58453019731110201</v>
      </c>
      <c r="M463">
        <v>-6.5140961853159203</v>
      </c>
      <c r="N463">
        <f>(Table2[[#This Row],[1W Return vs Nifty]]-AVERAGE(Table2[1W Return vs Nifty]))/_xlfn.STDEV.P(Table2[1W Return vs Nifty])</f>
        <v>-1.446698003578299</v>
      </c>
      <c r="O463">
        <v>675.82</v>
      </c>
      <c r="P463">
        <v>644.51788172502404</v>
      </c>
      <c r="Q463">
        <v>563.89397085576002</v>
      </c>
      <c r="R463">
        <v>31.797748396083801</v>
      </c>
      <c r="S463" s="1">
        <f>(Table2[[#This Row],[Close Price]]-Table2[[#This Row],[20D EMA]])/Table2[[#This Row],[20D EMA]]</f>
        <v>-2.51842206504692E-2</v>
      </c>
      <c r="T463" s="1">
        <f>(Table2[[#This Row],[Close Price]]-Table2[[#This Row],[50D EMA]])/Table2[[#This Row],[50D EMA]]</f>
        <v>2.2159382508907973E-2</v>
      </c>
      <c r="U463" s="1">
        <f>(Table2[[#This Row],[Close Price]]-Table2[[#This Row],[200D EMA]])/Table2[[#This Row],[200D EMA]]</f>
        <v>0.16830474175883006</v>
      </c>
      <c r="V463">
        <v>0.92035383411643001</v>
      </c>
      <c r="W463">
        <v>654.6</v>
      </c>
      <c r="X463">
        <v>685.95</v>
      </c>
      <c r="Y463">
        <v>654.6</v>
      </c>
      <c r="Z463">
        <v>691.25</v>
      </c>
      <c r="AA463">
        <v>654.6</v>
      </c>
      <c r="AB463">
        <v>685.95</v>
      </c>
      <c r="AC463" s="1">
        <f>(Table2[[#This Row],[Close Price]]/Table2[[#This Row],[Day Low]])-1</f>
        <v>6.4161319890008173E-3</v>
      </c>
      <c r="AD463" s="1">
        <f>(Table2[[#This Row],[Day High]]/Table2[[#This Row],[Close Price]])-1</f>
        <v>4.1211293260473791E-2</v>
      </c>
      <c r="AE463" s="1">
        <f>(Table2[[#This Row],[Close Price]]/Table2[[#This Row],[Current Week Low]])-1</f>
        <v>6.4161319890008173E-3</v>
      </c>
      <c r="AF463" s="1">
        <f>(Table2[[#This Row],[Current Week High]]/Table2[[#This Row],[Close Price]])-1</f>
        <v>4.925622343655145E-2</v>
      </c>
      <c r="AG463" s="1">
        <f>(Table2[[#This Row],[Close Price]]/Table2[[#This Row],[Current Month Low]])-1</f>
        <v>6.4161319890008173E-3</v>
      </c>
      <c r="AH463" s="1">
        <f>(Table2[[#This Row],[Current Month High]]/Table2[[#This Row],[Close Price]])-1</f>
        <v>4.1211293260473791E-2</v>
      </c>
      <c r="AI463">
        <v>8.5989678202793094</v>
      </c>
      <c r="AJ463">
        <v>56.4659779123619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3215</v>
      </c>
      <c r="AN463">
        <v>-2.98</v>
      </c>
      <c r="AO463" t="s">
        <v>3214</v>
      </c>
      <c r="AP463">
        <v>-7.0418631096434994E-2</v>
      </c>
      <c r="AQ463">
        <f>(Table2[[#This Row],[Sharpe Ratio]]-AVERAGE(Table2[Sharpe Ratio]))/_xlfn.STDEV.P(Table2[Sharpe Ratio])</f>
        <v>-1.5368451214516667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-2.9896415493515449</v>
      </c>
      <c r="AS463">
        <f>_xlfn.RANK.AVG(Table2[[#This Row],[1Y Return vs Nifty Z-Score]],Table2[1Y Return vs Nifty Z-Score])</f>
        <v>501</v>
      </c>
      <c r="AT463">
        <f>_xlfn.RANK.AVG(Table2[[#This Row],[6M Return vs Nifty Z-Score]],Table2[6M Return vs Nifty Z-Score])</f>
        <v>158</v>
      </c>
      <c r="AU463">
        <f>_xlfn.RANK.AVG(Table2[[#This Row],[Sharpe Ratio Z-Score]],Table2[Sharpe Ratio Z-Score])</f>
        <v>684</v>
      </c>
      <c r="AV463">
        <f>(Table2[[#This Row],[Rank 1Y]]+Table2[[#This Row],[Rank 6M]]+Table2[[#This Row],[Rank Sharpe]])/3</f>
        <v>447.66666666666669</v>
      </c>
    </row>
    <row r="464" spans="1:48" x14ac:dyDescent="0.3">
      <c r="A464" t="s">
        <v>58</v>
      </c>
      <c r="B464" t="s">
        <v>59</v>
      </c>
      <c r="C464" t="s">
        <v>3175</v>
      </c>
      <c r="D464" t="s">
        <v>60</v>
      </c>
      <c r="E464">
        <v>414659.06258841598</v>
      </c>
      <c r="F464">
        <v>13166</v>
      </c>
      <c r="G464">
        <v>-4.1143065319712697</v>
      </c>
      <c r="H464">
        <f>(Table2[[#This Row],[1Y Return vs Nifty]]-AVERAGE(Table2[1Y Return vs Nifty]))/_xlfn.STDEV.P(Table2[1Y Return vs Nifty])</f>
        <v>-0.48910957036506719</v>
      </c>
      <c r="I464">
        <v>4.1860930751248402</v>
      </c>
      <c r="J464">
        <f>(Table2[[#This Row],[1M Return vs Nifty]]-AVERAGE(Table2[1M Return vs Nifty]))/_xlfn.STDEV.P(Table2[1M Return vs Nifty])</f>
        <v>0.4801758575139366</v>
      </c>
      <c r="K464">
        <v>-9.9589620501037697</v>
      </c>
      <c r="L464">
        <f>(Table2[[#This Row],[6M Return vs Nifty]]-AVERAGE(Table2[6M Return vs Nifty]))/_xlfn.STDEV.P(Table2[6M Return vs Nifty])</f>
        <v>-0.6451241171346207</v>
      </c>
      <c r="M464">
        <v>3.8349725092121099</v>
      </c>
      <c r="N464">
        <f>(Table2[[#This Row],[1W Return vs Nifty]]-AVERAGE(Table2[1W Return vs Nifty]))/_xlfn.STDEV.P(Table2[1W Return vs Nifty])</f>
        <v>0.71712709897322213</v>
      </c>
      <c r="O464">
        <v>12726.89</v>
      </c>
      <c r="P464">
        <v>12543.7625033162</v>
      </c>
      <c r="Q464">
        <v>11918.0952764548</v>
      </c>
      <c r="R464">
        <v>66.683303906480901</v>
      </c>
      <c r="S464" s="1">
        <f>(Table2[[#This Row],[Close Price]]-Table2[[#This Row],[20D EMA]])/Table2[[#This Row],[20D EMA]]</f>
        <v>3.450253754059323E-2</v>
      </c>
      <c r="T464" s="1">
        <f>(Table2[[#This Row],[Close Price]]-Table2[[#This Row],[50D EMA]])/Table2[[#This Row],[50D EMA]]</f>
        <v>4.9605331456116016E-2</v>
      </c>
      <c r="U464" s="1">
        <f>(Table2[[#This Row],[Close Price]]-Table2[[#This Row],[200D EMA]])/Table2[[#This Row],[200D EMA]]</f>
        <v>0.1047067249085129</v>
      </c>
      <c r="V464">
        <v>0.93522105550219303</v>
      </c>
      <c r="W464">
        <v>13000.05</v>
      </c>
      <c r="X464">
        <v>13300.45</v>
      </c>
      <c r="Y464">
        <v>13000.05</v>
      </c>
      <c r="Z464">
        <v>13500</v>
      </c>
      <c r="AA464">
        <v>13000.05</v>
      </c>
      <c r="AB464">
        <v>13300.45</v>
      </c>
      <c r="AC464" s="1">
        <f>(Table2[[#This Row],[Close Price]]/Table2[[#This Row],[Day Low]])-1</f>
        <v>1.2765335517940457E-2</v>
      </c>
      <c r="AD464" s="1">
        <f>(Table2[[#This Row],[Day High]]/Table2[[#This Row],[Close Price]])-1</f>
        <v>1.0211909463770263E-2</v>
      </c>
      <c r="AE464" s="1">
        <f>(Table2[[#This Row],[Close Price]]/Table2[[#This Row],[Current Week Low]])-1</f>
        <v>1.2765335517940457E-2</v>
      </c>
      <c r="AF464" s="1">
        <f>(Table2[[#This Row],[Current Week High]]/Table2[[#This Row],[Close Price]])-1</f>
        <v>2.5368373082181428E-2</v>
      </c>
      <c r="AG464" s="1">
        <f>(Table2[[#This Row],[Close Price]]/Table2[[#This Row],[Current Month Low]])-1</f>
        <v>1.2765335517940457E-2</v>
      </c>
      <c r="AH464" s="1">
        <f>(Table2[[#This Row],[Current Month High]]/Table2[[#This Row],[Close Price]])-1</f>
        <v>1.0211909463770263E-2</v>
      </c>
      <c r="AI464">
        <v>3.9039951389943699</v>
      </c>
      <c r="AJ464">
        <v>35.207159838359303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-0.03</v>
      </c>
      <c r="AM464" t="s">
        <v>3214</v>
      </c>
      <c r="AN464">
        <v>6.9</v>
      </c>
      <c r="AO464" t="s">
        <v>3215</v>
      </c>
      <c r="AP464">
        <v>6.1243213823339998E-2</v>
      </c>
      <c r="AQ464">
        <f>(Table2[[#This Row],[Sharpe Ratio]]-AVERAGE(Table2[Sharpe Ratio]))/_xlfn.STDEV.P(Table2[Sharpe Ratio])</f>
        <v>5.3369639599865548E-4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6.3602965383469545E-2</v>
      </c>
      <c r="AS464">
        <f>_xlfn.RANK.AVG(Table2[[#This Row],[1Y Return vs Nifty Z-Score]],Table2[1Y Return vs Nifty Z-Score])</f>
        <v>459</v>
      </c>
      <c r="AT464">
        <f>_xlfn.RANK.AVG(Table2[[#This Row],[6M Return vs Nifty Z-Score]],Table2[6M Return vs Nifty Z-Score])</f>
        <v>537</v>
      </c>
      <c r="AU464">
        <f>_xlfn.RANK.AVG(Table2[[#This Row],[Sharpe Ratio Z-Score]],Table2[Sharpe Ratio Z-Score])</f>
        <v>348</v>
      </c>
      <c r="AV464">
        <f>(Table2[[#This Row],[Rank 1Y]]+Table2[[#This Row],[Rank 6M]]+Table2[[#This Row],[Rank Sharpe]])/3</f>
        <v>448</v>
      </c>
    </row>
    <row r="465" spans="1:48" x14ac:dyDescent="0.3">
      <c r="A465" t="s">
        <v>1204</v>
      </c>
      <c r="B465" t="s">
        <v>1205</v>
      </c>
      <c r="C465" t="s">
        <v>3178</v>
      </c>
      <c r="D465" t="s">
        <v>463</v>
      </c>
      <c r="E465">
        <v>10307.0957534399</v>
      </c>
      <c r="F465">
        <v>337.6</v>
      </c>
      <c r="G465">
        <v>-15.961071200833199</v>
      </c>
      <c r="H465">
        <f>(Table2[[#This Row],[1Y Return vs Nifty]]-AVERAGE(Table2[1Y Return vs Nifty]))/_xlfn.STDEV.P(Table2[1Y Return vs Nifty])</f>
        <v>-0.68723814490434143</v>
      </c>
      <c r="I465">
        <v>18.564096307103</v>
      </c>
      <c r="J465">
        <f>(Table2[[#This Row],[1M Return vs Nifty]]-AVERAGE(Table2[1M Return vs Nifty]))/_xlfn.STDEV.P(Table2[1M Return vs Nifty])</f>
        <v>1.7745132694320624</v>
      </c>
      <c r="K465">
        <v>32.351752290625797</v>
      </c>
      <c r="L465">
        <f>(Table2[[#This Row],[6M Return vs Nifty]]-AVERAGE(Table2[6M Return vs Nifty]))/_xlfn.STDEV.P(Table2[6M Return vs Nifty])</f>
        <v>0.69261614198378507</v>
      </c>
      <c r="M465">
        <v>-3.8500369287693199</v>
      </c>
      <c r="N465">
        <f>(Table2[[#This Row],[1W Return vs Nifty]]-AVERAGE(Table2[1W Return vs Nifty]))/_xlfn.STDEV.P(Table2[1W Return vs Nifty])</f>
        <v>-0.88968572893292619</v>
      </c>
      <c r="O465">
        <v>331.42</v>
      </c>
      <c r="P465">
        <v>311.52123737331499</v>
      </c>
      <c r="Q465">
        <v>289.74672069126399</v>
      </c>
      <c r="R465">
        <v>48.765467727962303</v>
      </c>
      <c r="S465" s="1">
        <f>(Table2[[#This Row],[Close Price]]-Table2[[#This Row],[20D EMA]])/Table2[[#This Row],[20D EMA]]</f>
        <v>1.8647033975016616E-2</v>
      </c>
      <c r="T465" s="1">
        <f>(Table2[[#This Row],[Close Price]]-Table2[[#This Row],[50D EMA]])/Table2[[#This Row],[50D EMA]]</f>
        <v>8.3714236777485754E-2</v>
      </c>
      <c r="U465" s="1">
        <f>(Table2[[#This Row],[Close Price]]-Table2[[#This Row],[200D EMA]])/Table2[[#This Row],[200D EMA]]</f>
        <v>0.1651555510087222</v>
      </c>
      <c r="V465">
        <v>1.51457288393536</v>
      </c>
      <c r="W465">
        <v>336.15</v>
      </c>
      <c r="X465">
        <v>346.7</v>
      </c>
      <c r="Y465">
        <v>336.15</v>
      </c>
      <c r="Z465">
        <v>351.75</v>
      </c>
      <c r="AA465">
        <v>336.15</v>
      </c>
      <c r="AB465">
        <v>346.7</v>
      </c>
      <c r="AC465" s="1">
        <f>(Table2[[#This Row],[Close Price]]/Table2[[#This Row],[Day Low]])-1</f>
        <v>4.3135504982896311E-3</v>
      </c>
      <c r="AD465" s="1">
        <f>(Table2[[#This Row],[Day High]]/Table2[[#This Row],[Close Price]])-1</f>
        <v>2.6954976303317446E-2</v>
      </c>
      <c r="AE465" s="1">
        <f>(Table2[[#This Row],[Close Price]]/Table2[[#This Row],[Current Week Low]])-1</f>
        <v>4.3135504982896311E-3</v>
      </c>
      <c r="AF465" s="1">
        <f>(Table2[[#This Row],[Current Week High]]/Table2[[#This Row],[Close Price]])-1</f>
        <v>4.1913507109004655E-2</v>
      </c>
      <c r="AG465" s="1">
        <f>(Table2[[#This Row],[Close Price]]/Table2[[#This Row],[Current Month Low]])-1</f>
        <v>4.3135504982896311E-3</v>
      </c>
      <c r="AH465" s="1">
        <f>(Table2[[#This Row],[Current Month High]]/Table2[[#This Row],[Close Price]])-1</f>
        <v>2.6954976303317446E-2</v>
      </c>
      <c r="AI465">
        <v>10.159952606635001</v>
      </c>
      <c r="AJ465">
        <v>58.497652582159603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0.02</v>
      </c>
      <c r="AM465" t="s">
        <v>3215</v>
      </c>
      <c r="AN465">
        <v>4.26</v>
      </c>
      <c r="AO465" t="s">
        <v>3215</v>
      </c>
      <c r="AP465">
        <v>-4.7072342059038999E-2</v>
      </c>
      <c r="AQ465">
        <f>(Table2[[#This Row],[Sharpe Ratio]]-AVERAGE(Table2[Sharpe Ratio]))/_xlfn.STDEV.P(Table2[Sharpe Ratio])</f>
        <v>-1.2642369845741093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-0.37403144699552937</v>
      </c>
      <c r="AS465">
        <f>_xlfn.RANK.AVG(Table2[[#This Row],[1Y Return vs Nifty Z-Score]],Table2[1Y Return vs Nifty Z-Score])</f>
        <v>554</v>
      </c>
      <c r="AT465">
        <f>_xlfn.RANK.AVG(Table2[[#This Row],[6M Return vs Nifty Z-Score]],Table2[6M Return vs Nifty Z-Score])</f>
        <v>137</v>
      </c>
      <c r="AU465">
        <f>_xlfn.RANK.AVG(Table2[[#This Row],[Sharpe Ratio Z-Score]],Table2[Sharpe Ratio Z-Score])</f>
        <v>655</v>
      </c>
      <c r="AV465">
        <f>(Table2[[#This Row],[Rank 1Y]]+Table2[[#This Row],[Rank 6M]]+Table2[[#This Row],[Rank Sharpe]])/3</f>
        <v>448.66666666666669</v>
      </c>
    </row>
    <row r="466" spans="1:48" x14ac:dyDescent="0.3">
      <c r="A466" t="s">
        <v>1361</v>
      </c>
      <c r="B466" t="s">
        <v>1362</v>
      </c>
      <c r="C466" t="s">
        <v>3171</v>
      </c>
      <c r="D466" t="s">
        <v>400</v>
      </c>
      <c r="E466">
        <v>8486.7402927000003</v>
      </c>
      <c r="F466">
        <v>622.9</v>
      </c>
      <c r="G466">
        <v>9.2652044669431302</v>
      </c>
      <c r="H466">
        <f>(Table2[[#This Row],[1Y Return vs Nifty]]-AVERAGE(Table2[1Y Return vs Nifty]))/_xlfn.STDEV.P(Table2[1Y Return vs Nifty])</f>
        <v>-0.26534692154542888</v>
      </c>
      <c r="I466">
        <v>-10.9556242823849</v>
      </c>
      <c r="J466">
        <f>(Table2[[#This Row],[1M Return vs Nifty]]-AVERAGE(Table2[1M Return vs Nifty]))/_xlfn.STDEV.P(Table2[1M Return vs Nifty])</f>
        <v>-0.88291267017020358</v>
      </c>
      <c r="K466">
        <v>6.1046038487438796</v>
      </c>
      <c r="L466">
        <f>(Table2[[#This Row],[6M Return vs Nifty]]-AVERAGE(Table2[6M Return vs Nifty]))/_xlfn.STDEV.P(Table2[6M Return vs Nifty])</f>
        <v>-0.13724144148798897</v>
      </c>
      <c r="M466">
        <v>-4.9678159674955404</v>
      </c>
      <c r="N466">
        <f>(Table2[[#This Row],[1W Return vs Nifty]]-AVERAGE(Table2[1W Return vs Nifty]))/_xlfn.STDEV.P(Table2[1W Return vs Nifty])</f>
        <v>-1.1233954872206993</v>
      </c>
      <c r="O466">
        <v>659.2</v>
      </c>
      <c r="P466">
        <v>659.85321845693102</v>
      </c>
      <c r="Q466">
        <v>578.53066692833897</v>
      </c>
      <c r="R466">
        <v>25.5788717465494</v>
      </c>
      <c r="S466" s="1">
        <f>(Table2[[#This Row],[Close Price]]-Table2[[#This Row],[20D EMA]])/Table2[[#This Row],[20D EMA]]</f>
        <v>-5.5066747572815634E-2</v>
      </c>
      <c r="T466" s="1">
        <f>(Table2[[#This Row],[Close Price]]-Table2[[#This Row],[50D EMA]])/Table2[[#This Row],[50D EMA]]</f>
        <v>-5.6002179611014502E-2</v>
      </c>
      <c r="U466" s="1">
        <f>(Table2[[#This Row],[Close Price]]-Table2[[#This Row],[200D EMA]])/Table2[[#This Row],[200D EMA]]</f>
        <v>7.6693139375370242E-2</v>
      </c>
      <c r="V466">
        <v>0.212381460556163</v>
      </c>
      <c r="W466">
        <v>621</v>
      </c>
      <c r="X466">
        <v>638.45000000000005</v>
      </c>
      <c r="Y466">
        <v>613</v>
      </c>
      <c r="Z466">
        <v>638.45000000000005</v>
      </c>
      <c r="AA466">
        <v>621</v>
      </c>
      <c r="AB466">
        <v>638.45000000000005</v>
      </c>
      <c r="AC466" s="1">
        <f>(Table2[[#This Row],[Close Price]]/Table2[[#This Row],[Day Low]])-1</f>
        <v>3.0595813204508104E-3</v>
      </c>
      <c r="AD466" s="1">
        <f>(Table2[[#This Row],[Day High]]/Table2[[#This Row],[Close Price]])-1</f>
        <v>2.4963878632204395E-2</v>
      </c>
      <c r="AE466" s="1">
        <f>(Table2[[#This Row],[Close Price]]/Table2[[#This Row],[Current Week Low]])-1</f>
        <v>1.6150081566068453E-2</v>
      </c>
      <c r="AF466" s="1">
        <f>(Table2[[#This Row],[Current Week High]]/Table2[[#This Row],[Close Price]])-1</f>
        <v>2.4963878632204395E-2</v>
      </c>
      <c r="AG466" s="1">
        <f>(Table2[[#This Row],[Close Price]]/Table2[[#This Row],[Current Month Low]])-1</f>
        <v>3.0595813204508104E-3</v>
      </c>
      <c r="AH466" s="1">
        <f>(Table2[[#This Row],[Current Month High]]/Table2[[#This Row],[Close Price]])-1</f>
        <v>2.4963878632204395E-2</v>
      </c>
      <c r="AI466">
        <v>27.307754053620101</v>
      </c>
      <c r="AJ466">
        <v>61.414874319771897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-0.06</v>
      </c>
      <c r="AM466" t="s">
        <v>3214</v>
      </c>
      <c r="AN466">
        <v>-7.71</v>
      </c>
      <c r="AO466" t="s">
        <v>3214</v>
      </c>
      <c r="AP466">
        <v>-1.6449601562076002E-2</v>
      </c>
      <c r="AQ466">
        <f>(Table2[[#This Row],[Sharpe Ratio]]-AVERAGE(Table2[Sharpe Ratio]))/_xlfn.STDEV.P(Table2[Sharpe Ratio])</f>
        <v>-0.90666374372241754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379</v>
      </c>
      <c r="AT466">
        <f>_xlfn.RANK.AVG(Table2[[#This Row],[6M Return vs Nifty Z-Score]],Table2[6M Return vs Nifty Z-Score])</f>
        <v>366</v>
      </c>
      <c r="AU466">
        <f>_xlfn.RANK.AVG(Table2[[#This Row],[Sharpe Ratio Z-Score]],Table2[Sharpe Ratio Z-Score])</f>
        <v>601</v>
      </c>
      <c r="AV466">
        <f>(Table2[[#This Row],[Rank 1Y]]+Table2[[#This Row],[Rank 6M]]+Table2[[#This Row],[Rank Sharpe]])/3</f>
        <v>448.66666666666669</v>
      </c>
    </row>
    <row r="467" spans="1:48" x14ac:dyDescent="0.3">
      <c r="A467" t="s">
        <v>242</v>
      </c>
      <c r="B467" t="s">
        <v>243</v>
      </c>
      <c r="C467" t="s">
        <v>3169</v>
      </c>
      <c r="D467" t="s">
        <v>43</v>
      </c>
      <c r="E467">
        <v>111006.973640975</v>
      </c>
      <c r="F467">
        <v>767.2</v>
      </c>
      <c r="G467">
        <v>5.9217699432520998</v>
      </c>
      <c r="H467">
        <f>(Table2[[#This Row],[1Y Return vs Nifty]]-AVERAGE(Table2[1Y Return vs Nifty]))/_xlfn.STDEV.P(Table2[1Y Return vs Nifty])</f>
        <v>-0.32126344683823171</v>
      </c>
      <c r="I467">
        <v>-0.85551347513271603</v>
      </c>
      <c r="J467">
        <f>(Table2[[#This Row],[1M Return vs Nifty]]-AVERAGE(Table2[1M Return vs Nifty]))/_xlfn.STDEV.P(Table2[1M Return vs Nifty])</f>
        <v>2.6320070386530569E-2</v>
      </c>
      <c r="K467">
        <v>8.2399436234164494</v>
      </c>
      <c r="L467">
        <f>(Table2[[#This Row],[6M Return vs Nifty]]-AVERAGE(Table2[6M Return vs Nifty]))/_xlfn.STDEV.P(Table2[6M Return vs Nifty])</f>
        <v>-6.9728282516656276E-2</v>
      </c>
      <c r="M467">
        <v>-6.8570496753692506E-2</v>
      </c>
      <c r="N467">
        <f>(Table2[[#This Row],[1W Return vs Nifty]]-AVERAGE(Table2[1W Return vs Nifty]))/_xlfn.STDEV.P(Table2[1W Return vs Nifty])</f>
        <v>-9.9041446672269121E-2</v>
      </c>
      <c r="O467">
        <v>764.35</v>
      </c>
      <c r="P467">
        <v>734.37737202054302</v>
      </c>
      <c r="Q467">
        <v>638.49142344578502</v>
      </c>
      <c r="R467">
        <v>48.054292297620798</v>
      </c>
      <c r="S467" s="1">
        <f>(Table2[[#This Row],[Close Price]]-Table2[[#This Row],[20D EMA]])/Table2[[#This Row],[20D EMA]]</f>
        <v>3.7286583371492414E-3</v>
      </c>
      <c r="T467" s="1">
        <f>(Table2[[#This Row],[Close Price]]-Table2[[#This Row],[50D EMA]])/Table2[[#This Row],[50D EMA]]</f>
        <v>4.4694497992428431E-2</v>
      </c>
      <c r="U467" s="1">
        <f>(Table2[[#This Row],[Close Price]]-Table2[[#This Row],[200D EMA]])/Table2[[#This Row],[200D EMA]]</f>
        <v>0.20158231078438882</v>
      </c>
      <c r="V467">
        <v>0.72531244827274299</v>
      </c>
      <c r="W467">
        <v>763.55</v>
      </c>
      <c r="X467">
        <v>796.8</v>
      </c>
      <c r="Y467">
        <v>763.55</v>
      </c>
      <c r="Z467">
        <v>796.8</v>
      </c>
      <c r="AA467">
        <v>763.55</v>
      </c>
      <c r="AB467">
        <v>796.8</v>
      </c>
      <c r="AC467" s="1">
        <f>(Table2[[#This Row],[Close Price]]/Table2[[#This Row],[Day Low]])-1</f>
        <v>4.7803025342152416E-3</v>
      </c>
      <c r="AD467" s="1">
        <f>(Table2[[#This Row],[Day High]]/Table2[[#This Row],[Close Price]])-1</f>
        <v>3.8581856100104117E-2</v>
      </c>
      <c r="AE467" s="1">
        <f>(Table2[[#This Row],[Close Price]]/Table2[[#This Row],[Current Week Low]])-1</f>
        <v>4.7803025342152416E-3</v>
      </c>
      <c r="AF467" s="1">
        <f>(Table2[[#This Row],[Current Week High]]/Table2[[#This Row],[Close Price]])-1</f>
        <v>3.8581856100104117E-2</v>
      </c>
      <c r="AG467" s="1">
        <f>(Table2[[#This Row],[Close Price]]/Table2[[#This Row],[Current Month Low]])-1</f>
        <v>4.7803025342152416E-3</v>
      </c>
      <c r="AH467" s="1">
        <f>(Table2[[#This Row],[Current Month High]]/Table2[[#This Row],[Close Price]])-1</f>
        <v>3.8581856100104117E-2</v>
      </c>
      <c r="AI467">
        <v>3.8581856100104099</v>
      </c>
      <c r="AJ467">
        <v>65.541050814543098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0.14000000000000001</v>
      </c>
      <c r="AM467" t="s">
        <v>3215</v>
      </c>
      <c r="AN467">
        <v>1.58</v>
      </c>
      <c r="AO467" t="s">
        <v>3215</v>
      </c>
      <c r="AP467">
        <v>-1.8248224055791001E-2</v>
      </c>
      <c r="AQ467">
        <f>(Table2[[#This Row],[Sharpe Ratio]]-AVERAGE(Table2[Sharpe Ratio]))/_xlfn.STDEV.P(Table2[Sharpe Ratio])</f>
        <v>-0.92766575933921736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-1.391378864979844</v>
      </c>
      <c r="AS467">
        <f>_xlfn.RANK.AVG(Table2[[#This Row],[1Y Return vs Nifty Z-Score]],Table2[1Y Return vs Nifty Z-Score])</f>
        <v>405</v>
      </c>
      <c r="AT467">
        <f>_xlfn.RANK.AVG(Table2[[#This Row],[6M Return vs Nifty Z-Score]],Table2[6M Return vs Nifty Z-Score])</f>
        <v>338</v>
      </c>
      <c r="AU467">
        <f>_xlfn.RANK.AVG(Table2[[#This Row],[Sharpe Ratio Z-Score]],Table2[Sharpe Ratio Z-Score])</f>
        <v>604</v>
      </c>
      <c r="AV467">
        <f>(Table2[[#This Row],[Rank 1Y]]+Table2[[#This Row],[Rank 6M]]+Table2[[#This Row],[Rank Sharpe]])/3</f>
        <v>449</v>
      </c>
    </row>
    <row r="468" spans="1:48" x14ac:dyDescent="0.3">
      <c r="A468" t="s">
        <v>30</v>
      </c>
      <c r="B468" t="s">
        <v>31</v>
      </c>
      <c r="C468" t="s">
        <v>3168</v>
      </c>
      <c r="D468" t="s">
        <v>21</v>
      </c>
      <c r="E468">
        <v>788762.78458267497</v>
      </c>
      <c r="F468">
        <v>1904.35</v>
      </c>
      <c r="G468">
        <v>1.43971224831195</v>
      </c>
      <c r="H468">
        <f>(Table2[[#This Row],[1Y Return vs Nifty]]-AVERAGE(Table2[1Y Return vs Nifty]))/_xlfn.STDEV.P(Table2[1Y Return vs Nifty])</f>
        <v>-0.3962226215093857</v>
      </c>
      <c r="I468">
        <v>-4.5415073024451003</v>
      </c>
      <c r="J468">
        <f>(Table2[[#This Row],[1M Return vs Nifty]]-AVERAGE(Table2[1M Return vs Nifty]))/_xlfn.STDEV.P(Table2[1M Return vs Nifty])</f>
        <v>-0.30550067230037337</v>
      </c>
      <c r="K468">
        <v>13.5781399513225</v>
      </c>
      <c r="L468">
        <f>(Table2[[#This Row],[6M Return vs Nifty]]-AVERAGE(Table2[6M Return vs Nifty]))/_xlfn.STDEV.P(Table2[6M Return vs Nifty])</f>
        <v>9.9049774062825877E-2</v>
      </c>
      <c r="M468">
        <v>1.19530087483831</v>
      </c>
      <c r="N468">
        <f>(Table2[[#This Row],[1W Return vs Nifty]]-AVERAGE(Table2[1W Return vs Nifty]))/_xlfn.STDEV.P(Table2[1W Return vs Nifty])</f>
        <v>0.16521388692050082</v>
      </c>
      <c r="O468">
        <v>1902.16</v>
      </c>
      <c r="P468">
        <v>1851.97514238135</v>
      </c>
      <c r="Q468">
        <v>1664.7463732336901</v>
      </c>
      <c r="R468">
        <v>50.415602175071299</v>
      </c>
      <c r="S468" s="1">
        <f>(Table2[[#This Row],[Close Price]]-Table2[[#This Row],[20D EMA]])/Table2[[#This Row],[20D EMA]]</f>
        <v>1.1513227068174218E-3</v>
      </c>
      <c r="T468" s="1">
        <f>(Table2[[#This Row],[Close Price]]-Table2[[#This Row],[50D EMA]])/Table2[[#This Row],[50D EMA]]</f>
        <v>2.8280540283766469E-2</v>
      </c>
      <c r="U468" s="1">
        <f>(Table2[[#This Row],[Close Price]]-Table2[[#This Row],[200D EMA]])/Table2[[#This Row],[200D EMA]]</f>
        <v>0.14392800646316548</v>
      </c>
      <c r="V468">
        <v>1.0695074124505299</v>
      </c>
      <c r="W468">
        <v>1875</v>
      </c>
      <c r="X468">
        <v>1908.95</v>
      </c>
      <c r="Y468">
        <v>1870.5</v>
      </c>
      <c r="Z468">
        <v>1908.95</v>
      </c>
      <c r="AA468">
        <v>1875</v>
      </c>
      <c r="AB468">
        <v>1908.95</v>
      </c>
      <c r="AC468" s="1">
        <f>(Table2[[#This Row],[Close Price]]/Table2[[#This Row],[Day Low]])-1</f>
        <v>1.5653333333333297E-2</v>
      </c>
      <c r="AD468" s="1">
        <f>(Table2[[#This Row],[Day High]]/Table2[[#This Row],[Close Price]])-1</f>
        <v>2.4155223567097206E-3</v>
      </c>
      <c r="AE468" s="1">
        <f>(Table2[[#This Row],[Close Price]]/Table2[[#This Row],[Current Week Low]])-1</f>
        <v>1.8096765570702944E-2</v>
      </c>
      <c r="AF468" s="1">
        <f>(Table2[[#This Row],[Current Week High]]/Table2[[#This Row],[Close Price]])-1</f>
        <v>2.4155223567097206E-3</v>
      </c>
      <c r="AG468" s="1">
        <f>(Table2[[#This Row],[Close Price]]/Table2[[#This Row],[Current Month Low]])-1</f>
        <v>1.5653333333333297E-2</v>
      </c>
      <c r="AH468" s="1">
        <f>(Table2[[#This Row],[Current Month High]]/Table2[[#This Row],[Close Price]])-1</f>
        <v>2.4155223567097206E-3</v>
      </c>
      <c r="AI468">
        <v>3.7493107884580099</v>
      </c>
      <c r="AJ468">
        <v>40.890763141345701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0.02</v>
      </c>
      <c r="AM468" t="s">
        <v>3215</v>
      </c>
      <c r="AN468">
        <v>-2.04</v>
      </c>
      <c r="AO468" t="s">
        <v>3214</v>
      </c>
      <c r="AP468">
        <v>-3.7465143204954997E-2</v>
      </c>
      <c r="AQ468">
        <f>(Table2[[#This Row],[Sharpe Ratio]]-AVERAGE(Table2[Sharpe Ratio]))/_xlfn.STDEV.P(Table2[Sharpe Ratio])</f>
        <v>-1.1520563902180239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-1.5895160230444565</v>
      </c>
      <c r="AS468">
        <f>_xlfn.RANK.AVG(Table2[[#This Row],[1Y Return vs Nifty Z-Score]],Table2[1Y Return vs Nifty Z-Score])</f>
        <v>426</v>
      </c>
      <c r="AT468">
        <f>_xlfn.RANK.AVG(Table2[[#This Row],[6M Return vs Nifty Z-Score]],Table2[6M Return vs Nifty Z-Score])</f>
        <v>281</v>
      </c>
      <c r="AU468">
        <f>_xlfn.RANK.AVG(Table2[[#This Row],[Sharpe Ratio Z-Score]],Table2[Sharpe Ratio Z-Score])</f>
        <v>641</v>
      </c>
      <c r="AV468">
        <f>(Table2[[#This Row],[Rank 1Y]]+Table2[[#This Row],[Rank 6M]]+Table2[[#This Row],[Rank Sharpe]])/3</f>
        <v>449.33333333333331</v>
      </c>
    </row>
    <row r="469" spans="1:48" x14ac:dyDescent="0.3">
      <c r="A469" t="s">
        <v>578</v>
      </c>
      <c r="B469" t="s">
        <v>579</v>
      </c>
      <c r="C469" t="s">
        <v>3177</v>
      </c>
      <c r="D469" t="s">
        <v>77</v>
      </c>
      <c r="E469">
        <v>35709.908540905002</v>
      </c>
      <c r="F469">
        <v>4621.55</v>
      </c>
      <c r="G469">
        <v>13.4003096594701</v>
      </c>
      <c r="H469">
        <f>(Table2[[#This Row],[1Y Return vs Nifty]]-AVERAGE(Table2[1Y Return vs Nifty]))/_xlfn.STDEV.P(Table2[1Y Return vs Nifty])</f>
        <v>-0.19619027664990532</v>
      </c>
      <c r="I469">
        <v>1.4631057900553499</v>
      </c>
      <c r="J469">
        <f>(Table2[[#This Row],[1M Return vs Nifty]]-AVERAGE(Table2[1M Return vs Nifty]))/_xlfn.STDEV.P(Table2[1M Return vs Nifty])</f>
        <v>0.23504694368784729</v>
      </c>
      <c r="K469">
        <v>-8.1185258257526201</v>
      </c>
      <c r="L469">
        <f>(Table2[[#This Row],[6M Return vs Nifty]]-AVERAGE(Table2[6M Return vs Nifty]))/_xlfn.STDEV.P(Table2[6M Return vs Nifty])</f>
        <v>-0.58693494046821804</v>
      </c>
      <c r="M469">
        <v>-2.4776523133344401</v>
      </c>
      <c r="N469">
        <f>(Table2[[#This Row],[1W Return vs Nifty]]-AVERAGE(Table2[1W Return vs Nifty]))/_xlfn.STDEV.P(Table2[1W Return vs Nifty])</f>
        <v>-0.6027420078226724</v>
      </c>
      <c r="O469">
        <v>4635.2700000000004</v>
      </c>
      <c r="P469">
        <v>4524.6867348518499</v>
      </c>
      <c r="Q469">
        <v>4173.8466261702397</v>
      </c>
      <c r="R469">
        <v>45.722408737759402</v>
      </c>
      <c r="S469" s="1">
        <f>(Table2[[#This Row],[Close Price]]-Table2[[#This Row],[20D EMA]])/Table2[[#This Row],[20D EMA]]</f>
        <v>-2.9599138777245452E-3</v>
      </c>
      <c r="T469" s="1">
        <f>(Table2[[#This Row],[Close Price]]-Table2[[#This Row],[50D EMA]])/Table2[[#This Row],[50D EMA]]</f>
        <v>2.1407728495776587E-2</v>
      </c>
      <c r="U469" s="1">
        <f>(Table2[[#This Row],[Close Price]]-Table2[[#This Row],[200D EMA]])/Table2[[#This Row],[200D EMA]]</f>
        <v>0.10726397348255123</v>
      </c>
      <c r="V469">
        <v>1.0754170483505201</v>
      </c>
      <c r="W469">
        <v>4601</v>
      </c>
      <c r="X469">
        <v>4658.6499999999996</v>
      </c>
      <c r="Y469">
        <v>4601</v>
      </c>
      <c r="Z469">
        <v>4677</v>
      </c>
      <c r="AA469">
        <v>4601</v>
      </c>
      <c r="AB469">
        <v>4658.6499999999996</v>
      </c>
      <c r="AC469" s="1">
        <f>(Table2[[#This Row],[Close Price]]/Table2[[#This Row],[Day Low]])-1</f>
        <v>4.4664203434037208E-3</v>
      </c>
      <c r="AD469" s="1">
        <f>(Table2[[#This Row],[Day High]]/Table2[[#This Row],[Close Price]])-1</f>
        <v>8.0276097845959349E-3</v>
      </c>
      <c r="AE469" s="1">
        <f>(Table2[[#This Row],[Close Price]]/Table2[[#This Row],[Current Week Low]])-1</f>
        <v>4.4664203434037208E-3</v>
      </c>
      <c r="AF469" s="1">
        <f>(Table2[[#This Row],[Current Week High]]/Table2[[#This Row],[Close Price]])-1</f>
        <v>1.199813915244885E-2</v>
      </c>
      <c r="AG469" s="1">
        <f>(Table2[[#This Row],[Close Price]]/Table2[[#This Row],[Current Month Low]])-1</f>
        <v>4.4664203434037208E-3</v>
      </c>
      <c r="AH469" s="1">
        <f>(Table2[[#This Row],[Current Month High]]/Table2[[#This Row],[Close Price]])-1</f>
        <v>8.0276097845959349E-3</v>
      </c>
      <c r="AI469">
        <v>5.9276649608897403</v>
      </c>
      <c r="AJ469">
        <v>51.394689859630098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0.03</v>
      </c>
      <c r="AM469" t="s">
        <v>3215</v>
      </c>
      <c r="AN469">
        <v>-3.04</v>
      </c>
      <c r="AO469" t="s">
        <v>3214</v>
      </c>
      <c r="AP469">
        <v>1.5207968635645001E-2</v>
      </c>
      <c r="AQ469">
        <f>(Table2[[#This Row],[Sharpe Ratio]]-AVERAGE(Table2[Sharpe Ratio]))/_xlfn.STDEV.P(Table2[Sharpe Ratio])</f>
        <v>-0.53700708369188621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-1.6878273649448348</v>
      </c>
      <c r="AS469">
        <f>_xlfn.RANK.AVG(Table2[[#This Row],[1Y Return vs Nifty Z-Score]],Table2[1Y Return vs Nifty Z-Score])</f>
        <v>353</v>
      </c>
      <c r="AT469">
        <f>_xlfn.RANK.AVG(Table2[[#This Row],[6M Return vs Nifty Z-Score]],Table2[6M Return vs Nifty Z-Score])</f>
        <v>524</v>
      </c>
      <c r="AU469">
        <f>_xlfn.RANK.AVG(Table2[[#This Row],[Sharpe Ratio Z-Score]],Table2[Sharpe Ratio Z-Score])</f>
        <v>472</v>
      </c>
      <c r="AV469">
        <f>(Table2[[#This Row],[Rank 1Y]]+Table2[[#This Row],[Rank 6M]]+Table2[[#This Row],[Rank Sharpe]])/3</f>
        <v>449.66666666666669</v>
      </c>
    </row>
    <row r="470" spans="1:48" x14ac:dyDescent="0.3">
      <c r="A470" t="s">
        <v>927</v>
      </c>
      <c r="B470" t="s">
        <v>928</v>
      </c>
      <c r="C470" t="s">
        <v>613</v>
      </c>
      <c r="D470" t="s">
        <v>613</v>
      </c>
      <c r="E470">
        <v>16643.933316986899</v>
      </c>
      <c r="F470">
        <v>175.01</v>
      </c>
      <c r="G470">
        <v>15.398761571575299</v>
      </c>
      <c r="H470">
        <f>(Table2[[#This Row],[1Y Return vs Nifty]]-AVERAGE(Table2[1Y Return vs Nifty]))/_xlfn.STDEV.P(Table2[1Y Return vs Nifty])</f>
        <v>-0.16276761318876581</v>
      </c>
      <c r="I470">
        <v>-11.993079231368</v>
      </c>
      <c r="J470">
        <f>(Table2[[#This Row],[1M Return vs Nifty]]-AVERAGE(Table2[1M Return vs Nifty]))/_xlfn.STDEV.P(Table2[1M Return vs Nifty])</f>
        <v>-0.97630649767066446</v>
      </c>
      <c r="K470">
        <v>0.21560644667703399</v>
      </c>
      <c r="L470">
        <f>(Table2[[#This Row],[6M Return vs Nifty]]-AVERAGE(Table2[6M Return vs Nifty]))/_xlfn.STDEV.P(Table2[6M Return vs Nifty])</f>
        <v>-0.32343420692199087</v>
      </c>
      <c r="M470">
        <v>3.3068313679471801</v>
      </c>
      <c r="N470">
        <f>(Table2[[#This Row],[1W Return vs Nifty]]-AVERAGE(Table2[1W Return vs Nifty]))/_xlfn.STDEV.P(Table2[1W Return vs Nifty])</f>
        <v>0.606701214974258</v>
      </c>
      <c r="O470">
        <v>175.59</v>
      </c>
      <c r="P470">
        <v>176.461103168893</v>
      </c>
      <c r="Q470">
        <v>157.967252842996</v>
      </c>
      <c r="R470">
        <v>53.460858054234897</v>
      </c>
      <c r="S470" s="1">
        <f>(Table2[[#This Row],[Close Price]]-Table2[[#This Row],[20D EMA]])/Table2[[#This Row],[20D EMA]]</f>
        <v>-3.3031493820833333E-3</v>
      </c>
      <c r="T470" s="1">
        <f>(Table2[[#This Row],[Close Price]]-Table2[[#This Row],[50D EMA]])/Table2[[#This Row],[50D EMA]]</f>
        <v>-8.2233599520464586E-3</v>
      </c>
      <c r="U470" s="1">
        <f>(Table2[[#This Row],[Close Price]]-Table2[[#This Row],[200D EMA]])/Table2[[#This Row],[200D EMA]]</f>
        <v>0.10788784922367936</v>
      </c>
      <c r="V470">
        <v>0.91108893026667104</v>
      </c>
      <c r="W470">
        <v>164.12</v>
      </c>
      <c r="X470">
        <v>175.8</v>
      </c>
      <c r="Y470">
        <v>162</v>
      </c>
      <c r="Z470">
        <v>175.8</v>
      </c>
      <c r="AA470">
        <v>164.12</v>
      </c>
      <c r="AB470">
        <v>175.8</v>
      </c>
      <c r="AC470" s="1">
        <f>(Table2[[#This Row],[Close Price]]/Table2[[#This Row],[Day Low]])-1</f>
        <v>6.6353887399463796E-2</v>
      </c>
      <c r="AD470" s="1">
        <f>(Table2[[#This Row],[Day High]]/Table2[[#This Row],[Close Price]])-1</f>
        <v>4.5140277698418885E-3</v>
      </c>
      <c r="AE470" s="1">
        <f>(Table2[[#This Row],[Close Price]]/Table2[[#This Row],[Current Week Low]])-1</f>
        <v>8.0308641975308515E-2</v>
      </c>
      <c r="AF470" s="1">
        <f>(Table2[[#This Row],[Current Week High]]/Table2[[#This Row],[Close Price]])-1</f>
        <v>4.5140277698418885E-3</v>
      </c>
      <c r="AG470" s="1">
        <f>(Table2[[#This Row],[Close Price]]/Table2[[#This Row],[Current Month Low]])-1</f>
        <v>6.6353887399463796E-2</v>
      </c>
      <c r="AH470" s="1">
        <f>(Table2[[#This Row],[Current Month High]]/Table2[[#This Row],[Close Price]])-1</f>
        <v>4.5140277698418885E-3</v>
      </c>
      <c r="AI470">
        <v>21.678761213644901</v>
      </c>
      <c r="AJ470">
        <v>51.327280587980901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-0.09</v>
      </c>
      <c r="AM470" t="s">
        <v>3214</v>
      </c>
      <c r="AN470">
        <v>-4.8</v>
      </c>
      <c r="AO470" t="s">
        <v>3214</v>
      </c>
      <c r="AP470">
        <v>-8.8910221024840006E-3</v>
      </c>
      <c r="AQ470">
        <f>(Table2[[#This Row],[Sharpe Ratio]]-AVERAGE(Table2[Sharpe Ratio]))/_xlfn.STDEV.P(Table2[Sharpe Ratio])</f>
        <v>-0.81840430940205078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341</v>
      </c>
      <c r="AT470">
        <f>_xlfn.RANK.AVG(Table2[[#This Row],[6M Return vs Nifty Z-Score]],Table2[6M Return vs Nifty Z-Score])</f>
        <v>430</v>
      </c>
      <c r="AU470">
        <f>_xlfn.RANK.AVG(Table2[[#This Row],[Sharpe Ratio Z-Score]],Table2[Sharpe Ratio Z-Score])</f>
        <v>579</v>
      </c>
      <c r="AV470">
        <f>(Table2[[#This Row],[Rank 1Y]]+Table2[[#This Row],[Rank 6M]]+Table2[[#This Row],[Rank Sharpe]])/3</f>
        <v>450</v>
      </c>
    </row>
    <row r="471" spans="1:48" x14ac:dyDescent="0.3">
      <c r="A471" t="s">
        <v>61</v>
      </c>
      <c r="B471" t="s">
        <v>62</v>
      </c>
      <c r="C471" t="s">
        <v>3169</v>
      </c>
      <c r="D471" t="s">
        <v>24</v>
      </c>
      <c r="E471">
        <v>379445.80166967498</v>
      </c>
      <c r="F471">
        <v>1226.6500000000001</v>
      </c>
      <c r="G471">
        <v>-13.5319940143478</v>
      </c>
      <c r="H471">
        <f>(Table2[[#This Row],[1Y Return vs Nifty]]-AVERAGE(Table2[1Y Return vs Nifty]))/_xlfn.STDEV.P(Table2[1Y Return vs Nifty])</f>
        <v>-0.64661358504715161</v>
      </c>
      <c r="I471">
        <v>2.1549546666895498</v>
      </c>
      <c r="J471">
        <f>(Table2[[#This Row],[1M Return vs Nifty]]-AVERAGE(Table2[1M Return vs Nifty]))/_xlfn.STDEV.P(Table2[1M Return vs Nifty])</f>
        <v>0.29732860199416344</v>
      </c>
      <c r="K471">
        <v>2.2893201889428099</v>
      </c>
      <c r="L471">
        <f>(Table2[[#This Row],[6M Return vs Nifty]]-AVERAGE(Table2[6M Return vs Nifty]))/_xlfn.STDEV.P(Table2[6M Return vs Nifty])</f>
        <v>-0.2578694817184366</v>
      </c>
      <c r="M471">
        <v>-4.6460392549429602E-2</v>
      </c>
      <c r="N471">
        <f>(Table2[[#This Row],[1W Return vs Nifty]]-AVERAGE(Table2[1W Return vs Nifty]))/_xlfn.STDEV.P(Table2[1W Return vs Nifty])</f>
        <v>-9.4418576739778451E-2</v>
      </c>
      <c r="O471">
        <v>1228.1600000000001</v>
      </c>
      <c r="P471">
        <v>1209.61705470947</v>
      </c>
      <c r="Q471">
        <v>1144.88610881665</v>
      </c>
      <c r="R471">
        <v>43.878993438211602</v>
      </c>
      <c r="S471" s="1">
        <f>(Table2[[#This Row],[Close Price]]-Table2[[#This Row],[20D EMA]])/Table2[[#This Row],[20D EMA]]</f>
        <v>-1.2294815007816496E-3</v>
      </c>
      <c r="T471" s="1">
        <f>(Table2[[#This Row],[Close Price]]-Table2[[#This Row],[50D EMA]])/Table2[[#This Row],[50D EMA]]</f>
        <v>1.4081270782529668E-2</v>
      </c>
      <c r="U471" s="1">
        <f>(Table2[[#This Row],[Close Price]]-Table2[[#This Row],[200D EMA]])/Table2[[#This Row],[200D EMA]]</f>
        <v>7.1416615638616621E-2</v>
      </c>
      <c r="V471">
        <v>1.0310549955822901</v>
      </c>
      <c r="W471">
        <v>1224.6500000000001</v>
      </c>
      <c r="X471">
        <v>1242.95</v>
      </c>
      <c r="Y471">
        <v>1224.6500000000001</v>
      </c>
      <c r="Z471">
        <v>1275</v>
      </c>
      <c r="AA471">
        <v>1224.6500000000001</v>
      </c>
      <c r="AB471">
        <v>1242.95</v>
      </c>
      <c r="AC471" s="1">
        <f>(Table2[[#This Row],[Close Price]]/Table2[[#This Row],[Day Low]])-1</f>
        <v>1.633119666843541E-3</v>
      </c>
      <c r="AD471" s="1">
        <f>(Table2[[#This Row],[Day High]]/Table2[[#This Row],[Close Price]])-1</f>
        <v>1.3288224024782913E-2</v>
      </c>
      <c r="AE471" s="1">
        <f>(Table2[[#This Row],[Close Price]]/Table2[[#This Row],[Current Week Low]])-1</f>
        <v>1.633119666843541E-3</v>
      </c>
      <c r="AF471" s="1">
        <f>(Table2[[#This Row],[Current Week High]]/Table2[[#This Row],[Close Price]])-1</f>
        <v>3.9416296417070784E-2</v>
      </c>
      <c r="AG471" s="1">
        <f>(Table2[[#This Row],[Close Price]]/Table2[[#This Row],[Current Month Low]])-1</f>
        <v>1.633119666843541E-3</v>
      </c>
      <c r="AH471" s="1">
        <f>(Table2[[#This Row],[Current Month High]]/Table2[[#This Row],[Close Price]])-1</f>
        <v>1.3288224024782913E-2</v>
      </c>
      <c r="AI471">
        <v>9.2120816858924695</v>
      </c>
      <c r="AJ471">
        <v>28.931048980449798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-0.08</v>
      </c>
      <c r="AM471" t="s">
        <v>3214</v>
      </c>
      <c r="AN471">
        <v>0.76</v>
      </c>
      <c r="AO471" t="s">
        <v>3215</v>
      </c>
      <c r="AP471">
        <v>3.9522754530815003E-2</v>
      </c>
      <c r="AQ471">
        <f>(Table2[[#This Row],[Sharpe Ratio]]-AVERAGE(Table2[Sharpe Ratio]))/_xlfn.STDEV.P(Table2[Sharpe Ratio])</f>
        <v>-0.25309007783105542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-0.95466311934225867</v>
      </c>
      <c r="AS471">
        <f>_xlfn.RANK.AVG(Table2[[#This Row],[1Y Return vs Nifty Z-Score]],Table2[1Y Return vs Nifty Z-Score])</f>
        <v>539</v>
      </c>
      <c r="AT471">
        <f>_xlfn.RANK.AVG(Table2[[#This Row],[6M Return vs Nifty Z-Score]],Table2[6M Return vs Nifty Z-Score])</f>
        <v>405</v>
      </c>
      <c r="AU471">
        <f>_xlfn.RANK.AVG(Table2[[#This Row],[Sharpe Ratio Z-Score]],Table2[Sharpe Ratio Z-Score])</f>
        <v>407</v>
      </c>
      <c r="AV471">
        <f>(Table2[[#This Row],[Rank 1Y]]+Table2[[#This Row],[Rank 6M]]+Table2[[#This Row],[Rank Sharpe]])/3</f>
        <v>450.33333333333331</v>
      </c>
    </row>
    <row r="472" spans="1:48" x14ac:dyDescent="0.3">
      <c r="A472" t="s">
        <v>1394</v>
      </c>
      <c r="B472" t="s">
        <v>1395</v>
      </c>
      <c r="C472" t="s">
        <v>3169</v>
      </c>
      <c r="D472" t="s">
        <v>21</v>
      </c>
      <c r="E472">
        <v>8115.1931298399904</v>
      </c>
      <c r="F472">
        <v>29.3</v>
      </c>
      <c r="G472">
        <v>43.326176169736499</v>
      </c>
      <c r="H472">
        <f>(Table2[[#This Row],[1Y Return vs Nifty]]-AVERAGE(Table2[1Y Return vs Nifty]))/_xlfn.STDEV.P(Table2[1Y Return vs Nifty])</f>
        <v>0.3042982060086496</v>
      </c>
      <c r="I472">
        <v>-4.9293744882390698</v>
      </c>
      <c r="J472">
        <f>(Table2[[#This Row],[1M Return vs Nifty]]-AVERAGE(Table2[1M Return vs Nifty]))/_xlfn.STDEV.P(Table2[1M Return vs Nifty])</f>
        <v>-0.340417273815107</v>
      </c>
      <c r="K472">
        <v>-28.8474311935489</v>
      </c>
      <c r="L472">
        <f>(Table2[[#This Row],[6M Return vs Nifty]]-AVERAGE(Table2[6M Return vs Nifty]))/_xlfn.STDEV.P(Table2[6M Return vs Nifty])</f>
        <v>-1.2423219191575161</v>
      </c>
      <c r="M472">
        <v>0.55319116127738899</v>
      </c>
      <c r="N472">
        <f>(Table2[[#This Row],[1W Return vs Nifty]]-AVERAGE(Table2[1W Return vs Nifty]))/_xlfn.STDEV.P(Table2[1W Return vs Nifty])</f>
        <v>3.0958993286455599E-2</v>
      </c>
      <c r="O472">
        <v>28.8</v>
      </c>
      <c r="P472">
        <v>28.906578341726998</v>
      </c>
      <c r="Q472">
        <v>27.999130463562501</v>
      </c>
      <c r="R472">
        <v>63.528337080088001</v>
      </c>
      <c r="S472" s="1">
        <f>(Table2[[#This Row],[Close Price]]-Table2[[#This Row],[20D EMA]])/Table2[[#This Row],[20D EMA]]</f>
        <v>1.7361111111111112E-2</v>
      </c>
      <c r="T472" s="1">
        <f>(Table2[[#This Row],[Close Price]]-Table2[[#This Row],[50D EMA]])/Table2[[#This Row],[50D EMA]]</f>
        <v>1.3610108177524885E-2</v>
      </c>
      <c r="U472" s="1">
        <f>(Table2[[#This Row],[Close Price]]-Table2[[#This Row],[200D EMA]])/Table2[[#This Row],[200D EMA]]</f>
        <v>4.6461069143930181E-2</v>
      </c>
      <c r="V472">
        <v>0.412009524722593</v>
      </c>
      <c r="W472">
        <v>27.9</v>
      </c>
      <c r="X472">
        <v>29.64</v>
      </c>
      <c r="Y472">
        <v>27.7</v>
      </c>
      <c r="Z472">
        <v>29.64</v>
      </c>
      <c r="AA472">
        <v>27.9</v>
      </c>
      <c r="AB472">
        <v>29.64</v>
      </c>
      <c r="AC472" s="1">
        <f>(Table2[[#This Row],[Close Price]]/Table2[[#This Row],[Day Low]])-1</f>
        <v>5.017921146953408E-2</v>
      </c>
      <c r="AD472" s="1">
        <f>(Table2[[#This Row],[Day High]]/Table2[[#This Row],[Close Price]])-1</f>
        <v>1.1604095563140016E-2</v>
      </c>
      <c r="AE472" s="1">
        <f>(Table2[[#This Row],[Close Price]]/Table2[[#This Row],[Current Week Low]])-1</f>
        <v>5.7761732851985714E-2</v>
      </c>
      <c r="AF472" s="1">
        <f>(Table2[[#This Row],[Current Week High]]/Table2[[#This Row],[Close Price]])-1</f>
        <v>1.1604095563140016E-2</v>
      </c>
      <c r="AG472" s="1">
        <f>(Table2[[#This Row],[Close Price]]/Table2[[#This Row],[Current Month Low]])-1</f>
        <v>5.017921146953408E-2</v>
      </c>
      <c r="AH472" s="1">
        <f>(Table2[[#This Row],[Current Month High]]/Table2[[#This Row],[Close Price]])-1</f>
        <v>1.1604095563140016E-2</v>
      </c>
      <c r="AI472">
        <v>38.2347894064484</v>
      </c>
      <c r="AJ472">
        <v>80.321367175649698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</v>
      </c>
      <c r="AM472" t="s">
        <v>3214</v>
      </c>
      <c r="AN472">
        <v>3.94</v>
      </c>
      <c r="AO472" t="s">
        <v>3215</v>
      </c>
      <c r="AP472">
        <v>2.7028406585820001E-2</v>
      </c>
      <c r="AQ472">
        <f>(Table2[[#This Row],[Sharpe Ratio]]-AVERAGE(Table2[Sharpe Ratio]))/_xlfn.STDEV.P(Table2[Sharpe Ratio])</f>
        <v>-0.3989831107378789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221</v>
      </c>
      <c r="AT472">
        <f>_xlfn.RANK.AVG(Table2[[#This Row],[6M Return vs Nifty Z-Score]],Table2[6M Return vs Nifty Z-Score])</f>
        <v>691</v>
      </c>
      <c r="AU472">
        <f>_xlfn.RANK.AVG(Table2[[#This Row],[Sharpe Ratio Z-Score]],Table2[Sharpe Ratio Z-Score])</f>
        <v>440</v>
      </c>
      <c r="AV472">
        <f>(Table2[[#This Row],[Rank 1Y]]+Table2[[#This Row],[Rank 6M]]+Table2[[#This Row],[Rank Sharpe]])/3</f>
        <v>450.66666666666669</v>
      </c>
    </row>
    <row r="473" spans="1:48" x14ac:dyDescent="0.3">
      <c r="A473" t="s">
        <v>207</v>
      </c>
      <c r="B473" t="s">
        <v>208</v>
      </c>
      <c r="C473" t="s">
        <v>3169</v>
      </c>
      <c r="D473" t="s">
        <v>34</v>
      </c>
      <c r="E473">
        <v>128943.22185170199</v>
      </c>
      <c r="F473">
        <v>248.91</v>
      </c>
      <c r="G473">
        <v>-17.1026316417842</v>
      </c>
      <c r="H473">
        <f>(Table2[[#This Row],[1Y Return vs Nifty]]-AVERAGE(Table2[1Y Return vs Nifty]))/_xlfn.STDEV.P(Table2[1Y Return vs Nifty])</f>
        <v>-0.70632991799497502</v>
      </c>
      <c r="I473">
        <v>-3.0754433864701598</v>
      </c>
      <c r="J473">
        <f>(Table2[[#This Row],[1M Return vs Nifty]]-AVERAGE(Table2[1M Return vs Nifty]))/_xlfn.STDEV.P(Table2[1M Return vs Nifty])</f>
        <v>-0.17352258437720888</v>
      </c>
      <c r="K473">
        <v>-23.099709078227601</v>
      </c>
      <c r="L473">
        <f>(Table2[[#This Row],[6M Return vs Nifty]]-AVERAGE(Table2[6M Return vs Nifty]))/_xlfn.STDEV.P(Table2[6M Return vs Nifty])</f>
        <v>-1.0605958624908507</v>
      </c>
      <c r="M473">
        <v>2.6491714730083098</v>
      </c>
      <c r="N473">
        <f>(Table2[[#This Row],[1W Return vs Nifty]]-AVERAGE(Table2[1W Return vs Nifty]))/_xlfn.STDEV.P(Table2[1W Return vs Nifty])</f>
        <v>0.46919502658046047</v>
      </c>
      <c r="O473">
        <v>243.76</v>
      </c>
      <c r="P473">
        <v>247.148955630747</v>
      </c>
      <c r="Q473">
        <v>245.78295031778401</v>
      </c>
      <c r="R473">
        <v>66.909054377558704</v>
      </c>
      <c r="S473" s="1">
        <f>(Table2[[#This Row],[Close Price]]-Table2[[#This Row],[20D EMA]])/Table2[[#This Row],[20D EMA]]</f>
        <v>2.1127338365605538E-2</v>
      </c>
      <c r="T473" s="1">
        <f>(Table2[[#This Row],[Close Price]]-Table2[[#This Row],[50D EMA]])/Table2[[#This Row],[50D EMA]]</f>
        <v>7.1254372277586671E-3</v>
      </c>
      <c r="U473" s="1">
        <f>(Table2[[#This Row],[Close Price]]-Table2[[#This Row],[200D EMA]])/Table2[[#This Row],[200D EMA]]</f>
        <v>1.2722809609750706E-2</v>
      </c>
      <c r="V473">
        <v>0.81446317469711105</v>
      </c>
      <c r="W473">
        <v>248.1</v>
      </c>
      <c r="X473">
        <v>251.4</v>
      </c>
      <c r="Y473">
        <v>246.15</v>
      </c>
      <c r="Z473">
        <v>251.6</v>
      </c>
      <c r="AA473">
        <v>248.1</v>
      </c>
      <c r="AB473">
        <v>251.4</v>
      </c>
      <c r="AC473" s="1">
        <f>(Table2[[#This Row],[Close Price]]/Table2[[#This Row],[Day Low]])-1</f>
        <v>3.2648125755743163E-3</v>
      </c>
      <c r="AD473" s="1">
        <f>(Table2[[#This Row],[Day High]]/Table2[[#This Row],[Close Price]])-1</f>
        <v>1.0003615764734297E-2</v>
      </c>
      <c r="AE473" s="1">
        <f>(Table2[[#This Row],[Close Price]]/Table2[[#This Row],[Current Week Low]])-1</f>
        <v>1.1212675198049915E-2</v>
      </c>
      <c r="AF473" s="1">
        <f>(Table2[[#This Row],[Current Week High]]/Table2[[#This Row],[Close Price]])-1</f>
        <v>1.0807119039009994E-2</v>
      </c>
      <c r="AG473" s="1">
        <f>(Table2[[#This Row],[Close Price]]/Table2[[#This Row],[Current Month Low]])-1</f>
        <v>3.2648125755743163E-3</v>
      </c>
      <c r="AH473" s="1">
        <f>(Table2[[#This Row],[Current Month High]]/Table2[[#This Row],[Close Price]])-1</f>
        <v>1.0003615764734297E-2</v>
      </c>
      <c r="AI473">
        <v>20.404965650234999</v>
      </c>
      <c r="AJ473">
        <v>32.504657971786003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-0.02</v>
      </c>
      <c r="AM473" t="s">
        <v>3214</v>
      </c>
      <c r="AN473">
        <v>3.95</v>
      </c>
      <c r="AO473" t="s">
        <v>3215</v>
      </c>
      <c r="AP473">
        <v>0.133649882361044</v>
      </c>
      <c r="AQ473">
        <f>(Table2[[#This Row],[Sharpe Ratio]]-AVERAGE(Table2[Sharpe Ratio]))/_xlfn.STDEV.P(Table2[Sharpe Ratio])</f>
        <v>0.84600626704553783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559</v>
      </c>
      <c r="AT473">
        <f>_xlfn.RANK.AVG(Table2[[#This Row],[6M Return vs Nifty Z-Score]],Table2[6M Return vs Nifty Z-Score])</f>
        <v>654</v>
      </c>
      <c r="AU473">
        <f>_xlfn.RANK.AVG(Table2[[#This Row],[Sharpe Ratio Z-Score]],Table2[Sharpe Ratio Z-Score])</f>
        <v>140</v>
      </c>
      <c r="AV473">
        <f>(Table2[[#This Row],[Rank 1Y]]+Table2[[#This Row],[Rank 6M]]+Table2[[#This Row],[Rank Sharpe]])/3</f>
        <v>451</v>
      </c>
    </row>
    <row r="474" spans="1:48" x14ac:dyDescent="0.3">
      <c r="A474" t="s">
        <v>1343</v>
      </c>
      <c r="B474" t="s">
        <v>1344</v>
      </c>
      <c r="C474" t="s">
        <v>3168</v>
      </c>
      <c r="D474" t="s">
        <v>289</v>
      </c>
      <c r="E474">
        <v>8627.9361360000003</v>
      </c>
      <c r="F474">
        <v>732</v>
      </c>
      <c r="G474">
        <v>-6.7537988051228997</v>
      </c>
      <c r="H474">
        <f>(Table2[[#This Row],[1Y Return vs Nifty]]-AVERAGE(Table2[1Y Return vs Nifty]))/_xlfn.STDEV.P(Table2[1Y Return vs Nifty])</f>
        <v>-0.53325317042842513</v>
      </c>
      <c r="I474">
        <v>-3.2639861021703398</v>
      </c>
      <c r="J474">
        <f>(Table2[[#This Row],[1M Return vs Nifty]]-AVERAGE(Table2[1M Return vs Nifty]))/_xlfn.STDEV.P(Table2[1M Return vs Nifty])</f>
        <v>-0.19049558728575047</v>
      </c>
      <c r="K474">
        <v>-14.469752701908201</v>
      </c>
      <c r="L474">
        <f>(Table2[[#This Row],[6M Return vs Nifty]]-AVERAGE(Table2[6M Return vs Nifty]))/_xlfn.STDEV.P(Table2[6M Return vs Nifty])</f>
        <v>-0.78774204144522419</v>
      </c>
      <c r="M474">
        <v>-0.59468189746670197</v>
      </c>
      <c r="N474">
        <f>(Table2[[#This Row],[1W Return vs Nifty]]-AVERAGE(Table2[1W Return vs Nifty]))/_xlfn.STDEV.P(Table2[1W Return vs Nifty])</f>
        <v>-0.20904294431459097</v>
      </c>
      <c r="O474">
        <v>741.08</v>
      </c>
      <c r="P474">
        <v>749.29100865825103</v>
      </c>
      <c r="Q474">
        <v>719.81643435937599</v>
      </c>
      <c r="R474">
        <v>43.714512652472898</v>
      </c>
      <c r="S474" s="1">
        <f>(Table2[[#This Row],[Close Price]]-Table2[[#This Row],[20D EMA]])/Table2[[#This Row],[20D EMA]]</f>
        <v>-1.2252388406110057E-2</v>
      </c>
      <c r="T474" s="1">
        <f>(Table2[[#This Row],[Close Price]]-Table2[[#This Row],[50D EMA]])/Table2[[#This Row],[50D EMA]]</f>
        <v>-2.3076492922574757E-2</v>
      </c>
      <c r="U474" s="1">
        <f>(Table2[[#This Row],[Close Price]]-Table2[[#This Row],[200D EMA]])/Table2[[#This Row],[200D EMA]]</f>
        <v>1.6925934250816559E-2</v>
      </c>
      <c r="V474">
        <v>1.06480384877701</v>
      </c>
      <c r="W474">
        <v>726.9</v>
      </c>
      <c r="X474">
        <v>738</v>
      </c>
      <c r="Y474">
        <v>720.3</v>
      </c>
      <c r="Z474">
        <v>738.9</v>
      </c>
      <c r="AA474">
        <v>726.9</v>
      </c>
      <c r="AB474">
        <v>738</v>
      </c>
      <c r="AC474" s="1">
        <f>(Table2[[#This Row],[Close Price]]/Table2[[#This Row],[Day Low]])-1</f>
        <v>7.0160957490714715E-3</v>
      </c>
      <c r="AD474" s="1">
        <f>(Table2[[#This Row],[Day High]]/Table2[[#This Row],[Close Price]])-1</f>
        <v>8.1967213114753079E-3</v>
      </c>
      <c r="AE474" s="1">
        <f>(Table2[[#This Row],[Close Price]]/Table2[[#This Row],[Current Week Low]])-1</f>
        <v>1.6243231986672324E-2</v>
      </c>
      <c r="AF474" s="1">
        <f>(Table2[[#This Row],[Current Week High]]/Table2[[#This Row],[Close Price]])-1</f>
        <v>9.4262295081966041E-3</v>
      </c>
      <c r="AG474" s="1">
        <f>(Table2[[#This Row],[Close Price]]/Table2[[#This Row],[Current Month Low]])-1</f>
        <v>7.0160957490714715E-3</v>
      </c>
      <c r="AH474" s="1">
        <f>(Table2[[#This Row],[Current Month High]]/Table2[[#This Row],[Close Price]])-1</f>
        <v>8.1967213114753079E-3</v>
      </c>
      <c r="AI474">
        <v>25.915300546448002</v>
      </c>
      <c r="AJ474">
        <v>27.849096148807899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-0.18</v>
      </c>
      <c r="AM474" t="s">
        <v>3214</v>
      </c>
      <c r="AN474">
        <v>-1.98</v>
      </c>
      <c r="AO474" t="s">
        <v>3214</v>
      </c>
      <c r="AP474">
        <v>7.5612236262545998E-2</v>
      </c>
      <c r="AQ474">
        <f>(Table2[[#This Row],[Sharpe Ratio]]-AVERAGE(Table2[Sharpe Ratio]))/_xlfn.STDEV.P(Table2[Sharpe Ratio])</f>
        <v>0.16831678301971639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479</v>
      </c>
      <c r="AT474">
        <f>_xlfn.RANK.AVG(Table2[[#This Row],[6M Return vs Nifty Z-Score]],Table2[6M Return vs Nifty Z-Score])</f>
        <v>578</v>
      </c>
      <c r="AU474">
        <f>_xlfn.RANK.AVG(Table2[[#This Row],[Sharpe Ratio Z-Score]],Table2[Sharpe Ratio Z-Score])</f>
        <v>297</v>
      </c>
      <c r="AV474">
        <f>(Table2[[#This Row],[Rank 1Y]]+Table2[[#This Row],[Rank 6M]]+Table2[[#This Row],[Rank Sharpe]])/3</f>
        <v>451.33333333333331</v>
      </c>
    </row>
    <row r="475" spans="1:48" x14ac:dyDescent="0.3">
      <c r="A475" t="s">
        <v>685</v>
      </c>
      <c r="B475" t="s">
        <v>686</v>
      </c>
      <c r="C475" t="s">
        <v>3181</v>
      </c>
      <c r="D475" t="s">
        <v>261</v>
      </c>
      <c r="E475">
        <v>26898.948478484999</v>
      </c>
      <c r="F475">
        <v>5440.95</v>
      </c>
      <c r="G475">
        <v>-28.2610843486767</v>
      </c>
      <c r="H475">
        <f>(Table2[[#This Row],[1Y Return vs Nifty]]-AVERAGE(Table2[1Y Return vs Nifty]))/_xlfn.STDEV.P(Table2[1Y Return vs Nifty])</f>
        <v>-0.89294697258131384</v>
      </c>
      <c r="I475">
        <v>0.328054556367744</v>
      </c>
      <c r="J475">
        <f>(Table2[[#This Row],[1M Return vs Nifty]]-AVERAGE(Table2[1M Return vs Nifty]))/_xlfn.STDEV.P(Table2[1M Return vs Nifty])</f>
        <v>0.13286729798167757</v>
      </c>
      <c r="K475">
        <v>8.7872182289535203</v>
      </c>
      <c r="L475">
        <f>(Table2[[#This Row],[6M Return vs Nifty]]-AVERAGE(Table2[6M Return vs Nifty]))/_xlfn.STDEV.P(Table2[6M Return vs Nifty])</f>
        <v>-5.2425070220962836E-2</v>
      </c>
      <c r="M475">
        <v>1.0314877605700901</v>
      </c>
      <c r="N475">
        <f>(Table2[[#This Row],[1W Return vs Nifty]]-AVERAGE(Table2[1W Return vs Nifty]))/_xlfn.STDEV.P(Table2[1W Return vs Nifty])</f>
        <v>0.13096317903138091</v>
      </c>
      <c r="O475">
        <v>5393.62</v>
      </c>
      <c r="P475">
        <v>5446.6045604330102</v>
      </c>
      <c r="Q475">
        <v>5278.5423333557901</v>
      </c>
      <c r="R475">
        <v>64.480416028255505</v>
      </c>
      <c r="S475" s="1">
        <f>(Table2[[#This Row],[Close Price]]-Table2[[#This Row],[20D EMA]])/Table2[[#This Row],[20D EMA]]</f>
        <v>8.7751825304711734E-3</v>
      </c>
      <c r="T475" s="1">
        <f>(Table2[[#This Row],[Close Price]]-Table2[[#This Row],[50D EMA]])/Table2[[#This Row],[50D EMA]]</f>
        <v>-1.0381808281232797E-3</v>
      </c>
      <c r="U475" s="1">
        <f>(Table2[[#This Row],[Close Price]]-Table2[[#This Row],[200D EMA]])/Table2[[#This Row],[200D EMA]]</f>
        <v>3.0767521862604893E-2</v>
      </c>
      <c r="V475">
        <v>1.0085273519467299</v>
      </c>
      <c r="W475">
        <v>5401</v>
      </c>
      <c r="X475">
        <v>5468.95</v>
      </c>
      <c r="Y475">
        <v>5401</v>
      </c>
      <c r="Z475">
        <v>5468.95</v>
      </c>
      <c r="AA475">
        <v>5401</v>
      </c>
      <c r="AB475">
        <v>5468.95</v>
      </c>
      <c r="AC475" s="1">
        <f>(Table2[[#This Row],[Close Price]]/Table2[[#This Row],[Day Low]])-1</f>
        <v>7.3967783743751347E-3</v>
      </c>
      <c r="AD475" s="1">
        <f>(Table2[[#This Row],[Day High]]/Table2[[#This Row],[Close Price]])-1</f>
        <v>5.1461601374760413E-3</v>
      </c>
      <c r="AE475" s="1">
        <f>(Table2[[#This Row],[Close Price]]/Table2[[#This Row],[Current Week Low]])-1</f>
        <v>7.3967783743751347E-3</v>
      </c>
      <c r="AF475" s="1">
        <f>(Table2[[#This Row],[Current Week High]]/Table2[[#This Row],[Close Price]])-1</f>
        <v>5.1461601374760413E-3</v>
      </c>
      <c r="AG475" s="1">
        <f>(Table2[[#This Row],[Close Price]]/Table2[[#This Row],[Current Month Low]])-1</f>
        <v>7.3967783743751347E-3</v>
      </c>
      <c r="AH475" s="1">
        <f>(Table2[[#This Row],[Current Month High]]/Table2[[#This Row],[Close Price]])-1</f>
        <v>5.1461601374760413E-3</v>
      </c>
      <c r="AI475">
        <v>35.086703608744799</v>
      </c>
      <c r="AJ475">
        <v>35.1956764815505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-0.15</v>
      </c>
      <c r="AM475" t="s">
        <v>3214</v>
      </c>
      <c r="AN475">
        <v>-0.13</v>
      </c>
      <c r="AO475" t="s">
        <v>3214</v>
      </c>
      <c r="AP475">
        <v>4.3706829517259002E-2</v>
      </c>
      <c r="AQ475">
        <f>(Table2[[#This Row],[Sharpe Ratio]]-AVERAGE(Table2[Sharpe Ratio]))/_xlfn.STDEV.P(Table2[Sharpe Ratio])</f>
        <v>-0.20423379558493651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628</v>
      </c>
      <c r="AT475">
        <f>_xlfn.RANK.AVG(Table2[[#This Row],[6M Return vs Nifty Z-Score]],Table2[6M Return vs Nifty Z-Score])</f>
        <v>331</v>
      </c>
      <c r="AU475">
        <f>_xlfn.RANK.AVG(Table2[[#This Row],[Sharpe Ratio Z-Score]],Table2[Sharpe Ratio Z-Score])</f>
        <v>398</v>
      </c>
      <c r="AV475">
        <f>(Table2[[#This Row],[Rank 1Y]]+Table2[[#This Row],[Rank 6M]]+Table2[[#This Row],[Rank Sharpe]])/3</f>
        <v>452.33333333333331</v>
      </c>
    </row>
    <row r="476" spans="1:48" x14ac:dyDescent="0.3">
      <c r="A476" t="s">
        <v>221</v>
      </c>
      <c r="B476" t="s">
        <v>222</v>
      </c>
      <c r="C476" t="s">
        <v>3169</v>
      </c>
      <c r="D476" t="s">
        <v>34</v>
      </c>
      <c r="E476">
        <v>121126.592904166</v>
      </c>
      <c r="F476">
        <v>105.21</v>
      </c>
      <c r="G476">
        <v>-4.9058213585971702</v>
      </c>
      <c r="H476">
        <f>(Table2[[#This Row],[1Y Return vs Nifty]]-AVERAGE(Table2[1Y Return vs Nifty]))/_xlfn.STDEV.P(Table2[1Y Return vs Nifty])</f>
        <v>-0.50234708361949021</v>
      </c>
      <c r="I476">
        <v>-12.0301388519702</v>
      </c>
      <c r="J476">
        <f>(Table2[[#This Row],[1M Return vs Nifty]]-AVERAGE(Table2[1M Return vs Nifty]))/_xlfn.STDEV.P(Table2[1M Return vs Nifty])</f>
        <v>-0.9796426809113411</v>
      </c>
      <c r="K476">
        <v>-31.808178428786501</v>
      </c>
      <c r="L476">
        <f>(Table2[[#This Row],[6M Return vs Nifty]]-AVERAGE(Table2[6M Return vs Nifty]))/_xlfn.STDEV.P(Table2[6M Return vs Nifty])</f>
        <v>-1.3359320327035817</v>
      </c>
      <c r="M476">
        <v>0.65785338772838797</v>
      </c>
      <c r="N476">
        <f>(Table2[[#This Row],[1W Return vs Nifty]]-AVERAGE(Table2[1W Return vs Nifty]))/_xlfn.STDEV.P(Table2[1W Return vs Nifty])</f>
        <v>5.2842194525939842E-2</v>
      </c>
      <c r="O476">
        <v>109.29</v>
      </c>
      <c r="P476">
        <v>113.121710167787</v>
      </c>
      <c r="Q476">
        <v>110.885702174412</v>
      </c>
      <c r="R476">
        <v>37.876096045798803</v>
      </c>
      <c r="S476" s="1">
        <f>(Table2[[#This Row],[Close Price]]-Table2[[#This Row],[20D EMA]])/Table2[[#This Row],[20D EMA]]</f>
        <v>-3.7331869338457425E-2</v>
      </c>
      <c r="T476" s="1">
        <f>(Table2[[#This Row],[Close Price]]-Table2[[#This Row],[50D EMA]])/Table2[[#This Row],[50D EMA]]</f>
        <v>-6.993980338568094E-2</v>
      </c>
      <c r="U476" s="1">
        <f>(Table2[[#This Row],[Close Price]]-Table2[[#This Row],[200D EMA]])/Table2[[#This Row],[200D EMA]]</f>
        <v>-5.1185157897856874E-2</v>
      </c>
      <c r="V476">
        <v>1.4739821140175799</v>
      </c>
      <c r="W476">
        <v>103.86</v>
      </c>
      <c r="X476">
        <v>106.17</v>
      </c>
      <c r="Y476">
        <v>103.86</v>
      </c>
      <c r="Z476">
        <v>109.26</v>
      </c>
      <c r="AA476">
        <v>103.86</v>
      </c>
      <c r="AB476">
        <v>106.17</v>
      </c>
      <c r="AC476" s="1">
        <f>(Table2[[#This Row],[Close Price]]/Table2[[#This Row],[Day Low]])-1</f>
        <v>1.2998266897746857E-2</v>
      </c>
      <c r="AD476" s="1">
        <f>(Table2[[#This Row],[Day High]]/Table2[[#This Row],[Close Price]])-1</f>
        <v>9.1246079270033142E-3</v>
      </c>
      <c r="AE476" s="1">
        <f>(Table2[[#This Row],[Close Price]]/Table2[[#This Row],[Current Week Low]])-1</f>
        <v>1.2998266897746857E-2</v>
      </c>
      <c r="AF476" s="1">
        <f>(Table2[[#This Row],[Current Week High]]/Table2[[#This Row],[Close Price]])-1</f>
        <v>3.849443969204458E-2</v>
      </c>
      <c r="AG476" s="1">
        <f>(Table2[[#This Row],[Close Price]]/Table2[[#This Row],[Current Month Low]])-1</f>
        <v>1.2998266897746857E-2</v>
      </c>
      <c r="AH476" s="1">
        <f>(Table2[[#This Row],[Current Month High]]/Table2[[#This Row],[Close Price]])-1</f>
        <v>9.1246079270033142E-3</v>
      </c>
      <c r="AI476">
        <v>35.823590913411202</v>
      </c>
      <c r="AJ476">
        <v>56.213808463251603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-0.12</v>
      </c>
      <c r="AM476" t="s">
        <v>3214</v>
      </c>
      <c r="AN476">
        <v>-5.31</v>
      </c>
      <c r="AO476" t="s">
        <v>3214</v>
      </c>
      <c r="AP476">
        <v>0.113702025227212</v>
      </c>
      <c r="AQ476">
        <f>(Table2[[#This Row],[Sharpe Ratio]]-AVERAGE(Table2[Sharpe Ratio]))/_xlfn.STDEV.P(Table2[Sharpe Ratio])</f>
        <v>0.61308067620567663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465</v>
      </c>
      <c r="AT476">
        <f>_xlfn.RANK.AVG(Table2[[#This Row],[6M Return vs Nifty Z-Score]],Table2[6M Return vs Nifty Z-Score])</f>
        <v>703</v>
      </c>
      <c r="AU476">
        <f>_xlfn.RANK.AVG(Table2[[#This Row],[Sharpe Ratio Z-Score]],Table2[Sharpe Ratio Z-Score])</f>
        <v>191</v>
      </c>
      <c r="AV476">
        <f>(Table2[[#This Row],[Rank 1Y]]+Table2[[#This Row],[Rank 6M]]+Table2[[#This Row],[Rank Sharpe]])/3</f>
        <v>453</v>
      </c>
    </row>
    <row r="477" spans="1:48" x14ac:dyDescent="0.3">
      <c r="A477" t="s">
        <v>223</v>
      </c>
      <c r="B477" t="s">
        <v>224</v>
      </c>
      <c r="C477" t="s">
        <v>3171</v>
      </c>
      <c r="D477" t="s">
        <v>225</v>
      </c>
      <c r="E477">
        <v>118357.39930987501</v>
      </c>
      <c r="F477">
        <v>1196.25</v>
      </c>
      <c r="G477">
        <v>7.5455739364707703</v>
      </c>
      <c r="H477">
        <f>(Table2[[#This Row],[1Y Return vs Nifty]]-AVERAGE(Table2[1Y Return vs Nifty]))/_xlfn.STDEV.P(Table2[1Y Return vs Nifty])</f>
        <v>-0.29410649897100422</v>
      </c>
      <c r="I477">
        <v>-3.1300812038597798</v>
      </c>
      <c r="J477">
        <f>(Table2[[#This Row],[1M Return vs Nifty]]-AVERAGE(Table2[1M Return vs Nifty]))/_xlfn.STDEV.P(Table2[1M Return vs Nifty])</f>
        <v>-0.17844119303321807</v>
      </c>
      <c r="K477">
        <v>-7.7771453479362602</v>
      </c>
      <c r="L477">
        <f>(Table2[[#This Row],[6M Return vs Nifty]]-AVERAGE(Table2[6M Return vs Nifty]))/_xlfn.STDEV.P(Table2[6M Return vs Nifty])</f>
        <v>-0.57614149450617691</v>
      </c>
      <c r="M477">
        <v>-0.83174762937426905</v>
      </c>
      <c r="N477">
        <f>(Table2[[#This Row],[1W Return vs Nifty]]-AVERAGE(Table2[1W Return vs Nifty]))/_xlfn.STDEV.P(Table2[1W Return vs Nifty])</f>
        <v>-0.25860960550871076</v>
      </c>
      <c r="O477">
        <v>1203.0899999999999</v>
      </c>
      <c r="P477">
        <v>1189.6121774569599</v>
      </c>
      <c r="Q477">
        <v>1109.3110933385501</v>
      </c>
      <c r="R477">
        <v>43.781885468098203</v>
      </c>
      <c r="S477" s="1">
        <f>(Table2[[#This Row],[Close Price]]-Table2[[#This Row],[20D EMA]])/Table2[[#This Row],[20D EMA]]</f>
        <v>-5.6853601974913917E-3</v>
      </c>
      <c r="T477" s="1">
        <f>(Table2[[#This Row],[Close Price]]-Table2[[#This Row],[50D EMA]])/Table2[[#This Row],[50D EMA]]</f>
        <v>5.5798206077797632E-3</v>
      </c>
      <c r="U477" s="1">
        <f>(Table2[[#This Row],[Close Price]]-Table2[[#This Row],[200D EMA]])/Table2[[#This Row],[200D EMA]]</f>
        <v>7.8371979856255755E-2</v>
      </c>
      <c r="V477">
        <v>1.25567451911002</v>
      </c>
      <c r="W477">
        <v>1191.5999999999999</v>
      </c>
      <c r="X477">
        <v>1205.45</v>
      </c>
      <c r="Y477">
        <v>1191.5999999999999</v>
      </c>
      <c r="Z477">
        <v>1213.6500000000001</v>
      </c>
      <c r="AA477">
        <v>1191.5999999999999</v>
      </c>
      <c r="AB477">
        <v>1205.45</v>
      </c>
      <c r="AC477" s="1">
        <f>(Table2[[#This Row],[Close Price]]/Table2[[#This Row],[Day Low]])-1</f>
        <v>3.9023162134945721E-3</v>
      </c>
      <c r="AD477" s="1">
        <f>(Table2[[#This Row],[Day High]]/Table2[[#This Row],[Close Price]])-1</f>
        <v>7.6907001044932422E-3</v>
      </c>
      <c r="AE477" s="1">
        <f>(Table2[[#This Row],[Close Price]]/Table2[[#This Row],[Current Week Low]])-1</f>
        <v>3.9023162134945721E-3</v>
      </c>
      <c r="AF477" s="1">
        <f>(Table2[[#This Row],[Current Week High]]/Table2[[#This Row],[Close Price]])-1</f>
        <v>1.4545454545454639E-2</v>
      </c>
      <c r="AG477" s="1">
        <f>(Table2[[#This Row],[Close Price]]/Table2[[#This Row],[Current Month Low]])-1</f>
        <v>3.9023162134945721E-3</v>
      </c>
      <c r="AH477" s="1">
        <f>(Table2[[#This Row],[Current Month High]]/Table2[[#This Row],[Close Price]])-1</f>
        <v>7.6907001044932422E-3</v>
      </c>
      <c r="AI477">
        <v>4.7791346978595497</v>
      </c>
      <c r="AJ477">
        <v>41.651344095907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-0.04</v>
      </c>
      <c r="AM477" t="s">
        <v>3214</v>
      </c>
      <c r="AN477">
        <v>-1.1599999999999999</v>
      </c>
      <c r="AO477" t="s">
        <v>3214</v>
      </c>
      <c r="AP477">
        <v>2.5070960362067001E-2</v>
      </c>
      <c r="AQ477">
        <f>(Table2[[#This Row],[Sharpe Ratio]]-AVERAGE(Table2[Sharpe Ratio]))/_xlfn.STDEV.P(Table2[Sharpe Ratio])</f>
        <v>-0.42183966696574754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-1.7291384589848575</v>
      </c>
      <c r="AS477">
        <f>_xlfn.RANK.AVG(Table2[[#This Row],[1Y Return vs Nifty Z-Score]],Table2[1Y Return vs Nifty Z-Score])</f>
        <v>395</v>
      </c>
      <c r="AT477">
        <f>_xlfn.RANK.AVG(Table2[[#This Row],[6M Return vs Nifty Z-Score]],Table2[6M Return vs Nifty Z-Score])</f>
        <v>519</v>
      </c>
      <c r="AU477">
        <f>_xlfn.RANK.AVG(Table2[[#This Row],[Sharpe Ratio Z-Score]],Table2[Sharpe Ratio Z-Score])</f>
        <v>445</v>
      </c>
      <c r="AV477">
        <f>(Table2[[#This Row],[Rank 1Y]]+Table2[[#This Row],[Rank 6M]]+Table2[[#This Row],[Rank Sharpe]])/3</f>
        <v>453</v>
      </c>
    </row>
    <row r="478" spans="1:48" x14ac:dyDescent="0.3">
      <c r="A478" t="s">
        <v>1491</v>
      </c>
      <c r="B478" t="s">
        <v>1492</v>
      </c>
      <c r="C478" t="s">
        <v>3172</v>
      </c>
      <c r="D478" t="s">
        <v>46</v>
      </c>
      <c r="E478">
        <v>7118.4708437899899</v>
      </c>
      <c r="F478">
        <v>191.26</v>
      </c>
      <c r="G478">
        <v>-6.6795746180495801</v>
      </c>
      <c r="H478">
        <f>(Table2[[#This Row],[1Y Return vs Nifty]]-AVERAGE(Table2[1Y Return vs Nifty]))/_xlfn.STDEV.P(Table2[1Y Return vs Nifty])</f>
        <v>-0.53201182455955465</v>
      </c>
      <c r="I478">
        <v>-5.7196681837213701</v>
      </c>
      <c r="J478">
        <f>(Table2[[#This Row],[1M Return vs Nifty]]-AVERAGE(Table2[1M Return vs Nifty]))/_xlfn.STDEV.P(Table2[1M Return vs Nifty])</f>
        <v>-0.41156113711531284</v>
      </c>
      <c r="K478">
        <v>-25.158693024655499</v>
      </c>
      <c r="L478">
        <f>(Table2[[#This Row],[6M Return vs Nifty]]-AVERAGE(Table2[6M Return vs Nifty]))/_xlfn.STDEV.P(Table2[6M Return vs Nifty])</f>
        <v>-1.1256948749025519</v>
      </c>
      <c r="M478">
        <v>0.68931681572764603</v>
      </c>
      <c r="N478">
        <f>(Table2[[#This Row],[1W Return vs Nifty]]-AVERAGE(Table2[1W Return vs Nifty]))/_xlfn.STDEV.P(Table2[1W Return vs Nifty])</f>
        <v>5.9420695193648655E-2</v>
      </c>
      <c r="O478">
        <v>192.47</v>
      </c>
      <c r="P478">
        <v>193.61174338053499</v>
      </c>
      <c r="Q478">
        <v>190.52475727678799</v>
      </c>
      <c r="R478">
        <v>46.679784832926302</v>
      </c>
      <c r="S478" s="1">
        <f>(Table2[[#This Row],[Close Price]]-Table2[[#This Row],[20D EMA]])/Table2[[#This Row],[20D EMA]]</f>
        <v>-6.2866940302385198E-3</v>
      </c>
      <c r="T478" s="1">
        <f>(Table2[[#This Row],[Close Price]]-Table2[[#This Row],[50D EMA]])/Table2[[#This Row],[50D EMA]]</f>
        <v>-1.2146698022922888E-2</v>
      </c>
      <c r="U478" s="1">
        <f>(Table2[[#This Row],[Close Price]]-Table2[[#This Row],[200D EMA]])/Table2[[#This Row],[200D EMA]]</f>
        <v>3.8590403353400441E-3</v>
      </c>
      <c r="V478">
        <v>1.1386859277325401</v>
      </c>
      <c r="W478">
        <v>189.65</v>
      </c>
      <c r="X478">
        <v>193</v>
      </c>
      <c r="Y478">
        <v>189.16</v>
      </c>
      <c r="Z478">
        <v>198.25</v>
      </c>
      <c r="AA478">
        <v>189.65</v>
      </c>
      <c r="AB478">
        <v>193</v>
      </c>
      <c r="AC478" s="1">
        <f>(Table2[[#This Row],[Close Price]]/Table2[[#This Row],[Day Low]])-1</f>
        <v>8.48932243606626E-3</v>
      </c>
      <c r="AD478" s="1">
        <f>(Table2[[#This Row],[Day High]]/Table2[[#This Row],[Close Price]])-1</f>
        <v>9.0975635260901466E-3</v>
      </c>
      <c r="AE478" s="1">
        <f>(Table2[[#This Row],[Close Price]]/Table2[[#This Row],[Current Week Low]])-1</f>
        <v>1.1101712835694721E-2</v>
      </c>
      <c r="AF478" s="1">
        <f>(Table2[[#This Row],[Current Week High]]/Table2[[#This Row],[Close Price]])-1</f>
        <v>3.6547108647913884E-2</v>
      </c>
      <c r="AG478" s="1">
        <f>(Table2[[#This Row],[Close Price]]/Table2[[#This Row],[Current Month Low]])-1</f>
        <v>8.48932243606626E-3</v>
      </c>
      <c r="AH478" s="1">
        <f>(Table2[[#This Row],[Current Month High]]/Table2[[#This Row],[Close Price]])-1</f>
        <v>9.0975635260901466E-3</v>
      </c>
      <c r="AI478">
        <v>30.346125692774201</v>
      </c>
      <c r="AJ478">
        <v>39.402332361516002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-0.05</v>
      </c>
      <c r="AM478" t="s">
        <v>3214</v>
      </c>
      <c r="AN478">
        <v>0.13</v>
      </c>
      <c r="AO478" t="s">
        <v>3215</v>
      </c>
      <c r="AP478">
        <v>0.107720880343724</v>
      </c>
      <c r="AQ478">
        <f>(Table2[[#This Row],[Sharpe Ratio]]-AVERAGE(Table2[Sharpe Ratio]))/_xlfn.STDEV.P(Table2[Sharpe Ratio])</f>
        <v>0.54324050758313214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478</v>
      </c>
      <c r="AT478">
        <f>_xlfn.RANK.AVG(Table2[[#This Row],[6M Return vs Nifty Z-Score]],Table2[6M Return vs Nifty Z-Score])</f>
        <v>673</v>
      </c>
      <c r="AU478">
        <f>_xlfn.RANK.AVG(Table2[[#This Row],[Sharpe Ratio Z-Score]],Table2[Sharpe Ratio Z-Score])</f>
        <v>209</v>
      </c>
      <c r="AV478">
        <f>(Table2[[#This Row],[Rank 1Y]]+Table2[[#This Row],[Rank 6M]]+Table2[[#This Row],[Rank Sharpe]])/3</f>
        <v>453.33333333333331</v>
      </c>
    </row>
    <row r="479" spans="1:48" x14ac:dyDescent="0.3">
      <c r="A479" t="s">
        <v>704</v>
      </c>
      <c r="B479" t="s">
        <v>705</v>
      </c>
      <c r="C479" t="s">
        <v>3170</v>
      </c>
      <c r="D479" t="s">
        <v>706</v>
      </c>
      <c r="E479">
        <v>25487.526030450001</v>
      </c>
      <c r="F479">
        <v>265.25</v>
      </c>
      <c r="G479">
        <v>0.60502584767914402</v>
      </c>
      <c r="H479">
        <f>(Table2[[#This Row],[1Y Return vs Nifty]]-AVERAGE(Table2[1Y Return vs Nifty]))/_xlfn.STDEV.P(Table2[1Y Return vs Nifty])</f>
        <v>-0.41018214812844384</v>
      </c>
      <c r="I479">
        <v>-15.540017013836501</v>
      </c>
      <c r="J479">
        <f>(Table2[[#This Row],[1M Return vs Nifty]]-AVERAGE(Table2[1M Return vs Nifty]))/_xlfn.STDEV.P(Table2[1M Return vs Nifty])</f>
        <v>-1.2956091293034202</v>
      </c>
      <c r="K479">
        <v>-17.543110715787499</v>
      </c>
      <c r="L479">
        <f>(Table2[[#This Row],[6M Return vs Nifty]]-AVERAGE(Table2[6M Return vs Nifty]))/_xlfn.STDEV.P(Table2[6M Return vs Nifty])</f>
        <v>-0.88491257637738463</v>
      </c>
      <c r="M479">
        <v>-5.3364664580236596</v>
      </c>
      <c r="N479">
        <f>(Table2[[#This Row],[1W Return vs Nifty]]-AVERAGE(Table2[1W Return vs Nifty]))/_xlfn.STDEV.P(Table2[1W Return vs Nifty])</f>
        <v>-1.2004744214724787</v>
      </c>
      <c r="O479">
        <v>280.52999999999997</v>
      </c>
      <c r="P479">
        <v>289.09865988729302</v>
      </c>
      <c r="Q479">
        <v>279.28560826851299</v>
      </c>
      <c r="R479">
        <v>33.157859523280301</v>
      </c>
      <c r="S479" s="1">
        <f>(Table2[[#This Row],[Close Price]]-Table2[[#This Row],[20D EMA]])/Table2[[#This Row],[20D EMA]]</f>
        <v>-5.4468327808077477E-2</v>
      </c>
      <c r="T479" s="1">
        <f>(Table2[[#This Row],[Close Price]]-Table2[[#This Row],[50D EMA]])/Table2[[#This Row],[50D EMA]]</f>
        <v>-8.2493152671792316E-2</v>
      </c>
      <c r="U479" s="1">
        <f>(Table2[[#This Row],[Close Price]]-Table2[[#This Row],[200D EMA]])/Table2[[#This Row],[200D EMA]]</f>
        <v>-5.0255393951480529E-2</v>
      </c>
      <c r="V479">
        <v>0.40500813605633501</v>
      </c>
      <c r="W479">
        <v>256.35000000000002</v>
      </c>
      <c r="X479">
        <v>269</v>
      </c>
      <c r="Y479">
        <v>255.1</v>
      </c>
      <c r="Z479">
        <v>269</v>
      </c>
      <c r="AA479">
        <v>256.35000000000002</v>
      </c>
      <c r="AB479">
        <v>269</v>
      </c>
      <c r="AC479" s="1">
        <f>(Table2[[#This Row],[Close Price]]/Table2[[#This Row],[Day Low]])-1</f>
        <v>3.4718158767310214E-2</v>
      </c>
      <c r="AD479" s="1">
        <f>(Table2[[#This Row],[Day High]]/Table2[[#This Row],[Close Price]])-1</f>
        <v>1.413760603204528E-2</v>
      </c>
      <c r="AE479" s="1">
        <f>(Table2[[#This Row],[Close Price]]/Table2[[#This Row],[Current Week Low]])-1</f>
        <v>3.9788318306546389E-2</v>
      </c>
      <c r="AF479" s="1">
        <f>(Table2[[#This Row],[Current Week High]]/Table2[[#This Row],[Close Price]])-1</f>
        <v>1.413760603204528E-2</v>
      </c>
      <c r="AG479" s="1">
        <f>(Table2[[#This Row],[Close Price]]/Table2[[#This Row],[Current Month Low]])-1</f>
        <v>3.4718158767310214E-2</v>
      </c>
      <c r="AH479" s="1">
        <f>(Table2[[#This Row],[Current Month High]]/Table2[[#This Row],[Close Price]])-1</f>
        <v>1.413760603204528E-2</v>
      </c>
      <c r="AI479">
        <v>44.882186616399601</v>
      </c>
      <c r="AJ479">
        <v>44.001085776330001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-0.22</v>
      </c>
      <c r="AM479" t="s">
        <v>3214</v>
      </c>
      <c r="AN479">
        <v>-9.5299999999999994</v>
      </c>
      <c r="AO479" t="s">
        <v>3214</v>
      </c>
      <c r="AP479">
        <v>7.0333675357359002E-2</v>
      </c>
      <c r="AQ479">
        <f>(Table2[[#This Row],[Sharpe Ratio]]-AVERAGE(Table2[Sharpe Ratio]))/_xlfn.STDEV.P(Table2[Sharpe Ratio])</f>
        <v>0.10668049249607943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433</v>
      </c>
      <c r="AT479">
        <f>_xlfn.RANK.AVG(Table2[[#This Row],[6M Return vs Nifty Z-Score]],Table2[6M Return vs Nifty Z-Score])</f>
        <v>609</v>
      </c>
      <c r="AU479">
        <f>_xlfn.RANK.AVG(Table2[[#This Row],[Sharpe Ratio Z-Score]],Table2[Sharpe Ratio Z-Score])</f>
        <v>319</v>
      </c>
      <c r="AV479">
        <f>(Table2[[#This Row],[Rank 1Y]]+Table2[[#This Row],[Rank 6M]]+Table2[[#This Row],[Rank Sharpe]])/3</f>
        <v>453.66666666666669</v>
      </c>
    </row>
    <row r="480" spans="1:48" x14ac:dyDescent="0.3">
      <c r="A480" t="s">
        <v>1272</v>
      </c>
      <c r="B480" t="s">
        <v>1273</v>
      </c>
      <c r="C480" t="s">
        <v>3181</v>
      </c>
      <c r="D480" t="s">
        <v>215</v>
      </c>
      <c r="E480">
        <v>9451.6534643399991</v>
      </c>
      <c r="F480">
        <v>2448.9</v>
      </c>
      <c r="G480">
        <v>9.8193743748461593</v>
      </c>
      <c r="H480">
        <f>(Table2[[#This Row],[1Y Return vs Nifty]]-AVERAGE(Table2[1Y Return vs Nifty]))/_xlfn.STDEV.P(Table2[1Y Return vs Nifty])</f>
        <v>-0.25607883046956087</v>
      </c>
      <c r="I480">
        <v>20.528856149463799</v>
      </c>
      <c r="J480">
        <f>(Table2[[#This Row],[1M Return vs Nifty]]-AVERAGE(Table2[1M Return vs Nifty]))/_xlfn.STDEV.P(Table2[1M Return vs Nifty])</f>
        <v>1.9513849899603977</v>
      </c>
      <c r="K480">
        <v>2.9453553302720699</v>
      </c>
      <c r="L480">
        <f>(Table2[[#This Row],[6M Return vs Nifty]]-AVERAGE(Table2[6M Return vs Nifty]))/_xlfn.STDEV.P(Table2[6M Return vs Nifty])</f>
        <v>-0.23712758138356616</v>
      </c>
      <c r="M480">
        <v>5.5187941273518302</v>
      </c>
      <c r="N480">
        <f>(Table2[[#This Row],[1W Return vs Nifty]]-AVERAGE(Table2[1W Return vs Nifty]))/_xlfn.STDEV.P(Table2[1W Return vs Nifty])</f>
        <v>1.0691873271052581</v>
      </c>
      <c r="O480">
        <v>2256.21</v>
      </c>
      <c r="P480">
        <v>2169.5869333328301</v>
      </c>
      <c r="Q480">
        <v>2034.48803465577</v>
      </c>
      <c r="R480">
        <v>75.146904824133003</v>
      </c>
      <c r="S480" s="1">
        <f>(Table2[[#This Row],[Close Price]]-Table2[[#This Row],[20D EMA]])/Table2[[#This Row],[20D EMA]]</f>
        <v>8.5404284175675166E-2</v>
      </c>
      <c r="T480" s="1">
        <f>(Table2[[#This Row],[Close Price]]-Table2[[#This Row],[50D EMA]])/Table2[[#This Row],[50D EMA]]</f>
        <v>0.12874020504820277</v>
      </c>
      <c r="U480" s="1">
        <f>(Table2[[#This Row],[Close Price]]-Table2[[#This Row],[200D EMA]])/Table2[[#This Row],[200D EMA]]</f>
        <v>0.2036934886246935</v>
      </c>
      <c r="V480">
        <v>3.44064437693461</v>
      </c>
      <c r="W480">
        <v>2417</v>
      </c>
      <c r="X480">
        <v>2493</v>
      </c>
      <c r="Y480">
        <v>2417</v>
      </c>
      <c r="Z480">
        <v>2535</v>
      </c>
      <c r="AA480">
        <v>2417</v>
      </c>
      <c r="AB480">
        <v>2493</v>
      </c>
      <c r="AC480" s="1">
        <f>(Table2[[#This Row],[Close Price]]/Table2[[#This Row],[Day Low]])-1</f>
        <v>1.319817956143976E-2</v>
      </c>
      <c r="AD480" s="1">
        <f>(Table2[[#This Row],[Day High]]/Table2[[#This Row],[Close Price]])-1</f>
        <v>1.800808526277109E-2</v>
      </c>
      <c r="AE480" s="1">
        <f>(Table2[[#This Row],[Close Price]]/Table2[[#This Row],[Current Week Low]])-1</f>
        <v>1.319817956143976E-2</v>
      </c>
      <c r="AF480" s="1">
        <f>(Table2[[#This Row],[Current Week High]]/Table2[[#This Row],[Close Price]])-1</f>
        <v>3.5158642655886307E-2</v>
      </c>
      <c r="AG480" s="1">
        <f>(Table2[[#This Row],[Close Price]]/Table2[[#This Row],[Current Month Low]])-1</f>
        <v>1.319817956143976E-2</v>
      </c>
      <c r="AH480" s="1">
        <f>(Table2[[#This Row],[Current Month High]]/Table2[[#This Row],[Close Price]])-1</f>
        <v>1.800808526277109E-2</v>
      </c>
      <c r="AI480">
        <v>12.009473641226601</v>
      </c>
      <c r="AJ480">
        <v>67.514877898625002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0.13</v>
      </c>
      <c r="AM480" t="s">
        <v>3215</v>
      </c>
      <c r="AN480">
        <v>18.34</v>
      </c>
      <c r="AO480" t="s">
        <v>3215</v>
      </c>
      <c r="AP480">
        <v>-1.2365998855546E-2</v>
      </c>
      <c r="AQ480">
        <f>(Table2[[#This Row],[Sharpe Ratio]]-AVERAGE(Table2[Sharpe Ratio]))/_xlfn.STDEV.P(Table2[Sharpe Ratio])</f>
        <v>-0.85898064840083821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1.6683852568116904</v>
      </c>
      <c r="AS480">
        <f>_xlfn.RANK.AVG(Table2[[#This Row],[1Y Return vs Nifty Z-Score]],Table2[1Y Return vs Nifty Z-Score])</f>
        <v>374</v>
      </c>
      <c r="AT480">
        <f>_xlfn.RANK.AVG(Table2[[#This Row],[6M Return vs Nifty Z-Score]],Table2[6M Return vs Nifty Z-Score])</f>
        <v>398</v>
      </c>
      <c r="AU480">
        <f>_xlfn.RANK.AVG(Table2[[#This Row],[Sharpe Ratio Z-Score]],Table2[Sharpe Ratio Z-Score])</f>
        <v>591</v>
      </c>
      <c r="AV480">
        <f>(Table2[[#This Row],[Rank 1Y]]+Table2[[#This Row],[Rank 6M]]+Table2[[#This Row],[Rank Sharpe]])/3</f>
        <v>454.33333333333331</v>
      </c>
    </row>
    <row r="481" spans="1:48" x14ac:dyDescent="0.3">
      <c r="A481" t="s">
        <v>1303</v>
      </c>
      <c r="B481" t="s">
        <v>1304</v>
      </c>
      <c r="C481" t="s">
        <v>3169</v>
      </c>
      <c r="D481" t="s">
        <v>24</v>
      </c>
      <c r="E481">
        <v>9044.0204654839999</v>
      </c>
      <c r="F481">
        <v>239.48</v>
      </c>
      <c r="G481">
        <v>-35.414635461161197</v>
      </c>
      <c r="H481">
        <f>(Table2[[#This Row],[1Y Return vs Nifty]]-AVERAGE(Table2[1Y Return vs Nifty]))/_xlfn.STDEV.P(Table2[1Y Return vs Nifty])</f>
        <v>-1.0125849433207585</v>
      </c>
      <c r="I481">
        <v>2.5822280913536102</v>
      </c>
      <c r="J481">
        <f>(Table2[[#This Row],[1M Return vs Nifty]]-AVERAGE(Table2[1M Return vs Nifty]))/_xlfn.STDEV.P(Table2[1M Return vs Nifty])</f>
        <v>0.33579263415066379</v>
      </c>
      <c r="K481">
        <v>-10.9509739369899</v>
      </c>
      <c r="L481">
        <f>(Table2[[#This Row],[6M Return vs Nifty]]-AVERAGE(Table2[6M Return vs Nifty]))/_xlfn.STDEV.P(Table2[6M Return vs Nifty])</f>
        <v>-0.67648861332168042</v>
      </c>
      <c r="M481">
        <v>1.1665849937284301</v>
      </c>
      <c r="N481">
        <f>(Table2[[#This Row],[1W Return vs Nifty]]-AVERAGE(Table2[1W Return vs Nifty]))/_xlfn.STDEV.P(Table2[1W Return vs Nifty])</f>
        <v>0.15920985445907776</v>
      </c>
      <c r="O481">
        <v>232.32</v>
      </c>
      <c r="P481">
        <v>228.34528606324201</v>
      </c>
      <c r="Q481">
        <v>223.79482815799599</v>
      </c>
      <c r="R481">
        <v>67.300445857130896</v>
      </c>
      <c r="S481" s="1">
        <f>(Table2[[#This Row],[Close Price]]-Table2[[#This Row],[20D EMA]])/Table2[[#This Row],[20D EMA]]</f>
        <v>3.0819559228650123E-2</v>
      </c>
      <c r="T481" s="1">
        <f>(Table2[[#This Row],[Close Price]]-Table2[[#This Row],[50D EMA]])/Table2[[#This Row],[50D EMA]]</f>
        <v>4.8762617913969679E-2</v>
      </c>
      <c r="U481" s="1">
        <f>(Table2[[#This Row],[Close Price]]-Table2[[#This Row],[200D EMA]])/Table2[[#This Row],[200D EMA]]</f>
        <v>7.0087284729075536E-2</v>
      </c>
      <c r="V481">
        <v>0.86674398334577996</v>
      </c>
      <c r="W481">
        <v>234.91</v>
      </c>
      <c r="X481">
        <v>240.55</v>
      </c>
      <c r="Y481">
        <v>233.01</v>
      </c>
      <c r="Z481">
        <v>240.55</v>
      </c>
      <c r="AA481">
        <v>234.91</v>
      </c>
      <c r="AB481">
        <v>240.55</v>
      </c>
      <c r="AC481" s="1">
        <f>(Table2[[#This Row],[Close Price]]/Table2[[#This Row],[Day Low]])-1</f>
        <v>1.9454259077944736E-2</v>
      </c>
      <c r="AD481" s="1">
        <f>(Table2[[#This Row],[Day High]]/Table2[[#This Row],[Close Price]])-1</f>
        <v>4.4680140303992033E-3</v>
      </c>
      <c r="AE481" s="1">
        <f>(Table2[[#This Row],[Close Price]]/Table2[[#This Row],[Current Week Low]])-1</f>
        <v>2.7767048624522506E-2</v>
      </c>
      <c r="AF481" s="1">
        <f>(Table2[[#This Row],[Current Week High]]/Table2[[#This Row],[Close Price]])-1</f>
        <v>4.4680140303992033E-3</v>
      </c>
      <c r="AG481" s="1">
        <f>(Table2[[#This Row],[Close Price]]/Table2[[#This Row],[Current Month Low]])-1</f>
        <v>1.9454259077944736E-2</v>
      </c>
      <c r="AH481" s="1">
        <f>(Table2[[#This Row],[Current Month High]]/Table2[[#This Row],[Close Price]])-1</f>
        <v>4.4680140303992033E-3</v>
      </c>
      <c r="AI481">
        <v>19.655086019709302</v>
      </c>
      <c r="AJ481">
        <v>24.7291666666666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0.08</v>
      </c>
      <c r="AM481" t="s">
        <v>3215</v>
      </c>
      <c r="AN481">
        <v>6.35</v>
      </c>
      <c r="AO481" t="s">
        <v>3215</v>
      </c>
      <c r="AP481">
        <v>0.130447693898776</v>
      </c>
      <c r="AQ481">
        <f>(Table2[[#This Row],[Sharpe Ratio]]-AVERAGE(Table2[Sharpe Ratio]))/_xlfn.STDEV.P(Table2[Sharpe Ratio])</f>
        <v>0.80861520120070851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-0.38545586683198885</v>
      </c>
      <c r="AS481">
        <f>_xlfn.RANK.AVG(Table2[[#This Row],[1Y Return vs Nifty Z-Score]],Table2[1Y Return vs Nifty Z-Score])</f>
        <v>665</v>
      </c>
      <c r="AT481">
        <f>_xlfn.RANK.AVG(Table2[[#This Row],[6M Return vs Nifty Z-Score]],Table2[6M Return vs Nifty Z-Score])</f>
        <v>548</v>
      </c>
      <c r="AU481">
        <f>_xlfn.RANK.AVG(Table2[[#This Row],[Sharpe Ratio Z-Score]],Table2[Sharpe Ratio Z-Score])</f>
        <v>150</v>
      </c>
      <c r="AV481">
        <f>(Table2[[#This Row],[Rank 1Y]]+Table2[[#This Row],[Rank 6M]]+Table2[[#This Row],[Rank Sharpe]])/3</f>
        <v>454.33333333333331</v>
      </c>
    </row>
    <row r="482" spans="1:48" x14ac:dyDescent="0.3">
      <c r="A482" t="s">
        <v>1194</v>
      </c>
      <c r="B482" t="s">
        <v>1195</v>
      </c>
      <c r="C482" t="s">
        <v>3179</v>
      </c>
      <c r="D482" t="s">
        <v>873</v>
      </c>
      <c r="E482">
        <v>10516.839992064</v>
      </c>
      <c r="F482">
        <v>76.16</v>
      </c>
      <c r="G482">
        <v>4.2765391626714004</v>
      </c>
      <c r="H482">
        <f>(Table2[[#This Row],[1Y Return vs Nifty]]-AVERAGE(Table2[1Y Return vs Nifty]))/_xlfn.STDEV.P(Table2[1Y Return vs Nifty])</f>
        <v>-0.34877874223372179</v>
      </c>
      <c r="I482">
        <v>-7.0230235497842397</v>
      </c>
      <c r="J482">
        <f>(Table2[[#This Row],[1M Return vs Nifty]]-AVERAGE(Table2[1M Return vs Nifty]))/_xlfn.STDEV.P(Table2[1M Return vs Nifty])</f>
        <v>-0.52889186684886824</v>
      </c>
      <c r="K482">
        <v>-15.4861218683284</v>
      </c>
      <c r="L482">
        <f>(Table2[[#This Row],[6M Return vs Nifty]]-AVERAGE(Table2[6M Return vs Nifty]))/_xlfn.STDEV.P(Table2[6M Return vs Nifty])</f>
        <v>-0.81987664312312802</v>
      </c>
      <c r="M482">
        <v>-5.4685265090088997</v>
      </c>
      <c r="N482">
        <f>(Table2[[#This Row],[1W Return vs Nifty]]-AVERAGE(Table2[1W Return vs Nifty]))/_xlfn.STDEV.P(Table2[1W Return vs Nifty])</f>
        <v>-1.2280860705783723</v>
      </c>
      <c r="O482">
        <v>79.069999999999993</v>
      </c>
      <c r="P482">
        <v>79.101012387439198</v>
      </c>
      <c r="Q482">
        <v>74.934723409394707</v>
      </c>
      <c r="R482">
        <v>30.586182792995299</v>
      </c>
      <c r="S482" s="1">
        <f>(Table2[[#This Row],[Close Price]]-Table2[[#This Row],[20D EMA]])/Table2[[#This Row],[20D EMA]]</f>
        <v>-3.6802832932844275E-2</v>
      </c>
      <c r="T482" s="1">
        <f>(Table2[[#This Row],[Close Price]]-Table2[[#This Row],[50D EMA]])/Table2[[#This Row],[50D EMA]]</f>
        <v>-3.7180464556307219E-2</v>
      </c>
      <c r="U482" s="1">
        <f>(Table2[[#This Row],[Close Price]]-Table2[[#This Row],[200D EMA]])/Table2[[#This Row],[200D EMA]]</f>
        <v>1.6351252595024256E-2</v>
      </c>
      <c r="V482">
        <v>0.55914175107467001</v>
      </c>
      <c r="W482">
        <v>75.89</v>
      </c>
      <c r="X482">
        <v>77.45</v>
      </c>
      <c r="Y482">
        <v>75.86</v>
      </c>
      <c r="Z482">
        <v>77.45</v>
      </c>
      <c r="AA482">
        <v>75.89</v>
      </c>
      <c r="AB482">
        <v>77.45</v>
      </c>
      <c r="AC482" s="1">
        <f>(Table2[[#This Row],[Close Price]]/Table2[[#This Row],[Day Low]])-1</f>
        <v>3.5577809988140974E-3</v>
      </c>
      <c r="AD482" s="1">
        <f>(Table2[[#This Row],[Day High]]/Table2[[#This Row],[Close Price]])-1</f>
        <v>1.693802521008414E-2</v>
      </c>
      <c r="AE482" s="1">
        <f>(Table2[[#This Row],[Close Price]]/Table2[[#This Row],[Current Week Low]])-1</f>
        <v>3.9546533087264635E-3</v>
      </c>
      <c r="AF482" s="1">
        <f>(Table2[[#This Row],[Current Week High]]/Table2[[#This Row],[Close Price]])-1</f>
        <v>1.693802521008414E-2</v>
      </c>
      <c r="AG482" s="1">
        <f>(Table2[[#This Row],[Close Price]]/Table2[[#This Row],[Current Month Low]])-1</f>
        <v>3.5577809988140974E-3</v>
      </c>
      <c r="AH482" s="1">
        <f>(Table2[[#This Row],[Current Month High]]/Table2[[#This Row],[Close Price]])-1</f>
        <v>1.693802521008414E-2</v>
      </c>
      <c r="AI482">
        <v>24.540441176470502</v>
      </c>
      <c r="AJ482">
        <v>57.681159420289802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</v>
      </c>
      <c r="AM482">
        <v>0</v>
      </c>
      <c r="AN482">
        <v>-4.8</v>
      </c>
      <c r="AO482" t="s">
        <v>3214</v>
      </c>
      <c r="AP482">
        <v>5.4533620209542999E-2</v>
      </c>
      <c r="AQ482">
        <f>(Table2[[#This Row],[Sharpe Ratio]]-AVERAGE(Table2[Sharpe Ratio]))/_xlfn.STDEV.P(Table2[Sharpe Ratio])</f>
        <v>-7.7812365855390808E-2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411</v>
      </c>
      <c r="AT482">
        <f>_xlfn.RANK.AVG(Table2[[#This Row],[6M Return vs Nifty Z-Score]],Table2[6M Return vs Nifty Z-Score])</f>
        <v>592</v>
      </c>
      <c r="AU482">
        <f>_xlfn.RANK.AVG(Table2[[#This Row],[Sharpe Ratio Z-Score]],Table2[Sharpe Ratio Z-Score])</f>
        <v>363</v>
      </c>
      <c r="AV482">
        <f>(Table2[[#This Row],[Rank 1Y]]+Table2[[#This Row],[Rank 6M]]+Table2[[#This Row],[Rank Sharpe]])/3</f>
        <v>455.33333333333331</v>
      </c>
    </row>
    <row r="483" spans="1:48" x14ac:dyDescent="0.3">
      <c r="A483" t="s">
        <v>1440</v>
      </c>
      <c r="B483" t="s">
        <v>1441</v>
      </c>
      <c r="C483" t="s">
        <v>3186</v>
      </c>
      <c r="D483" t="s">
        <v>1442</v>
      </c>
      <c r="E483">
        <v>7678.91631710823</v>
      </c>
      <c r="F483">
        <v>1001.5</v>
      </c>
      <c r="G483">
        <v>-11.2978093738037</v>
      </c>
      <c r="H483">
        <f>(Table2[[#This Row],[1Y Return vs Nifty]]-AVERAGE(Table2[1Y Return vs Nifty]))/_xlfn.STDEV.P(Table2[1Y Return vs Nifty])</f>
        <v>-0.60924846212443318</v>
      </c>
      <c r="I483">
        <v>4.8892759154564001</v>
      </c>
      <c r="J483">
        <f>(Table2[[#This Row],[1M Return vs Nifty]]-AVERAGE(Table2[1M Return vs Nifty]))/_xlfn.STDEV.P(Table2[1M Return vs Nifty])</f>
        <v>0.54347782253476151</v>
      </c>
      <c r="K483">
        <v>26.818046045738001</v>
      </c>
      <c r="L483">
        <f>(Table2[[#This Row],[6M Return vs Nifty]]-AVERAGE(Table2[6M Return vs Nifty]))/_xlfn.STDEV.P(Table2[6M Return vs Nifty])</f>
        <v>0.51765663725154487</v>
      </c>
      <c r="M483">
        <v>-1.35189723678324</v>
      </c>
      <c r="N483">
        <f>(Table2[[#This Row],[1W Return vs Nifty]]-AVERAGE(Table2[1W Return vs Nifty]))/_xlfn.STDEV.P(Table2[1W Return vs Nifty])</f>
        <v>-0.36736458731581334</v>
      </c>
      <c r="O483">
        <v>997.92</v>
      </c>
      <c r="P483">
        <v>958.13549200027398</v>
      </c>
      <c r="Q483">
        <v>844.73276018188506</v>
      </c>
      <c r="R483">
        <v>48.906988299287697</v>
      </c>
      <c r="S483" s="1">
        <f>(Table2[[#This Row],[Close Price]]-Table2[[#This Row],[20D EMA]])/Table2[[#This Row],[20D EMA]]</f>
        <v>3.5874619207952952E-3</v>
      </c>
      <c r="T483" s="1">
        <f>(Table2[[#This Row],[Close Price]]-Table2[[#This Row],[50D EMA]])/Table2[[#This Row],[50D EMA]]</f>
        <v>4.5259264855323424E-2</v>
      </c>
      <c r="U483" s="1">
        <f>(Table2[[#This Row],[Close Price]]-Table2[[#This Row],[200D EMA]])/Table2[[#This Row],[200D EMA]]</f>
        <v>0.18558205293749983</v>
      </c>
      <c r="V483">
        <v>0.955888139196725</v>
      </c>
      <c r="W483">
        <v>968</v>
      </c>
      <c r="X483">
        <v>1013.3</v>
      </c>
      <c r="Y483">
        <v>968</v>
      </c>
      <c r="Z483">
        <v>1013.3</v>
      </c>
      <c r="AA483">
        <v>968</v>
      </c>
      <c r="AB483">
        <v>1013.3</v>
      </c>
      <c r="AC483" s="1">
        <f>(Table2[[#This Row],[Close Price]]/Table2[[#This Row],[Day Low]])-1</f>
        <v>3.460743801652888E-2</v>
      </c>
      <c r="AD483" s="1">
        <f>(Table2[[#This Row],[Day High]]/Table2[[#This Row],[Close Price]])-1</f>
        <v>1.1782326510234586E-2</v>
      </c>
      <c r="AE483" s="1">
        <f>(Table2[[#This Row],[Close Price]]/Table2[[#This Row],[Current Week Low]])-1</f>
        <v>3.460743801652888E-2</v>
      </c>
      <c r="AF483" s="1">
        <f>(Table2[[#This Row],[Current Week High]]/Table2[[#This Row],[Close Price]])-1</f>
        <v>1.1782326510234586E-2</v>
      </c>
      <c r="AG483" s="1">
        <f>(Table2[[#This Row],[Close Price]]/Table2[[#This Row],[Current Month Low]])-1</f>
        <v>3.460743801652888E-2</v>
      </c>
      <c r="AH483" s="1">
        <f>(Table2[[#This Row],[Current Month High]]/Table2[[#This Row],[Close Price]])-1</f>
        <v>1.1782326510234586E-2</v>
      </c>
      <c r="AI483">
        <v>11.5327009485771</v>
      </c>
      <c r="AJ483">
        <v>69.315300084530804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0.02</v>
      </c>
      <c r="AM483" t="s">
        <v>3215</v>
      </c>
      <c r="AN483">
        <v>-4.59</v>
      </c>
      <c r="AO483" t="s">
        <v>3214</v>
      </c>
      <c r="AP483">
        <v>-6.2077943642465001E-2</v>
      </c>
      <c r="AQ483">
        <f>(Table2[[#This Row],[Sharpe Ratio]]-AVERAGE(Table2[Sharpe Ratio]))/_xlfn.STDEV.P(Table2[Sharpe Ratio])</f>
        <v>-1.4394532291700837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-1.3549318188240242</v>
      </c>
      <c r="AS483">
        <f>_xlfn.RANK.AVG(Table2[[#This Row],[1Y Return vs Nifty Z-Score]],Table2[1Y Return vs Nifty Z-Score])</f>
        <v>517</v>
      </c>
      <c r="AT483">
        <f>_xlfn.RANK.AVG(Table2[[#This Row],[6M Return vs Nifty Z-Score]],Table2[6M Return vs Nifty Z-Score])</f>
        <v>172</v>
      </c>
      <c r="AU483">
        <f>_xlfn.RANK.AVG(Table2[[#This Row],[Sharpe Ratio Z-Score]],Table2[Sharpe Ratio Z-Score])</f>
        <v>678</v>
      </c>
      <c r="AV483">
        <f>(Table2[[#This Row],[Rank 1Y]]+Table2[[#This Row],[Rank 6M]]+Table2[[#This Row],[Rank Sharpe]])/3</f>
        <v>455.66666666666669</v>
      </c>
    </row>
    <row r="484" spans="1:48" x14ac:dyDescent="0.3">
      <c r="A484" t="s">
        <v>1751</v>
      </c>
      <c r="B484" t="s">
        <v>1752</v>
      </c>
      <c r="C484" t="s">
        <v>3180</v>
      </c>
      <c r="D484" t="s">
        <v>72</v>
      </c>
      <c r="E484">
        <v>4776.6400000000003</v>
      </c>
      <c r="F484">
        <v>678.5</v>
      </c>
      <c r="G484">
        <v>23.566213175113202</v>
      </c>
      <c r="H484">
        <f>(Table2[[#This Row],[1Y Return vs Nifty]]-AVERAGE(Table2[1Y Return vs Nifty]))/_xlfn.STDEV.P(Table2[1Y Return vs Nifty])</f>
        <v>-2.6172889729729809E-2</v>
      </c>
      <c r="I484">
        <v>-19.680444474358399</v>
      </c>
      <c r="J484">
        <f>(Table2[[#This Row],[1M Return vs Nifty]]-AVERAGE(Table2[1M Return vs Nifty]))/_xlfn.STDEV.P(Table2[1M Return vs Nifty])</f>
        <v>-1.6683389219610989</v>
      </c>
      <c r="K484">
        <v>-39.524916405097301</v>
      </c>
      <c r="L484">
        <f>(Table2[[#This Row],[6M Return vs Nifty]]-AVERAGE(Table2[6M Return vs Nifty]))/_xlfn.STDEV.P(Table2[6M Return vs Nifty])</f>
        <v>-1.5799125757132666</v>
      </c>
      <c r="M484">
        <v>-3.9170657905001498</v>
      </c>
      <c r="N484">
        <f>(Table2[[#This Row],[1W Return vs Nifty]]-AVERAGE(Table2[1W Return vs Nifty]))/_xlfn.STDEV.P(Table2[1W Return vs Nifty])</f>
        <v>-0.9037003942027888</v>
      </c>
      <c r="O484">
        <v>720.35</v>
      </c>
      <c r="P484">
        <v>775.67673420254596</v>
      </c>
      <c r="Q484">
        <v>775.58774379046201</v>
      </c>
      <c r="R484">
        <v>28.154188391495399</v>
      </c>
      <c r="S484" s="1">
        <f>(Table2[[#This Row],[Close Price]]-Table2[[#This Row],[20D EMA]])/Table2[[#This Row],[20D EMA]]</f>
        <v>-5.8096758520163841E-2</v>
      </c>
      <c r="T484" s="1">
        <f>(Table2[[#This Row],[Close Price]]-Table2[[#This Row],[50D EMA]])/Table2[[#This Row],[50D EMA]]</f>
        <v>-0.12527993933252485</v>
      </c>
      <c r="U484" s="1">
        <f>(Table2[[#This Row],[Close Price]]-Table2[[#This Row],[200D EMA]])/Table2[[#This Row],[200D EMA]]</f>
        <v>-0.12517957454558731</v>
      </c>
      <c r="V484">
        <v>0.62583301330542096</v>
      </c>
      <c r="W484">
        <v>665.25</v>
      </c>
      <c r="X484">
        <v>681.3</v>
      </c>
      <c r="Y484">
        <v>664.45</v>
      </c>
      <c r="Z484">
        <v>684</v>
      </c>
      <c r="AA484">
        <v>665.25</v>
      </c>
      <c r="AB484">
        <v>681.3</v>
      </c>
      <c r="AC484" s="1">
        <f>(Table2[[#This Row],[Close Price]]/Table2[[#This Row],[Day Low]])-1</f>
        <v>1.9917324314167706E-2</v>
      </c>
      <c r="AD484" s="1">
        <f>(Table2[[#This Row],[Day High]]/Table2[[#This Row],[Close Price]])-1</f>
        <v>4.1267501842299215E-3</v>
      </c>
      <c r="AE484" s="1">
        <f>(Table2[[#This Row],[Close Price]]/Table2[[#This Row],[Current Week Low]])-1</f>
        <v>2.1145308149597364E-2</v>
      </c>
      <c r="AF484" s="1">
        <f>(Table2[[#This Row],[Current Week High]]/Table2[[#This Row],[Close Price]])-1</f>
        <v>8.1061164333087188E-3</v>
      </c>
      <c r="AG484" s="1">
        <f>(Table2[[#This Row],[Close Price]]/Table2[[#This Row],[Current Month Low]])-1</f>
        <v>1.9917324314167706E-2</v>
      </c>
      <c r="AH484" s="1">
        <f>(Table2[[#This Row],[Current Month High]]/Table2[[#This Row],[Close Price]])-1</f>
        <v>4.1267501842299215E-3</v>
      </c>
      <c r="AI484">
        <v>71.702284450994796</v>
      </c>
      <c r="AJ484">
        <v>65.286236297198499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-0.33</v>
      </c>
      <c r="AM484" t="s">
        <v>3214</v>
      </c>
      <c r="AN484">
        <v>-7.75</v>
      </c>
      <c r="AO484" t="s">
        <v>3214</v>
      </c>
      <c r="AP484">
        <v>6.4539998838585994E-2</v>
      </c>
      <c r="AQ484">
        <f>(Table2[[#This Row],[Sharpe Ratio]]-AVERAGE(Table2[Sharpe Ratio]))/_xlfn.STDEV.P(Table2[Sharpe Ratio])</f>
        <v>3.9029339932857031E-2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307</v>
      </c>
      <c r="AT484">
        <f>_xlfn.RANK.AVG(Table2[[#This Row],[6M Return vs Nifty Z-Score]],Table2[6M Return vs Nifty Z-Score])</f>
        <v>725</v>
      </c>
      <c r="AU484">
        <f>_xlfn.RANK.AVG(Table2[[#This Row],[Sharpe Ratio Z-Score]],Table2[Sharpe Ratio Z-Score])</f>
        <v>336</v>
      </c>
      <c r="AV484">
        <f>(Table2[[#This Row],[Rank 1Y]]+Table2[[#This Row],[Rank 6M]]+Table2[[#This Row],[Rank Sharpe]])/3</f>
        <v>456</v>
      </c>
    </row>
    <row r="485" spans="1:48" x14ac:dyDescent="0.3">
      <c r="A485" t="s">
        <v>2013</v>
      </c>
      <c r="B485" t="s">
        <v>2014</v>
      </c>
      <c r="C485" t="s">
        <v>3181</v>
      </c>
      <c r="D485" t="s">
        <v>479</v>
      </c>
      <c r="E485">
        <v>3434.46992</v>
      </c>
      <c r="F485">
        <v>396.7</v>
      </c>
      <c r="G485">
        <v>-10.755147141596501</v>
      </c>
      <c r="H485">
        <f>(Table2[[#This Row],[1Y Return vs Nifty]]-AVERAGE(Table2[1Y Return vs Nifty]))/_xlfn.STDEV.P(Table2[1Y Return vs Nifty])</f>
        <v>-0.60017282860517285</v>
      </c>
      <c r="I485">
        <v>-58.499888974671201</v>
      </c>
      <c r="J485">
        <f>(Table2[[#This Row],[1M Return vs Nifty]]-AVERAGE(Table2[1M Return vs Nifty]))/_xlfn.STDEV.P(Table2[1M Return vs Nifty])</f>
        <v>-5.162945128119345</v>
      </c>
      <c r="K485">
        <v>-56.368871993905501</v>
      </c>
      <c r="L485">
        <f>(Table2[[#This Row],[6M Return vs Nifty]]-AVERAGE(Table2[6M Return vs Nifty]))/_xlfn.STDEV.P(Table2[6M Return vs Nifty])</f>
        <v>-2.1124688765238253</v>
      </c>
      <c r="M485">
        <v>-52.444439170476102</v>
      </c>
      <c r="N485">
        <f>(Table2[[#This Row],[1W Return vs Nifty]]-AVERAGE(Table2[1W Return vs Nifty]))/_xlfn.STDEV.P(Table2[1W Return vs Nifty])</f>
        <v>-11.049999716382635</v>
      </c>
      <c r="O485">
        <v>411.86</v>
      </c>
      <c r="P485">
        <v>443.35651152142299</v>
      </c>
      <c r="Q485">
        <v>475.68435205558802</v>
      </c>
      <c r="R485">
        <v>39.598705697280003</v>
      </c>
      <c r="S485" s="1">
        <f>(Table2[[#This Row],[Close Price]]-Table2[[#This Row],[20D EMA]])/Table2[[#This Row],[20D EMA]]</f>
        <v>-3.6808624289807274E-2</v>
      </c>
      <c r="T485" s="1">
        <f>(Table2[[#This Row],[Close Price]]-Table2[[#This Row],[50D EMA]])/Table2[[#This Row],[50D EMA]]</f>
        <v>-0.10523474970812187</v>
      </c>
      <c r="U485" s="1">
        <f>(Table2[[#This Row],[Close Price]]-Table2[[#This Row],[200D EMA]])/Table2[[#This Row],[200D EMA]]</f>
        <v>-0.16604362055272737</v>
      </c>
      <c r="V485">
        <v>0.69928606529664905</v>
      </c>
      <c r="W485">
        <v>395.05</v>
      </c>
      <c r="X485">
        <v>410.65</v>
      </c>
      <c r="Y485">
        <v>393.05</v>
      </c>
      <c r="Z485">
        <v>410.65</v>
      </c>
      <c r="AA485">
        <v>395.05</v>
      </c>
      <c r="AB485">
        <v>410.65</v>
      </c>
      <c r="AC485" s="1">
        <f>(Table2[[#This Row],[Close Price]]/Table2[[#This Row],[Day Low]])-1</f>
        <v>4.1766864953802774E-3</v>
      </c>
      <c r="AD485" s="1">
        <f>(Table2[[#This Row],[Day High]]/Table2[[#This Row],[Close Price]])-1</f>
        <v>3.5165112175447488E-2</v>
      </c>
      <c r="AE485" s="1">
        <f>(Table2[[#This Row],[Close Price]]/Table2[[#This Row],[Current Week Low]])-1</f>
        <v>9.2863503371072298E-3</v>
      </c>
      <c r="AF485" s="1">
        <f>(Table2[[#This Row],[Current Week High]]/Table2[[#This Row],[Close Price]])-1</f>
        <v>3.5165112175447488E-2</v>
      </c>
      <c r="AG485" s="1">
        <f>(Table2[[#This Row],[Close Price]]/Table2[[#This Row],[Current Month Low]])-1</f>
        <v>4.1766864953802774E-3</v>
      </c>
      <c r="AH485" s="1">
        <f>(Table2[[#This Row],[Current Month High]]/Table2[[#This Row],[Close Price]])-1</f>
        <v>3.5165112175447488E-2</v>
      </c>
      <c r="AI485">
        <v>88.423241744391206</v>
      </c>
      <c r="AJ485">
        <v>27.967741935483801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-0.28999999999999998</v>
      </c>
      <c r="AM485" t="s">
        <v>3214</v>
      </c>
      <c r="AN485">
        <v>-3.5</v>
      </c>
      <c r="AO485" t="s">
        <v>3214</v>
      </c>
      <c r="AP485">
        <v>0.137499819694437</v>
      </c>
      <c r="AQ485">
        <f>(Table2[[#This Row],[Sharpe Ratio]]-AVERAGE(Table2[Sharpe Ratio]))/_xlfn.STDEV.P(Table2[Sharpe Ratio])</f>
        <v>0.89096091666332056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510</v>
      </c>
      <c r="AT485">
        <f>_xlfn.RANK.AVG(Table2[[#This Row],[6M Return vs Nifty Z-Score]],Table2[6M Return vs Nifty Z-Score])</f>
        <v>729</v>
      </c>
      <c r="AU485">
        <f>_xlfn.RANK.AVG(Table2[[#This Row],[Sharpe Ratio Z-Score]],Table2[Sharpe Ratio Z-Score])</f>
        <v>129</v>
      </c>
      <c r="AV485">
        <f>(Table2[[#This Row],[Rank 1Y]]+Table2[[#This Row],[Rank 6M]]+Table2[[#This Row],[Rank Sharpe]])/3</f>
        <v>456</v>
      </c>
    </row>
    <row r="486" spans="1:48" x14ac:dyDescent="0.3">
      <c r="A486" t="s">
        <v>1268</v>
      </c>
      <c r="B486" t="s">
        <v>1269</v>
      </c>
      <c r="C486" t="s">
        <v>3172</v>
      </c>
      <c r="D486" t="s">
        <v>46</v>
      </c>
      <c r="E486">
        <v>9512.7603450000006</v>
      </c>
      <c r="F486">
        <v>338.25</v>
      </c>
      <c r="G486">
        <v>-11.879399429678299</v>
      </c>
      <c r="H486">
        <f>(Table2[[#This Row],[1Y Return vs Nifty]]-AVERAGE(Table2[1Y Return vs Nifty]))/_xlfn.STDEV.P(Table2[1Y Return vs Nifty])</f>
        <v>-0.6189751353518943</v>
      </c>
      <c r="I486">
        <v>-0.38650390504540599</v>
      </c>
      <c r="J486">
        <f>(Table2[[#This Row],[1M Return vs Nifty]]-AVERAGE(Table2[1M Return vs Nifty]))/_xlfn.STDEV.P(Table2[1M Return vs Nifty])</f>
        <v>6.8541276162968651E-2</v>
      </c>
      <c r="K486">
        <v>14.428897585838</v>
      </c>
      <c r="L486">
        <f>(Table2[[#This Row],[6M Return vs Nifty]]-AVERAGE(Table2[6M Return vs Nifty]))/_xlfn.STDEV.P(Table2[6M Return vs Nifty])</f>
        <v>0.12594822652757579</v>
      </c>
      <c r="M486">
        <v>-1.1183204666295801</v>
      </c>
      <c r="N486">
        <f>(Table2[[#This Row],[1W Return vs Nifty]]-AVERAGE(Table2[1W Return vs Nifty]))/_xlfn.STDEV.P(Table2[1W Return vs Nifty])</f>
        <v>-0.31852741234386323</v>
      </c>
      <c r="O486">
        <v>339.37</v>
      </c>
      <c r="P486">
        <v>342.19451837195101</v>
      </c>
      <c r="Q486">
        <v>313.44314698062499</v>
      </c>
      <c r="R486">
        <v>49.625586878085997</v>
      </c>
      <c r="S486" s="1">
        <f>(Table2[[#This Row],[Close Price]]-Table2[[#This Row],[20D EMA]])/Table2[[#This Row],[20D EMA]]</f>
        <v>-3.3002327842767613E-3</v>
      </c>
      <c r="T486" s="1">
        <f>(Table2[[#This Row],[Close Price]]-Table2[[#This Row],[50D EMA]])/Table2[[#This Row],[50D EMA]]</f>
        <v>-1.1527123200914284E-2</v>
      </c>
      <c r="U486" s="1">
        <f>(Table2[[#This Row],[Close Price]]-Table2[[#This Row],[200D EMA]])/Table2[[#This Row],[200D EMA]]</f>
        <v>7.914307030904208E-2</v>
      </c>
      <c r="V486">
        <v>0.60396968069135104</v>
      </c>
      <c r="W486">
        <v>337</v>
      </c>
      <c r="X486">
        <v>346</v>
      </c>
      <c r="Y486">
        <v>334.95</v>
      </c>
      <c r="Z486">
        <v>346.45</v>
      </c>
      <c r="AA486">
        <v>337</v>
      </c>
      <c r="AB486">
        <v>346</v>
      </c>
      <c r="AC486" s="1">
        <f>(Table2[[#This Row],[Close Price]]/Table2[[#This Row],[Day Low]])-1</f>
        <v>3.7091988130564246E-3</v>
      </c>
      <c r="AD486" s="1">
        <f>(Table2[[#This Row],[Day High]]/Table2[[#This Row],[Close Price]])-1</f>
        <v>2.2912047302291239E-2</v>
      </c>
      <c r="AE486" s="1">
        <f>(Table2[[#This Row],[Close Price]]/Table2[[#This Row],[Current Week Low]])-1</f>
        <v>9.8522167487684609E-3</v>
      </c>
      <c r="AF486" s="1">
        <f>(Table2[[#This Row],[Current Week High]]/Table2[[#This Row],[Close Price]])-1</f>
        <v>2.4242424242424176E-2</v>
      </c>
      <c r="AG486" s="1">
        <f>(Table2[[#This Row],[Close Price]]/Table2[[#This Row],[Current Month Low]])-1</f>
        <v>3.7091988130564246E-3</v>
      </c>
      <c r="AH486" s="1">
        <f>(Table2[[#This Row],[Current Month High]]/Table2[[#This Row],[Close Price]])-1</f>
        <v>2.2912047302291239E-2</v>
      </c>
      <c r="AI486">
        <v>22.808573540280801</v>
      </c>
      <c r="AJ486">
        <v>42.8722280887011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</v>
      </c>
      <c r="AM486" t="s">
        <v>3214</v>
      </c>
      <c r="AN486">
        <v>-4.16</v>
      </c>
      <c r="AO486" t="s">
        <v>3214</v>
      </c>
      <c r="AP486">
        <v>-6.718475036043E-3</v>
      </c>
      <c r="AQ486">
        <f>(Table2[[#This Row],[Sharpe Ratio]]-AVERAGE(Table2[Sharpe Ratio]))/_xlfn.STDEV.P(Table2[Sharpe Ratio])</f>
        <v>-0.79303608033949546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525</v>
      </c>
      <c r="AT486">
        <f>_xlfn.RANK.AVG(Table2[[#This Row],[6M Return vs Nifty Z-Score]],Table2[6M Return vs Nifty Z-Score])</f>
        <v>272</v>
      </c>
      <c r="AU486">
        <f>_xlfn.RANK.AVG(Table2[[#This Row],[Sharpe Ratio Z-Score]],Table2[Sharpe Ratio Z-Score])</f>
        <v>574</v>
      </c>
      <c r="AV486">
        <f>(Table2[[#This Row],[Rank 1Y]]+Table2[[#This Row],[Rank 6M]]+Table2[[#This Row],[Rank Sharpe]])/3</f>
        <v>457</v>
      </c>
    </row>
    <row r="487" spans="1:48" x14ac:dyDescent="0.3">
      <c r="A487" t="s">
        <v>303</v>
      </c>
      <c r="B487" t="s">
        <v>304</v>
      </c>
      <c r="C487" t="s">
        <v>3169</v>
      </c>
      <c r="D487" t="s">
        <v>305</v>
      </c>
      <c r="E487">
        <v>94384.586292149994</v>
      </c>
      <c r="F487">
        <v>87.78</v>
      </c>
      <c r="G487">
        <v>-7.0258706612774704</v>
      </c>
      <c r="H487">
        <f>(Table2[[#This Row],[1Y Return vs Nifty]]-AVERAGE(Table2[1Y Return vs Nifty]))/_xlfn.STDEV.P(Table2[1Y Return vs Nifty])</f>
        <v>-0.53780337552989432</v>
      </c>
      <c r="I487">
        <v>-9.8327488418587592</v>
      </c>
      <c r="J487">
        <f>(Table2[[#This Row],[1M Return vs Nifty]]-AVERAGE(Table2[1M Return vs Nifty]))/_xlfn.STDEV.P(Table2[1M Return vs Nifty])</f>
        <v>-0.78182911439769098</v>
      </c>
      <c r="K487">
        <v>-9.5950539007846398</v>
      </c>
      <c r="L487">
        <f>(Table2[[#This Row],[6M Return vs Nifty]]-AVERAGE(Table2[6M Return vs Nifty]))/_xlfn.STDEV.P(Table2[6M Return vs Nifty])</f>
        <v>-0.63361841250280715</v>
      </c>
      <c r="M487">
        <v>-2.3020545226535498</v>
      </c>
      <c r="N487">
        <f>(Table2[[#This Row],[1W Return vs Nifty]]-AVERAGE(Table2[1W Return vs Nifty]))/_xlfn.STDEV.P(Table2[1W Return vs Nifty])</f>
        <v>-0.56602731216809632</v>
      </c>
      <c r="O487">
        <v>90.12</v>
      </c>
      <c r="P487">
        <v>91.2658501464784</v>
      </c>
      <c r="Q487">
        <v>84.652041628800305</v>
      </c>
      <c r="R487">
        <v>40.240771333783599</v>
      </c>
      <c r="S487" s="1">
        <f>(Table2[[#This Row],[Close Price]]-Table2[[#This Row],[20D EMA]])/Table2[[#This Row],[20D EMA]]</f>
        <v>-2.5965379494008026E-2</v>
      </c>
      <c r="T487" s="1">
        <f>(Table2[[#This Row],[Close Price]]-Table2[[#This Row],[50D EMA]])/Table2[[#This Row],[50D EMA]]</f>
        <v>-3.8194463108421547E-2</v>
      </c>
      <c r="U487" s="1">
        <f>(Table2[[#This Row],[Close Price]]-Table2[[#This Row],[200D EMA]])/Table2[[#This Row],[200D EMA]]</f>
        <v>3.6950772964411328E-2</v>
      </c>
      <c r="V487">
        <v>0.31455572518901698</v>
      </c>
      <c r="W487">
        <v>87.2</v>
      </c>
      <c r="X487">
        <v>88.21</v>
      </c>
      <c r="Y487">
        <v>87</v>
      </c>
      <c r="Z487">
        <v>88.64</v>
      </c>
      <c r="AA487">
        <v>87.2</v>
      </c>
      <c r="AB487">
        <v>88.21</v>
      </c>
      <c r="AC487" s="1">
        <f>(Table2[[#This Row],[Close Price]]/Table2[[#This Row],[Day Low]])-1</f>
        <v>6.651376146789012E-3</v>
      </c>
      <c r="AD487" s="1">
        <f>(Table2[[#This Row],[Day High]]/Table2[[#This Row],[Close Price]])-1</f>
        <v>4.8986101617680688E-3</v>
      </c>
      <c r="AE487" s="1">
        <f>(Table2[[#This Row],[Close Price]]/Table2[[#This Row],[Current Week Low]])-1</f>
        <v>8.9655172413793949E-3</v>
      </c>
      <c r="AF487" s="1">
        <f>(Table2[[#This Row],[Current Week High]]/Table2[[#This Row],[Close Price]])-1</f>
        <v>9.7972203235361377E-3</v>
      </c>
      <c r="AG487" s="1">
        <f>(Table2[[#This Row],[Close Price]]/Table2[[#This Row],[Current Month Low]])-1</f>
        <v>6.651376146789012E-3</v>
      </c>
      <c r="AH487" s="1">
        <f>(Table2[[#This Row],[Current Month High]]/Table2[[#This Row],[Close Price]])-1</f>
        <v>4.8986101617680688E-3</v>
      </c>
      <c r="AI487">
        <v>22.9209387104124</v>
      </c>
      <c r="AJ487">
        <v>47.529411764705799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0.01</v>
      </c>
      <c r="AM487" t="s">
        <v>3215</v>
      </c>
      <c r="AN487">
        <v>-7.52</v>
      </c>
      <c r="AO487" t="s">
        <v>3214</v>
      </c>
      <c r="AP487">
        <v>5.9104329792251997E-2</v>
      </c>
      <c r="AQ487">
        <f>(Table2[[#This Row],[Sharpe Ratio]]-AVERAGE(Table2[Sharpe Ratio]))/_xlfn.STDEV.P(Table2[Sharpe Ratio])</f>
        <v>-2.4441458746563356E-2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481</v>
      </c>
      <c r="AT487">
        <f>_xlfn.RANK.AVG(Table2[[#This Row],[6M Return vs Nifty Z-Score]],Table2[6M Return vs Nifty Z-Score])</f>
        <v>535</v>
      </c>
      <c r="AU487">
        <f>_xlfn.RANK.AVG(Table2[[#This Row],[Sharpe Ratio Z-Score]],Table2[Sharpe Ratio Z-Score])</f>
        <v>356</v>
      </c>
      <c r="AV487">
        <f>(Table2[[#This Row],[Rank 1Y]]+Table2[[#This Row],[Rank 6M]]+Table2[[#This Row],[Rank Sharpe]])/3</f>
        <v>457.33333333333331</v>
      </c>
    </row>
    <row r="488" spans="1:48" x14ac:dyDescent="0.3">
      <c r="A488" t="s">
        <v>165</v>
      </c>
      <c r="B488" t="s">
        <v>166</v>
      </c>
      <c r="C488" t="s">
        <v>3183</v>
      </c>
      <c r="D488" t="s">
        <v>167</v>
      </c>
      <c r="E488">
        <v>169884.539872575</v>
      </c>
      <c r="F488">
        <v>3340.15</v>
      </c>
      <c r="G488">
        <v>6.3552801012730402</v>
      </c>
      <c r="H488">
        <f>(Table2[[#This Row],[1Y Return vs Nifty]]-AVERAGE(Table2[1Y Return vs Nifty]))/_xlfn.STDEV.P(Table2[1Y Return vs Nifty])</f>
        <v>-0.31401330284889939</v>
      </c>
      <c r="I488">
        <v>3.7932908030374501</v>
      </c>
      <c r="J488">
        <f>(Table2[[#This Row],[1M Return vs Nifty]]-AVERAGE(Table2[1M Return vs Nifty]))/_xlfn.STDEV.P(Table2[1M Return vs Nifty])</f>
        <v>0.44481498938460023</v>
      </c>
      <c r="K488">
        <v>-3.4992401609106301</v>
      </c>
      <c r="L488">
        <f>(Table2[[#This Row],[6M Return vs Nifty]]-AVERAGE(Table2[6M Return vs Nifty]))/_xlfn.STDEV.P(Table2[6M Return vs Nifty])</f>
        <v>-0.44088672316645577</v>
      </c>
      <c r="M488">
        <v>3.0133515931858601</v>
      </c>
      <c r="N488">
        <f>(Table2[[#This Row],[1W Return vs Nifty]]-AVERAGE(Table2[1W Return vs Nifty]))/_xlfn.STDEV.P(Table2[1W Return vs Nifty])</f>
        <v>0.54533927773487312</v>
      </c>
      <c r="O488">
        <v>3267</v>
      </c>
      <c r="P488">
        <v>3199.2271314862601</v>
      </c>
      <c r="Q488">
        <v>2984.05814324324</v>
      </c>
      <c r="R488">
        <v>63.385376097742302</v>
      </c>
      <c r="S488" s="1">
        <f>(Table2[[#This Row],[Close Price]]-Table2[[#This Row],[20D EMA]])/Table2[[#This Row],[20D EMA]]</f>
        <v>2.2390572390572419E-2</v>
      </c>
      <c r="T488" s="1">
        <f>(Table2[[#This Row],[Close Price]]-Table2[[#This Row],[50D EMA]])/Table2[[#This Row],[50D EMA]]</f>
        <v>4.4049035195657296E-2</v>
      </c>
      <c r="U488" s="1">
        <f>(Table2[[#This Row],[Close Price]]-Table2[[#This Row],[200D EMA]])/Table2[[#This Row],[200D EMA]]</f>
        <v>0.11933140698449651</v>
      </c>
      <c r="V488">
        <v>0.98053764654040099</v>
      </c>
      <c r="W488">
        <v>3331.2</v>
      </c>
      <c r="X488">
        <v>3396.4</v>
      </c>
      <c r="Y488">
        <v>3331.2</v>
      </c>
      <c r="Z488">
        <v>3415</v>
      </c>
      <c r="AA488">
        <v>3331.2</v>
      </c>
      <c r="AB488">
        <v>3396.4</v>
      </c>
      <c r="AC488" s="1">
        <f>(Table2[[#This Row],[Close Price]]/Table2[[#This Row],[Day Low]])-1</f>
        <v>2.6867195004804945E-3</v>
      </c>
      <c r="AD488" s="1">
        <f>(Table2[[#This Row],[Day High]]/Table2[[#This Row],[Close Price]])-1</f>
        <v>1.6840561052647418E-2</v>
      </c>
      <c r="AE488" s="1">
        <f>(Table2[[#This Row],[Close Price]]/Table2[[#This Row],[Current Week Low]])-1</f>
        <v>2.6867195004804945E-3</v>
      </c>
      <c r="AF488" s="1">
        <f>(Table2[[#This Row],[Current Week High]]/Table2[[#This Row],[Close Price]])-1</f>
        <v>2.2409173240722779E-2</v>
      </c>
      <c r="AG488" s="1">
        <f>(Table2[[#This Row],[Close Price]]/Table2[[#This Row],[Current Month Low]])-1</f>
        <v>2.6867195004804945E-3</v>
      </c>
      <c r="AH488" s="1">
        <f>(Table2[[#This Row],[Current Month High]]/Table2[[#This Row],[Close Price]])-1</f>
        <v>1.6840561052647418E-2</v>
      </c>
      <c r="AI488">
        <v>2.24091732407227</v>
      </c>
      <c r="AJ488">
        <v>45.695840875880499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0.02</v>
      </c>
      <c r="AM488" t="s">
        <v>3215</v>
      </c>
      <c r="AN488">
        <v>0.91</v>
      </c>
      <c r="AO488" t="s">
        <v>3215</v>
      </c>
      <c r="AP488">
        <v>5.6240928645530002E-3</v>
      </c>
      <c r="AQ488">
        <f>(Table2[[#This Row],[Sharpe Ratio]]-AVERAGE(Table2[Sharpe Ratio]))/_xlfn.STDEV.P(Table2[Sharpe Ratio])</f>
        <v>-0.64891534088164482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-0.41366109977752652</v>
      </c>
      <c r="AS488">
        <f>_xlfn.RANK.AVG(Table2[[#This Row],[1Y Return vs Nifty Z-Score]],Table2[1Y Return vs Nifty Z-Score])</f>
        <v>403</v>
      </c>
      <c r="AT488">
        <f>_xlfn.RANK.AVG(Table2[[#This Row],[6M Return vs Nifty Z-Score]],Table2[6M Return vs Nifty Z-Score])</f>
        <v>478</v>
      </c>
      <c r="AU488">
        <f>_xlfn.RANK.AVG(Table2[[#This Row],[Sharpe Ratio Z-Score]],Table2[Sharpe Ratio Z-Score])</f>
        <v>495</v>
      </c>
      <c r="AV488">
        <f>(Table2[[#This Row],[Rank 1Y]]+Table2[[#This Row],[Rank 6M]]+Table2[[#This Row],[Rank Sharpe]])/3</f>
        <v>458.66666666666669</v>
      </c>
    </row>
    <row r="489" spans="1:48" x14ac:dyDescent="0.3">
      <c r="A489" t="s">
        <v>1489</v>
      </c>
      <c r="B489" t="s">
        <v>1490</v>
      </c>
      <c r="C489" t="s">
        <v>3169</v>
      </c>
      <c r="D489" t="s">
        <v>570</v>
      </c>
      <c r="E489">
        <v>7124.8704297499999</v>
      </c>
      <c r="F489">
        <v>326.5</v>
      </c>
      <c r="G489">
        <v>-6.8653721053604997</v>
      </c>
      <c r="H489">
        <f>(Table2[[#This Row],[1Y Return vs Nifty]]-AVERAGE(Table2[1Y Return vs Nifty]))/_xlfn.STDEV.P(Table2[1Y Return vs Nifty])</f>
        <v>-0.535119153213651</v>
      </c>
      <c r="I489">
        <v>9.6303508935182691</v>
      </c>
      <c r="J489">
        <f>(Table2[[#This Row],[1M Return vs Nifty]]-AVERAGE(Table2[1M Return vs Nifty]))/_xlfn.STDEV.P(Table2[1M Return vs Nifty])</f>
        <v>0.97027913964436285</v>
      </c>
      <c r="K489">
        <v>-16.922312842236799</v>
      </c>
      <c r="L489">
        <f>(Table2[[#This Row],[6M Return vs Nifty]]-AVERAGE(Table2[6M Return vs Nifty]))/_xlfn.STDEV.P(Table2[6M Return vs Nifty])</f>
        <v>-0.86528477473981136</v>
      </c>
      <c r="M489">
        <v>-3.79718235564073</v>
      </c>
      <c r="N489">
        <f>(Table2[[#This Row],[1W Return vs Nifty]]-AVERAGE(Table2[1W Return vs Nifty]))/_xlfn.STDEV.P(Table2[1W Return vs Nifty])</f>
        <v>-0.87863468120137922</v>
      </c>
      <c r="O489">
        <v>314.3</v>
      </c>
      <c r="P489">
        <v>306.80302635845999</v>
      </c>
      <c r="Q489">
        <v>312.30426079610498</v>
      </c>
      <c r="R489">
        <v>59.171464946434902</v>
      </c>
      <c r="S489" s="1">
        <f>(Table2[[#This Row],[Close Price]]-Table2[[#This Row],[20D EMA]])/Table2[[#This Row],[20D EMA]]</f>
        <v>3.8816417435571071E-2</v>
      </c>
      <c r="T489" s="1">
        <f>(Table2[[#This Row],[Close Price]]-Table2[[#This Row],[50D EMA]])/Table2[[#This Row],[50D EMA]]</f>
        <v>6.4200714951640092E-2</v>
      </c>
      <c r="U489" s="1">
        <f>(Table2[[#This Row],[Close Price]]-Table2[[#This Row],[200D EMA]])/Table2[[#This Row],[200D EMA]]</f>
        <v>4.5454836791877874E-2</v>
      </c>
      <c r="V489">
        <v>1.61455313602146</v>
      </c>
      <c r="W489">
        <v>319.60000000000002</v>
      </c>
      <c r="X489">
        <v>328.95</v>
      </c>
      <c r="Y489">
        <v>316</v>
      </c>
      <c r="Z489">
        <v>329.55</v>
      </c>
      <c r="AA489">
        <v>319.60000000000002</v>
      </c>
      <c r="AB489">
        <v>328.95</v>
      </c>
      <c r="AC489" s="1">
        <f>(Table2[[#This Row],[Close Price]]/Table2[[#This Row],[Day Low]])-1</f>
        <v>2.1589486858573093E-2</v>
      </c>
      <c r="AD489" s="1">
        <f>(Table2[[#This Row],[Day High]]/Table2[[#This Row],[Close Price]])-1</f>
        <v>7.5038284839203939E-3</v>
      </c>
      <c r="AE489" s="1">
        <f>(Table2[[#This Row],[Close Price]]/Table2[[#This Row],[Current Week Low]])-1</f>
        <v>3.3227848101265778E-2</v>
      </c>
      <c r="AF489" s="1">
        <f>(Table2[[#This Row],[Current Week High]]/Table2[[#This Row],[Close Price]])-1</f>
        <v>9.3415007656967308E-3</v>
      </c>
      <c r="AG489" s="1">
        <f>(Table2[[#This Row],[Close Price]]/Table2[[#This Row],[Current Month Low]])-1</f>
        <v>2.1589486858573093E-2</v>
      </c>
      <c r="AH489" s="1">
        <f>(Table2[[#This Row],[Current Month High]]/Table2[[#This Row],[Close Price]])-1</f>
        <v>7.5038284839203939E-3</v>
      </c>
      <c r="AI489">
        <v>24.128637059724301</v>
      </c>
      <c r="AJ489">
        <v>28.2655666863091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0.04</v>
      </c>
      <c r="AM489" t="s">
        <v>3215</v>
      </c>
      <c r="AN489">
        <v>9.58</v>
      </c>
      <c r="AO489" t="s">
        <v>3215</v>
      </c>
      <c r="AP489">
        <v>7.5725392020237994E-2</v>
      </c>
      <c r="AQ489">
        <f>(Table2[[#This Row],[Sharpe Ratio]]-AVERAGE(Table2[Sharpe Ratio]))/_xlfn.STDEV.P(Table2[Sharpe Ratio])</f>
        <v>0.16963807139372619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480</v>
      </c>
      <c r="AT489">
        <f>_xlfn.RANK.AVG(Table2[[#This Row],[6M Return vs Nifty Z-Score]],Table2[6M Return vs Nifty Z-Score])</f>
        <v>602</v>
      </c>
      <c r="AU489">
        <f>_xlfn.RANK.AVG(Table2[[#This Row],[Sharpe Ratio Z-Score]],Table2[Sharpe Ratio Z-Score])</f>
        <v>296</v>
      </c>
      <c r="AV489">
        <f>(Table2[[#This Row],[Rank 1Y]]+Table2[[#This Row],[Rank 6M]]+Table2[[#This Row],[Rank Sharpe]])/3</f>
        <v>459.33333333333331</v>
      </c>
    </row>
    <row r="490" spans="1:48" x14ac:dyDescent="0.3">
      <c r="A490" t="s">
        <v>575</v>
      </c>
      <c r="B490" t="s">
        <v>576</v>
      </c>
      <c r="C490" t="s">
        <v>3169</v>
      </c>
      <c r="D490" t="s">
        <v>577</v>
      </c>
      <c r="E490">
        <v>36262.903274999997</v>
      </c>
      <c r="F490">
        <v>659.25</v>
      </c>
      <c r="G490">
        <v>6.7605305366791404</v>
      </c>
      <c r="H490">
        <f>(Table2[[#This Row],[1Y Return vs Nifty]]-AVERAGE(Table2[1Y Return vs Nifty]))/_xlfn.STDEV.P(Table2[1Y Return vs Nifty])</f>
        <v>-0.30723578229010323</v>
      </c>
      <c r="I490">
        <v>-4.7152584262817898</v>
      </c>
      <c r="J490">
        <f>(Table2[[#This Row],[1M Return vs Nifty]]-AVERAGE(Table2[1M Return vs Nifty]))/_xlfn.STDEV.P(Table2[1M Return vs Nifty])</f>
        <v>-0.32114210569805562</v>
      </c>
      <c r="K490">
        <v>-11.693981236775301</v>
      </c>
      <c r="L490">
        <f>(Table2[[#This Row],[6M Return vs Nifty]]-AVERAGE(Table2[6M Return vs Nifty]))/_xlfn.STDEV.P(Table2[6M Return vs Nifty])</f>
        <v>-0.69998031733162625</v>
      </c>
      <c r="M490">
        <v>-3.3882338715070999</v>
      </c>
      <c r="N490">
        <f>(Table2[[#This Row],[1W Return vs Nifty]]-AVERAGE(Table2[1W Return vs Nifty]))/_xlfn.STDEV.P(Table2[1W Return vs Nifty])</f>
        <v>-0.79313007960504234</v>
      </c>
      <c r="O490">
        <v>675.8</v>
      </c>
      <c r="P490">
        <v>688.48793324382905</v>
      </c>
      <c r="Q490">
        <v>645.08385862715602</v>
      </c>
      <c r="R490">
        <v>37.285424505587201</v>
      </c>
      <c r="S490" s="1">
        <f>(Table2[[#This Row],[Close Price]]-Table2[[#This Row],[20D EMA]])/Table2[[#This Row],[20D EMA]]</f>
        <v>-2.4489493933116242E-2</v>
      </c>
      <c r="T490" s="1">
        <f>(Table2[[#This Row],[Close Price]]-Table2[[#This Row],[50D EMA]])/Table2[[#This Row],[50D EMA]]</f>
        <v>-4.2466878258960554E-2</v>
      </c>
      <c r="U490" s="1">
        <f>(Table2[[#This Row],[Close Price]]-Table2[[#This Row],[200D EMA]])/Table2[[#This Row],[200D EMA]]</f>
        <v>2.1960154766531979E-2</v>
      </c>
      <c r="V490">
        <v>0.82945703334180099</v>
      </c>
      <c r="W490">
        <v>657.5</v>
      </c>
      <c r="X490">
        <v>668.75</v>
      </c>
      <c r="Y490">
        <v>657.5</v>
      </c>
      <c r="Z490">
        <v>670.55</v>
      </c>
      <c r="AA490">
        <v>657.5</v>
      </c>
      <c r="AB490">
        <v>668.75</v>
      </c>
      <c r="AC490" s="1">
        <f>(Table2[[#This Row],[Close Price]]/Table2[[#This Row],[Day Low]])-1</f>
        <v>2.6615969581749166E-3</v>
      </c>
      <c r="AD490" s="1">
        <f>(Table2[[#This Row],[Day High]]/Table2[[#This Row],[Close Price]])-1</f>
        <v>1.4410314751611697E-2</v>
      </c>
      <c r="AE490" s="1">
        <f>(Table2[[#This Row],[Close Price]]/Table2[[#This Row],[Current Week Low]])-1</f>
        <v>2.6615969581749166E-3</v>
      </c>
      <c r="AF490" s="1">
        <f>(Table2[[#This Row],[Current Week High]]/Table2[[#This Row],[Close Price]])-1</f>
        <v>1.714069017823272E-2</v>
      </c>
      <c r="AG490" s="1">
        <f>(Table2[[#This Row],[Close Price]]/Table2[[#This Row],[Current Month Low]])-1</f>
        <v>2.6615969581749166E-3</v>
      </c>
      <c r="AH490" s="1">
        <f>(Table2[[#This Row],[Current Month High]]/Table2[[#This Row],[Close Price]])-1</f>
        <v>1.4410314751611697E-2</v>
      </c>
      <c r="AI490">
        <v>25.407660219946901</v>
      </c>
      <c r="AJ490">
        <v>52.6041666666666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-0.18</v>
      </c>
      <c r="AM490" t="s">
        <v>3214</v>
      </c>
      <c r="AN490">
        <v>-8.86</v>
      </c>
      <c r="AO490" t="s">
        <v>3214</v>
      </c>
      <c r="AP490">
        <v>3.1947745651670002E-2</v>
      </c>
      <c r="AQ490">
        <f>(Table2[[#This Row],[Sharpe Ratio]]-AVERAGE(Table2[Sharpe Ratio]))/_xlfn.STDEV.P(Table2[Sharpe Ratio])</f>
        <v>-0.34154135392324075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401</v>
      </c>
      <c r="AT490">
        <f>_xlfn.RANK.AVG(Table2[[#This Row],[6M Return vs Nifty Z-Score]],Table2[6M Return vs Nifty Z-Score])</f>
        <v>554</v>
      </c>
      <c r="AU490">
        <f>_xlfn.RANK.AVG(Table2[[#This Row],[Sharpe Ratio Z-Score]],Table2[Sharpe Ratio Z-Score])</f>
        <v>425</v>
      </c>
      <c r="AV490">
        <f>(Table2[[#This Row],[Rank 1Y]]+Table2[[#This Row],[Rank 6M]]+Table2[[#This Row],[Rank Sharpe]])/3</f>
        <v>460</v>
      </c>
    </row>
    <row r="491" spans="1:48" x14ac:dyDescent="0.3">
      <c r="A491" t="s">
        <v>985</v>
      </c>
      <c r="B491" t="s">
        <v>986</v>
      </c>
      <c r="C491" t="s">
        <v>3168</v>
      </c>
      <c r="D491" t="s">
        <v>21</v>
      </c>
      <c r="E491">
        <v>15394.7583435</v>
      </c>
      <c r="F491">
        <v>678.75</v>
      </c>
      <c r="G491">
        <v>-3.1973839312209198</v>
      </c>
      <c r="H491">
        <f>(Table2[[#This Row],[1Y Return vs Nifty]]-AVERAGE(Table2[1Y Return vs Nifty]))/_xlfn.STDEV.P(Table2[1Y Return vs Nifty])</f>
        <v>-0.47377470275121064</v>
      </c>
      <c r="I491">
        <v>-14.421458321144399</v>
      </c>
      <c r="J491">
        <f>(Table2[[#This Row],[1M Return vs Nifty]]-AVERAGE(Table2[1M Return vs Nifty]))/_xlfn.STDEV.P(Table2[1M Return vs Nifty])</f>
        <v>-1.1949141760461017</v>
      </c>
      <c r="K491">
        <v>-2.0508408291978699</v>
      </c>
      <c r="L491">
        <f>(Table2[[#This Row],[6M Return vs Nifty]]-AVERAGE(Table2[6M Return vs Nifty]))/_xlfn.STDEV.P(Table2[6M Return vs Nifty])</f>
        <v>-0.39509259920747597</v>
      </c>
      <c r="M491">
        <v>-4.4436595630560198</v>
      </c>
      <c r="N491">
        <f>(Table2[[#This Row],[1W Return vs Nifty]]-AVERAGE(Table2[1W Return vs Nifty]))/_xlfn.STDEV.P(Table2[1W Return vs Nifty])</f>
        <v>-1.0138027480992486</v>
      </c>
      <c r="O491">
        <v>725.8</v>
      </c>
      <c r="P491">
        <v>740.75249654860204</v>
      </c>
      <c r="Q491">
        <v>657.05277649062202</v>
      </c>
      <c r="R491">
        <v>21.906128321086499</v>
      </c>
      <c r="S491" s="1">
        <f>(Table2[[#This Row],[Close Price]]-Table2[[#This Row],[20D EMA]])/Table2[[#This Row],[20D EMA]]</f>
        <v>-6.4825020666850308E-2</v>
      </c>
      <c r="T491" s="1">
        <f>(Table2[[#This Row],[Close Price]]-Table2[[#This Row],[50D EMA]])/Table2[[#This Row],[50D EMA]]</f>
        <v>-8.370204196069686E-2</v>
      </c>
      <c r="U491" s="1">
        <f>(Table2[[#This Row],[Close Price]]-Table2[[#This Row],[200D EMA]])/Table2[[#This Row],[200D EMA]]</f>
        <v>3.3022040672691162E-2</v>
      </c>
      <c r="V491">
        <v>0.90063725184305898</v>
      </c>
      <c r="W491">
        <v>659.6</v>
      </c>
      <c r="X491">
        <v>682.45</v>
      </c>
      <c r="Y491">
        <v>659.6</v>
      </c>
      <c r="Z491">
        <v>685</v>
      </c>
      <c r="AA491">
        <v>659.6</v>
      </c>
      <c r="AB491">
        <v>682.45</v>
      </c>
      <c r="AC491" s="1">
        <f>(Table2[[#This Row],[Close Price]]/Table2[[#This Row],[Day Low]])-1</f>
        <v>2.903274711946624E-2</v>
      </c>
      <c r="AD491" s="1">
        <f>(Table2[[#This Row],[Day High]]/Table2[[#This Row],[Close Price]])-1</f>
        <v>5.4511970534070198E-3</v>
      </c>
      <c r="AE491" s="1">
        <f>(Table2[[#This Row],[Close Price]]/Table2[[#This Row],[Current Week Low]])-1</f>
        <v>2.903274711946624E-2</v>
      </c>
      <c r="AF491" s="1">
        <f>(Table2[[#This Row],[Current Week High]]/Table2[[#This Row],[Close Price]])-1</f>
        <v>9.208103130755152E-3</v>
      </c>
      <c r="AG491" s="1">
        <f>(Table2[[#This Row],[Close Price]]/Table2[[#This Row],[Current Month Low]])-1</f>
        <v>2.903274711946624E-2</v>
      </c>
      <c r="AH491" s="1">
        <f>(Table2[[#This Row],[Current Month High]]/Table2[[#This Row],[Close Price]])-1</f>
        <v>5.4511970534070198E-3</v>
      </c>
      <c r="AI491">
        <v>23.683241252302</v>
      </c>
      <c r="AJ491">
        <v>48.7508218277449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-0.19</v>
      </c>
      <c r="AM491" t="s">
        <v>3214</v>
      </c>
      <c r="AN491">
        <v>-14.07</v>
      </c>
      <c r="AO491" t="s">
        <v>3214</v>
      </c>
      <c r="AP491">
        <v>1.495513788376E-2</v>
      </c>
      <c r="AQ491">
        <f>(Table2[[#This Row],[Sharpe Ratio]]-AVERAGE(Table2[Sharpe Ratio]))/_xlfn.STDEV.P(Table2[Sharpe Ratio])</f>
        <v>-0.53995931820360321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455</v>
      </c>
      <c r="AT491">
        <f>_xlfn.RANK.AVG(Table2[[#This Row],[6M Return vs Nifty Z-Score]],Table2[6M Return vs Nifty Z-Score])</f>
        <v>453</v>
      </c>
      <c r="AU491">
        <f>_xlfn.RANK.AVG(Table2[[#This Row],[Sharpe Ratio Z-Score]],Table2[Sharpe Ratio Z-Score])</f>
        <v>473</v>
      </c>
      <c r="AV491">
        <f>(Table2[[#This Row],[Rank 1Y]]+Table2[[#This Row],[Rank 6M]]+Table2[[#This Row],[Rank Sharpe]])/3</f>
        <v>460.33333333333331</v>
      </c>
    </row>
    <row r="492" spans="1:48" x14ac:dyDescent="0.3">
      <c r="A492" t="s">
        <v>1281</v>
      </c>
      <c r="B492" t="s">
        <v>1282</v>
      </c>
      <c r="C492" t="s">
        <v>3171</v>
      </c>
      <c r="D492" t="s">
        <v>225</v>
      </c>
      <c r="E492">
        <v>9296.2137903999992</v>
      </c>
      <c r="F492">
        <v>696.2</v>
      </c>
      <c r="G492">
        <v>-26.003005424531199</v>
      </c>
      <c r="H492">
        <f>(Table2[[#This Row],[1Y Return vs Nifty]]-AVERAGE(Table2[1Y Return vs Nifty]))/_xlfn.STDEV.P(Table2[1Y Return vs Nifty])</f>
        <v>-0.8551822350395909</v>
      </c>
      <c r="I492">
        <v>-5.5084302317318601</v>
      </c>
      <c r="J492">
        <f>(Table2[[#This Row],[1M Return vs Nifty]]-AVERAGE(Table2[1M Return vs Nifty]))/_xlfn.STDEV.P(Table2[1M Return vs Nifty])</f>
        <v>-0.39254506237491432</v>
      </c>
      <c r="K492">
        <v>3.4036783236269201</v>
      </c>
      <c r="L492">
        <f>(Table2[[#This Row],[6M Return vs Nifty]]-AVERAGE(Table2[6M Return vs Nifty]))/_xlfn.STDEV.P(Table2[6M Return vs Nifty])</f>
        <v>-0.22263675726386475</v>
      </c>
      <c r="M492">
        <v>-2.2664626634015499</v>
      </c>
      <c r="N492">
        <f>(Table2[[#This Row],[1W Return vs Nifty]]-AVERAGE(Table2[1W Return vs Nifty]))/_xlfn.STDEV.P(Table2[1W Return vs Nifty])</f>
        <v>-0.55858562241134768</v>
      </c>
      <c r="O492">
        <v>722.67</v>
      </c>
      <c r="P492">
        <v>699.64025038718</v>
      </c>
      <c r="Q492">
        <v>642.40025133598101</v>
      </c>
      <c r="R492">
        <v>32.768455654878501</v>
      </c>
      <c r="S492" s="1">
        <f>(Table2[[#This Row],[Close Price]]-Table2[[#This Row],[20D EMA]])/Table2[[#This Row],[20D EMA]]</f>
        <v>-3.662805983367224E-2</v>
      </c>
      <c r="T492" s="1">
        <f>(Table2[[#This Row],[Close Price]]-Table2[[#This Row],[50D EMA]])/Table2[[#This Row],[50D EMA]]</f>
        <v>-4.9171704819385795E-3</v>
      </c>
      <c r="U492" s="1">
        <f>(Table2[[#This Row],[Close Price]]-Table2[[#This Row],[200D EMA]])/Table2[[#This Row],[200D EMA]]</f>
        <v>8.3748019326165074E-2</v>
      </c>
      <c r="V492">
        <v>0.47587302912365598</v>
      </c>
      <c r="W492">
        <v>693.65</v>
      </c>
      <c r="X492">
        <v>704.25</v>
      </c>
      <c r="Y492">
        <v>693.65</v>
      </c>
      <c r="Z492">
        <v>708.9</v>
      </c>
      <c r="AA492">
        <v>693.65</v>
      </c>
      <c r="AB492">
        <v>704.25</v>
      </c>
      <c r="AC492" s="1">
        <f>(Table2[[#This Row],[Close Price]]/Table2[[#This Row],[Day Low]])-1</f>
        <v>3.6762055791825787E-3</v>
      </c>
      <c r="AD492" s="1">
        <f>(Table2[[#This Row],[Day High]]/Table2[[#This Row],[Close Price]])-1</f>
        <v>1.1562769319161115E-2</v>
      </c>
      <c r="AE492" s="1">
        <f>(Table2[[#This Row],[Close Price]]/Table2[[#This Row],[Current Week Low]])-1</f>
        <v>3.6762055791825787E-3</v>
      </c>
      <c r="AF492" s="1">
        <f>(Table2[[#This Row],[Current Week High]]/Table2[[#This Row],[Close Price]])-1</f>
        <v>1.8241884515943552E-2</v>
      </c>
      <c r="AG492" s="1">
        <f>(Table2[[#This Row],[Close Price]]/Table2[[#This Row],[Current Month Low]])-1</f>
        <v>3.6762055791825787E-3</v>
      </c>
      <c r="AH492" s="1">
        <f>(Table2[[#This Row],[Current Month High]]/Table2[[#This Row],[Close Price]])-1</f>
        <v>1.1562769319161115E-2</v>
      </c>
      <c r="AI492">
        <v>22.8095374892272</v>
      </c>
      <c r="AJ492">
        <v>26.2146482958665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3215</v>
      </c>
      <c r="AN492">
        <v>-4.57</v>
      </c>
      <c r="AO492" t="s">
        <v>3214</v>
      </c>
      <c r="AP492">
        <v>4.8508090553220001E-2</v>
      </c>
      <c r="AQ492">
        <f>(Table2[[#This Row],[Sharpe Ratio]]-AVERAGE(Table2[Sharpe Ratio]))/_xlfn.STDEV.P(Table2[Sharpe Ratio])</f>
        <v>-0.14817080315048117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-2.1771204802401991</v>
      </c>
      <c r="AS492">
        <f>_xlfn.RANK.AVG(Table2[[#This Row],[1Y Return vs Nifty Z-Score]],Table2[1Y Return vs Nifty Z-Score])</f>
        <v>610</v>
      </c>
      <c r="AT492">
        <f>_xlfn.RANK.AVG(Table2[[#This Row],[6M Return vs Nifty Z-Score]],Table2[6M Return vs Nifty Z-Score])</f>
        <v>393</v>
      </c>
      <c r="AU492">
        <f>_xlfn.RANK.AVG(Table2[[#This Row],[Sharpe Ratio Z-Score]],Table2[Sharpe Ratio Z-Score])</f>
        <v>378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769</v>
      </c>
      <c r="B493" t="s">
        <v>770</v>
      </c>
      <c r="C493" t="s">
        <v>3183</v>
      </c>
      <c r="D493" t="s">
        <v>468</v>
      </c>
      <c r="E493">
        <v>22021.690205759998</v>
      </c>
      <c r="F493">
        <v>2124.3000000000002</v>
      </c>
      <c r="G493">
        <v>-18.263198912563698</v>
      </c>
      <c r="H493">
        <f>(Table2[[#This Row],[1Y Return vs Nifty]]-AVERAGE(Table2[1Y Return vs Nifty]))/_xlfn.STDEV.P(Table2[1Y Return vs Nifty])</f>
        <v>-0.72573956657361649</v>
      </c>
      <c r="I493">
        <v>5.3446398170537597</v>
      </c>
      <c r="J493">
        <f>(Table2[[#This Row],[1M Return vs Nifty]]-AVERAGE(Table2[1M Return vs Nifty]))/_xlfn.STDEV.P(Table2[1M Return vs Nifty])</f>
        <v>0.58447061717842885</v>
      </c>
      <c r="K493">
        <v>26.839267727486</v>
      </c>
      <c r="L493">
        <f>(Table2[[#This Row],[6M Return vs Nifty]]-AVERAGE(Table2[6M Return vs Nifty]))/_xlfn.STDEV.P(Table2[6M Return vs Nifty])</f>
        <v>0.51832760436904324</v>
      </c>
      <c r="M493">
        <v>8.1154079262587899</v>
      </c>
      <c r="N493">
        <f>(Table2[[#This Row],[1W Return vs Nifty]]-AVERAGE(Table2[1W Return vs Nifty]))/_xlfn.STDEV.P(Table2[1W Return vs Nifty])</f>
        <v>1.6120978329247175</v>
      </c>
      <c r="O493">
        <v>1997.53</v>
      </c>
      <c r="P493">
        <v>1980.9534265439199</v>
      </c>
      <c r="Q493">
        <v>1860.8655932710899</v>
      </c>
      <c r="R493">
        <v>82.153614723849202</v>
      </c>
      <c r="S493" s="1">
        <f>(Table2[[#This Row],[Close Price]]-Table2[[#This Row],[20D EMA]])/Table2[[#This Row],[20D EMA]]</f>
        <v>6.3463377270929697E-2</v>
      </c>
      <c r="T493" s="1">
        <f>(Table2[[#This Row],[Close Price]]-Table2[[#This Row],[50D EMA]])/Table2[[#This Row],[50D EMA]]</f>
        <v>7.2362414752057319E-2</v>
      </c>
      <c r="U493" s="1">
        <f>(Table2[[#This Row],[Close Price]]-Table2[[#This Row],[200D EMA]])/Table2[[#This Row],[200D EMA]]</f>
        <v>0.14156552073480855</v>
      </c>
      <c r="V493">
        <v>0.83209493068410001</v>
      </c>
      <c r="W493">
        <v>2056.1</v>
      </c>
      <c r="X493">
        <v>2134.9499999999998</v>
      </c>
      <c r="Y493">
        <v>2015</v>
      </c>
      <c r="Z493">
        <v>2134.9499999999998</v>
      </c>
      <c r="AA493">
        <v>2056.1</v>
      </c>
      <c r="AB493">
        <v>2134.9499999999998</v>
      </c>
      <c r="AC493" s="1">
        <f>(Table2[[#This Row],[Close Price]]/Table2[[#This Row],[Day Low]])-1</f>
        <v>3.3169592918632418E-2</v>
      </c>
      <c r="AD493" s="1">
        <f>(Table2[[#This Row],[Day High]]/Table2[[#This Row],[Close Price]])-1</f>
        <v>5.0134161841546288E-3</v>
      </c>
      <c r="AE493" s="1">
        <f>(Table2[[#This Row],[Close Price]]/Table2[[#This Row],[Current Week Low]])-1</f>
        <v>5.4243176178660146E-2</v>
      </c>
      <c r="AF493" s="1">
        <f>(Table2[[#This Row],[Current Week High]]/Table2[[#This Row],[Close Price]])-1</f>
        <v>5.0134161841546288E-3</v>
      </c>
      <c r="AG493" s="1">
        <f>(Table2[[#This Row],[Close Price]]/Table2[[#This Row],[Current Month Low]])-1</f>
        <v>3.3169592918632418E-2</v>
      </c>
      <c r="AH493" s="1">
        <f>(Table2[[#This Row],[Current Month High]]/Table2[[#This Row],[Close Price]])-1</f>
        <v>5.0134161841546288E-3</v>
      </c>
      <c r="AI493">
        <v>9.6831897566256906</v>
      </c>
      <c r="AJ493">
        <v>45.281083299138203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0.06</v>
      </c>
      <c r="AM493" t="s">
        <v>3215</v>
      </c>
      <c r="AN493">
        <v>9.9600000000000009</v>
      </c>
      <c r="AO493" t="s">
        <v>3215</v>
      </c>
      <c r="AP493">
        <v>-4.2494455523990997E-2</v>
      </c>
      <c r="AQ493">
        <f>(Table2[[#This Row],[Sharpe Ratio]]-AVERAGE(Table2[Sharpe Ratio]))/_xlfn.STDEV.P(Table2[Sharpe Ratio])</f>
        <v>-1.2107822741849206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0.77837421371365267</v>
      </c>
      <c r="AS493">
        <f>_xlfn.RANK.AVG(Table2[[#This Row],[1Y Return vs Nifty Z-Score]],Table2[1Y Return vs Nifty Z-Score])</f>
        <v>563</v>
      </c>
      <c r="AT493">
        <f>_xlfn.RANK.AVG(Table2[[#This Row],[6M Return vs Nifty Z-Score]],Table2[6M Return vs Nifty Z-Score])</f>
        <v>171</v>
      </c>
      <c r="AU493">
        <f>_xlfn.RANK.AVG(Table2[[#This Row],[Sharpe Ratio Z-Score]],Table2[Sharpe Ratio Z-Score])</f>
        <v>649</v>
      </c>
      <c r="AV493">
        <f>(Table2[[#This Row],[Rank 1Y]]+Table2[[#This Row],[Rank 6M]]+Table2[[#This Row],[Rank Sharpe]])/3</f>
        <v>461</v>
      </c>
    </row>
    <row r="494" spans="1:48" x14ac:dyDescent="0.3">
      <c r="A494" t="s">
        <v>1149</v>
      </c>
      <c r="B494" t="s">
        <v>1150</v>
      </c>
      <c r="C494" t="s">
        <v>3176</v>
      </c>
      <c r="D494" t="s">
        <v>135</v>
      </c>
      <c r="E494">
        <v>11338.29</v>
      </c>
      <c r="F494">
        <v>356.55</v>
      </c>
      <c r="G494">
        <v>-23.1343173513356</v>
      </c>
      <c r="H494">
        <f>(Table2[[#This Row],[1Y Return vs Nifty]]-AVERAGE(Table2[1Y Return vs Nifty]))/_xlfn.STDEV.P(Table2[1Y Return vs Nifty])</f>
        <v>-0.807205500916226</v>
      </c>
      <c r="I494">
        <v>-6.07903002140349</v>
      </c>
      <c r="J494">
        <f>(Table2[[#This Row],[1M Return vs Nifty]]-AVERAGE(Table2[1M Return vs Nifty]))/_xlfn.STDEV.P(Table2[1M Return vs Nifty])</f>
        <v>-0.44391162858641692</v>
      </c>
      <c r="K494">
        <v>-23.470635137486699</v>
      </c>
      <c r="L494">
        <f>(Table2[[#This Row],[6M Return vs Nifty]]-AVERAGE(Table2[6M Return vs Nifty]))/_xlfn.STDEV.P(Table2[6M Return vs Nifty])</f>
        <v>-1.0723234527799466</v>
      </c>
      <c r="M494">
        <v>-1.8955092491193199</v>
      </c>
      <c r="N494">
        <f>(Table2[[#This Row],[1W Return vs Nifty]]-AVERAGE(Table2[1W Return vs Nifty]))/_xlfn.STDEV.P(Table2[1W Return vs Nifty])</f>
        <v>-0.48102518355509666</v>
      </c>
      <c r="O494">
        <v>365.56</v>
      </c>
      <c r="P494">
        <v>373.22549993777301</v>
      </c>
      <c r="Q494">
        <v>372.51317606513402</v>
      </c>
      <c r="R494">
        <v>27.273301578919298</v>
      </c>
      <c r="S494" s="1">
        <f>(Table2[[#This Row],[Close Price]]-Table2[[#This Row],[20D EMA]])/Table2[[#This Row],[20D EMA]]</f>
        <v>-2.4647116752379884E-2</v>
      </c>
      <c r="T494" s="1">
        <f>(Table2[[#This Row],[Close Price]]-Table2[[#This Row],[50D EMA]])/Table2[[#This Row],[50D EMA]]</f>
        <v>-4.4679422870498565E-2</v>
      </c>
      <c r="U494" s="1">
        <f>(Table2[[#This Row],[Close Price]]-Table2[[#This Row],[200D EMA]])/Table2[[#This Row],[200D EMA]]</f>
        <v>-4.2852648149935085E-2</v>
      </c>
      <c r="V494">
        <v>0.55391099295546997</v>
      </c>
      <c r="W494">
        <v>355.5</v>
      </c>
      <c r="X494">
        <v>361.45</v>
      </c>
      <c r="Y494">
        <v>355.5</v>
      </c>
      <c r="Z494">
        <v>372.8</v>
      </c>
      <c r="AA494">
        <v>355.5</v>
      </c>
      <c r="AB494">
        <v>361.45</v>
      </c>
      <c r="AC494" s="1">
        <f>(Table2[[#This Row],[Close Price]]/Table2[[#This Row],[Day Low]])-1</f>
        <v>2.9535864978902371E-3</v>
      </c>
      <c r="AD494" s="1">
        <f>(Table2[[#This Row],[Day High]]/Table2[[#This Row],[Close Price]])-1</f>
        <v>1.3742813069695714E-2</v>
      </c>
      <c r="AE494" s="1">
        <f>(Table2[[#This Row],[Close Price]]/Table2[[#This Row],[Current Week Low]])-1</f>
        <v>2.9535864978902371E-3</v>
      </c>
      <c r="AF494" s="1">
        <f>(Table2[[#This Row],[Current Week High]]/Table2[[#This Row],[Close Price]])-1</f>
        <v>4.5575655588276476E-2</v>
      </c>
      <c r="AG494" s="1">
        <f>(Table2[[#This Row],[Close Price]]/Table2[[#This Row],[Current Month Low]])-1</f>
        <v>2.9535864978902371E-3</v>
      </c>
      <c r="AH494" s="1">
        <f>(Table2[[#This Row],[Current Month High]]/Table2[[#This Row],[Close Price]])-1</f>
        <v>1.3742813069695714E-2</v>
      </c>
      <c r="AI494">
        <v>41.915579862571803</v>
      </c>
      <c r="AJ494">
        <v>16.102246825138302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-0.19</v>
      </c>
      <c r="AM494" t="s">
        <v>3214</v>
      </c>
      <c r="AN494">
        <v>-3.09</v>
      </c>
      <c r="AO494" t="s">
        <v>3214</v>
      </c>
      <c r="AP494">
        <v>0.13736129264633201</v>
      </c>
      <c r="AQ494">
        <f>(Table2[[#This Row],[Sharpe Ratio]]-AVERAGE(Table2[Sharpe Ratio]))/_xlfn.STDEV.P(Table2[Sharpe Ratio])</f>
        <v>0.88934337477344849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594</v>
      </c>
      <c r="AT494">
        <f>_xlfn.RANK.AVG(Table2[[#This Row],[6M Return vs Nifty Z-Score]],Table2[6M Return vs Nifty Z-Score])</f>
        <v>658</v>
      </c>
      <c r="AU494">
        <f>_xlfn.RANK.AVG(Table2[[#This Row],[Sharpe Ratio Z-Score]],Table2[Sharpe Ratio Z-Score])</f>
        <v>131</v>
      </c>
      <c r="AV494">
        <f>(Table2[[#This Row],[Rank 1Y]]+Table2[[#This Row],[Rank 6M]]+Table2[[#This Row],[Rank Sharpe]])/3</f>
        <v>461</v>
      </c>
    </row>
    <row r="495" spans="1:48" x14ac:dyDescent="0.3">
      <c r="A495" t="s">
        <v>1800</v>
      </c>
      <c r="B495" t="s">
        <v>1801</v>
      </c>
      <c r="C495" t="s">
        <v>3173</v>
      </c>
      <c r="D495" t="s">
        <v>54</v>
      </c>
      <c r="E495">
        <v>4587.4044037499998</v>
      </c>
      <c r="F495">
        <v>372.05</v>
      </c>
      <c r="G495">
        <v>-4.8985575270853596</v>
      </c>
      <c r="H495">
        <f>(Table2[[#This Row],[1Y Return vs Nifty]]-AVERAGE(Table2[1Y Return vs Nifty]))/_xlfn.STDEV.P(Table2[1Y Return vs Nifty])</f>
        <v>-0.50222560128879856</v>
      </c>
      <c r="I495">
        <v>9.5037031769424907</v>
      </c>
      <c r="J495">
        <f>(Table2[[#This Row],[1M Return vs Nifty]]-AVERAGE(Table2[1M Return vs Nifty]))/_xlfn.STDEV.P(Table2[1M Return vs Nifty])</f>
        <v>0.9588780518122606</v>
      </c>
      <c r="K495">
        <v>15.5597370929188</v>
      </c>
      <c r="L495">
        <f>(Table2[[#This Row],[6M Return vs Nifty]]-AVERAGE(Table2[6M Return vs Nifty]))/_xlfn.STDEV.P(Table2[6M Return vs Nifty])</f>
        <v>0.16170204346957345</v>
      </c>
      <c r="M495">
        <v>-1.5517950247507599</v>
      </c>
      <c r="N495">
        <f>(Table2[[#This Row],[1W Return vs Nifty]]-AVERAGE(Table2[1W Return vs Nifty]))/_xlfn.STDEV.P(Table2[1W Return vs Nifty])</f>
        <v>-0.40916002459775391</v>
      </c>
      <c r="O495">
        <v>370.85</v>
      </c>
      <c r="P495">
        <v>354.98648872391999</v>
      </c>
      <c r="Q495">
        <v>322.78636459325202</v>
      </c>
      <c r="R495">
        <v>46.8485917592633</v>
      </c>
      <c r="S495" s="1">
        <f>(Table2[[#This Row],[Close Price]]-Table2[[#This Row],[20D EMA]])/Table2[[#This Row],[20D EMA]]</f>
        <v>3.2358096265336081E-3</v>
      </c>
      <c r="T495" s="1">
        <f>(Table2[[#This Row],[Close Price]]-Table2[[#This Row],[50D EMA]])/Table2[[#This Row],[50D EMA]]</f>
        <v>4.8068058413768676E-2</v>
      </c>
      <c r="U495" s="1">
        <f>(Table2[[#This Row],[Close Price]]-Table2[[#This Row],[200D EMA]])/Table2[[#This Row],[200D EMA]]</f>
        <v>0.15261993941046997</v>
      </c>
      <c r="V495">
        <v>0.72545708499678296</v>
      </c>
      <c r="W495">
        <v>368</v>
      </c>
      <c r="X495">
        <v>376.45</v>
      </c>
      <c r="Y495">
        <v>367.15</v>
      </c>
      <c r="Z495">
        <v>376.95</v>
      </c>
      <c r="AA495">
        <v>368</v>
      </c>
      <c r="AB495">
        <v>376.45</v>
      </c>
      <c r="AC495" s="1">
        <f>(Table2[[#This Row],[Close Price]]/Table2[[#This Row],[Day Low]])-1</f>
        <v>1.1005434782608736E-2</v>
      </c>
      <c r="AD495" s="1">
        <f>(Table2[[#This Row],[Day High]]/Table2[[#This Row],[Close Price]])-1</f>
        <v>1.182636742373333E-2</v>
      </c>
      <c r="AE495" s="1">
        <f>(Table2[[#This Row],[Close Price]]/Table2[[#This Row],[Current Week Low]])-1</f>
        <v>1.3346043851287126E-2</v>
      </c>
      <c r="AF495" s="1">
        <f>(Table2[[#This Row],[Current Week High]]/Table2[[#This Row],[Close Price]])-1</f>
        <v>1.3170272812793815E-2</v>
      </c>
      <c r="AG495" s="1">
        <f>(Table2[[#This Row],[Close Price]]/Table2[[#This Row],[Current Month Low]])-1</f>
        <v>1.1005434782608736E-2</v>
      </c>
      <c r="AH495" s="1">
        <f>(Table2[[#This Row],[Current Month High]]/Table2[[#This Row],[Close Price]])-1</f>
        <v>1.182636742373333E-2</v>
      </c>
      <c r="AI495">
        <v>10.442144873000901</v>
      </c>
      <c r="AJ495">
        <v>48.760495801679298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-0.09</v>
      </c>
      <c r="AM495" t="s">
        <v>3214</v>
      </c>
      <c r="AN495">
        <v>-5.99</v>
      </c>
      <c r="AO495" t="s">
        <v>3214</v>
      </c>
      <c r="AP495">
        <v>-5.1052387044814997E-2</v>
      </c>
      <c r="AQ495">
        <f>(Table2[[#This Row],[Sharpe Ratio]]-AVERAGE(Table2[Sharpe Ratio]))/_xlfn.STDEV.P(Table2[Sharpe Ratio])</f>
        <v>-1.310710865134884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-1.1015163957396021</v>
      </c>
      <c r="AS495">
        <f>_xlfn.RANK.AVG(Table2[[#This Row],[1Y Return vs Nifty Z-Score]],Table2[1Y Return vs Nifty Z-Score])</f>
        <v>464</v>
      </c>
      <c r="AT495">
        <f>_xlfn.RANK.AVG(Table2[[#This Row],[6M Return vs Nifty Z-Score]],Table2[6M Return vs Nifty Z-Score])</f>
        <v>260</v>
      </c>
      <c r="AU495">
        <f>_xlfn.RANK.AVG(Table2[[#This Row],[Sharpe Ratio Z-Score]],Table2[Sharpe Ratio Z-Score])</f>
        <v>660</v>
      </c>
      <c r="AV495">
        <f>(Table2[[#This Row],[Rank 1Y]]+Table2[[#This Row],[Rank 6M]]+Table2[[#This Row],[Rank Sharpe]])/3</f>
        <v>461.33333333333331</v>
      </c>
    </row>
    <row r="496" spans="1:48" x14ac:dyDescent="0.3">
      <c r="A496" t="s">
        <v>1315</v>
      </c>
      <c r="B496" t="s">
        <v>1316</v>
      </c>
      <c r="C496" t="s">
        <v>3183</v>
      </c>
      <c r="D496" t="s">
        <v>384</v>
      </c>
      <c r="E496">
        <v>8918.7240764599992</v>
      </c>
      <c r="F496">
        <v>223.82</v>
      </c>
      <c r="G496">
        <v>-2.2083883278368202</v>
      </c>
      <c r="H496">
        <f>(Table2[[#This Row],[1Y Return vs Nifty]]-AVERAGE(Table2[1Y Return vs Nifty]))/_xlfn.STDEV.P(Table2[1Y Return vs Nifty])</f>
        <v>-0.45723446627304948</v>
      </c>
      <c r="I496">
        <v>-5.7072840068778099</v>
      </c>
      <c r="J496">
        <f>(Table2[[#This Row],[1M Return vs Nifty]]-AVERAGE(Table2[1M Return vs Nifty]))/_xlfn.STDEV.P(Table2[1M Return vs Nifty])</f>
        <v>-0.4104462880541595</v>
      </c>
      <c r="K496">
        <v>-13.547916050983</v>
      </c>
      <c r="L496">
        <f>(Table2[[#This Row],[6M Return vs Nifty]]-AVERAGE(Table2[6M Return vs Nifty]))/_xlfn.STDEV.P(Table2[6M Return vs Nifty])</f>
        <v>-0.75859627968042154</v>
      </c>
      <c r="M496">
        <v>1.6188463586042099</v>
      </c>
      <c r="N496">
        <f>(Table2[[#This Row],[1W Return vs Nifty]]-AVERAGE(Table2[1W Return vs Nifty]))/_xlfn.STDEV.P(Table2[1W Return vs Nifty])</f>
        <v>0.25377048818545916</v>
      </c>
      <c r="O496">
        <v>223.61</v>
      </c>
      <c r="P496">
        <v>228.27133913070901</v>
      </c>
      <c r="Q496">
        <v>224.82897053878099</v>
      </c>
      <c r="R496">
        <v>55.291404974387603</v>
      </c>
      <c r="S496" s="1">
        <f>(Table2[[#This Row],[Close Price]]-Table2[[#This Row],[20D EMA]])/Table2[[#This Row],[20D EMA]]</f>
        <v>9.3913510129233716E-4</v>
      </c>
      <c r="T496" s="1">
        <f>(Table2[[#This Row],[Close Price]]-Table2[[#This Row],[50D EMA]])/Table2[[#This Row],[50D EMA]]</f>
        <v>-1.9500210353434529E-2</v>
      </c>
      <c r="U496" s="1">
        <f>(Table2[[#This Row],[Close Price]]-Table2[[#This Row],[200D EMA]])/Table2[[#This Row],[200D EMA]]</f>
        <v>-4.4877247641311492E-3</v>
      </c>
      <c r="V496">
        <v>0.50458110059144501</v>
      </c>
      <c r="W496">
        <v>218.21</v>
      </c>
      <c r="X496">
        <v>224.95</v>
      </c>
      <c r="Y496">
        <v>217</v>
      </c>
      <c r="Z496">
        <v>224.95</v>
      </c>
      <c r="AA496">
        <v>218.21</v>
      </c>
      <c r="AB496">
        <v>224.95</v>
      </c>
      <c r="AC496" s="1">
        <f>(Table2[[#This Row],[Close Price]]/Table2[[#This Row],[Day Low]])-1</f>
        <v>2.5709179231016011E-2</v>
      </c>
      <c r="AD496" s="1">
        <f>(Table2[[#This Row],[Day High]]/Table2[[#This Row],[Close Price]])-1</f>
        <v>5.0486998480920864E-3</v>
      </c>
      <c r="AE496" s="1">
        <f>(Table2[[#This Row],[Close Price]]/Table2[[#This Row],[Current Week Low]])-1</f>
        <v>3.1428571428571361E-2</v>
      </c>
      <c r="AF496" s="1">
        <f>(Table2[[#This Row],[Current Week High]]/Table2[[#This Row],[Close Price]])-1</f>
        <v>5.0486998480920864E-3</v>
      </c>
      <c r="AG496" s="1">
        <f>(Table2[[#This Row],[Close Price]]/Table2[[#This Row],[Current Month Low]])-1</f>
        <v>2.5709179231016011E-2</v>
      </c>
      <c r="AH496" s="1">
        <f>(Table2[[#This Row],[Current Month High]]/Table2[[#This Row],[Close Price]])-1</f>
        <v>5.0486998480920864E-3</v>
      </c>
      <c r="AI496">
        <v>43.977303190063402</v>
      </c>
      <c r="AJ496">
        <v>34.669073405535499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-0.16</v>
      </c>
      <c r="AM496" t="s">
        <v>3214</v>
      </c>
      <c r="AN496">
        <v>0.5</v>
      </c>
      <c r="AO496" t="s">
        <v>3215</v>
      </c>
      <c r="AP496">
        <v>5.1530310077074003E-2</v>
      </c>
      <c r="AQ496">
        <f>(Table2[[#This Row],[Sharpe Ratio]]-AVERAGE(Table2[Sharpe Ratio]))/_xlfn.STDEV.P(Table2[Sharpe Ratio])</f>
        <v>-0.1128811846456675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449</v>
      </c>
      <c r="AT496">
        <f>_xlfn.RANK.AVG(Table2[[#This Row],[6M Return vs Nifty Z-Score]],Table2[6M Return vs Nifty Z-Score])</f>
        <v>567</v>
      </c>
      <c r="AU496">
        <f>_xlfn.RANK.AVG(Table2[[#This Row],[Sharpe Ratio Z-Score]],Table2[Sharpe Ratio Z-Score])</f>
        <v>369</v>
      </c>
      <c r="AV496">
        <f>(Table2[[#This Row],[Rank 1Y]]+Table2[[#This Row],[Rank 6M]]+Table2[[#This Row],[Rank Sharpe]])/3</f>
        <v>461.66666666666669</v>
      </c>
    </row>
    <row r="497" spans="1:48" x14ac:dyDescent="0.3">
      <c r="A497" t="s">
        <v>753</v>
      </c>
      <c r="B497" t="s">
        <v>754</v>
      </c>
      <c r="C497" t="s">
        <v>3179</v>
      </c>
      <c r="D497" t="s">
        <v>517</v>
      </c>
      <c r="E497">
        <v>23272.063138254001</v>
      </c>
      <c r="F497">
        <v>192.93</v>
      </c>
      <c r="G497">
        <v>-43.163576853102597</v>
      </c>
      <c r="H497">
        <f>(Table2[[#This Row],[1Y Return vs Nifty]]-AVERAGE(Table2[1Y Return vs Nifty]))/_xlfn.STDEV.P(Table2[1Y Return vs Nifty])</f>
        <v>-1.1421803860502897</v>
      </c>
      <c r="I497">
        <v>6.7769764502157601</v>
      </c>
      <c r="J497">
        <f>(Table2[[#This Row],[1M Return vs Nifty]]-AVERAGE(Table2[1M Return vs Nifty]))/_xlfn.STDEV.P(Table2[1M Return vs Nifty])</f>
        <v>0.7134125057599463</v>
      </c>
      <c r="K497">
        <v>8.9055529261335504</v>
      </c>
      <c r="L497">
        <f>(Table2[[#This Row],[6M Return vs Nifty]]-AVERAGE(Table2[6M Return vs Nifty]))/_xlfn.STDEV.P(Table2[6M Return vs Nifty])</f>
        <v>-4.8683675377247659E-2</v>
      </c>
      <c r="M497">
        <v>-9.4230115357502697</v>
      </c>
      <c r="N497">
        <f>(Table2[[#This Row],[1W Return vs Nifty]]-AVERAGE(Table2[1W Return vs Nifty]))/_xlfn.STDEV.P(Table2[1W Return vs Nifty])</f>
        <v>-2.054905779780944</v>
      </c>
      <c r="O497">
        <v>195.32</v>
      </c>
      <c r="P497">
        <v>186.086880368061</v>
      </c>
      <c r="Q497">
        <v>175.92365528824999</v>
      </c>
      <c r="R497">
        <v>42.198820047222299</v>
      </c>
      <c r="S497" s="1">
        <f>(Table2[[#This Row],[Close Price]]-Table2[[#This Row],[20D EMA]])/Table2[[#This Row],[20D EMA]]</f>
        <v>-1.2236330124923133E-2</v>
      </c>
      <c r="T497" s="1">
        <f>(Table2[[#This Row],[Close Price]]-Table2[[#This Row],[50D EMA]])/Table2[[#This Row],[50D EMA]]</f>
        <v>3.6773788772233737E-2</v>
      </c>
      <c r="U497" s="1">
        <f>(Table2[[#This Row],[Close Price]]-Table2[[#This Row],[200D EMA]])/Table2[[#This Row],[200D EMA]]</f>
        <v>9.6668891309046587E-2</v>
      </c>
      <c r="V497">
        <v>1.7760022967834099</v>
      </c>
      <c r="W497">
        <v>192.02</v>
      </c>
      <c r="X497">
        <v>197.99</v>
      </c>
      <c r="Y497">
        <v>192.02</v>
      </c>
      <c r="Z497">
        <v>197.99</v>
      </c>
      <c r="AA497">
        <v>192.02</v>
      </c>
      <c r="AB497">
        <v>197.99</v>
      </c>
      <c r="AC497" s="1">
        <f>(Table2[[#This Row],[Close Price]]/Table2[[#This Row],[Day Low]])-1</f>
        <v>4.7390896781585035E-3</v>
      </c>
      <c r="AD497" s="1">
        <f>(Table2[[#This Row],[Day High]]/Table2[[#This Row],[Close Price]])-1</f>
        <v>2.6227129010522043E-2</v>
      </c>
      <c r="AE497" s="1">
        <f>(Table2[[#This Row],[Close Price]]/Table2[[#This Row],[Current Week Low]])-1</f>
        <v>4.7390896781585035E-3</v>
      </c>
      <c r="AF497" s="1">
        <f>(Table2[[#This Row],[Current Week High]]/Table2[[#This Row],[Close Price]])-1</f>
        <v>2.6227129010522043E-2</v>
      </c>
      <c r="AG497" s="1">
        <f>(Table2[[#This Row],[Close Price]]/Table2[[#This Row],[Current Month Low]])-1</f>
        <v>4.7390896781585035E-3</v>
      </c>
      <c r="AH497" s="1">
        <f>(Table2[[#This Row],[Current Month High]]/Table2[[#This Row],[Close Price]])-1</f>
        <v>2.6227129010522043E-2</v>
      </c>
      <c r="AI497">
        <v>15.585963821075</v>
      </c>
      <c r="AJ497">
        <v>35.6274165202109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3215</v>
      </c>
      <c r="AN497">
        <v>1.59</v>
      </c>
      <c r="AO497" t="s">
        <v>3215</v>
      </c>
      <c r="AP497">
        <v>5.0851905717862002E-2</v>
      </c>
      <c r="AQ497">
        <f>(Table2[[#This Row],[Sharpe Ratio]]-AVERAGE(Table2[Sharpe Ratio]))/_xlfn.STDEV.P(Table2[Sharpe Ratio])</f>
        <v>-0.1208027240439917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-2.6531600594925271</v>
      </c>
      <c r="AS497">
        <f>_xlfn.RANK.AVG(Table2[[#This Row],[1Y Return vs Nifty Z-Score]],Table2[1Y Return vs Nifty Z-Score])</f>
        <v>686</v>
      </c>
      <c r="AT497">
        <f>_xlfn.RANK.AVG(Table2[[#This Row],[6M Return vs Nifty Z-Score]],Table2[6M Return vs Nifty Z-Score])</f>
        <v>330</v>
      </c>
      <c r="AU497">
        <f>_xlfn.RANK.AVG(Table2[[#This Row],[Sharpe Ratio Z-Score]],Table2[Sharpe Ratio Z-Score])</f>
        <v>371</v>
      </c>
      <c r="AV497">
        <f>(Table2[[#This Row],[Rank 1Y]]+Table2[[#This Row],[Rank 6M]]+Table2[[#This Row],[Rank Sharpe]])/3</f>
        <v>462.33333333333331</v>
      </c>
    </row>
    <row r="498" spans="1:48" x14ac:dyDescent="0.3">
      <c r="A498" t="s">
        <v>1767</v>
      </c>
      <c r="B498" t="s">
        <v>1768</v>
      </c>
      <c r="C498" t="s">
        <v>3181</v>
      </c>
      <c r="D498" t="s">
        <v>124</v>
      </c>
      <c r="E498">
        <v>4709.7890595484096</v>
      </c>
      <c r="F498">
        <v>239.22</v>
      </c>
      <c r="G498">
        <v>-23.9420970917324</v>
      </c>
      <c r="H498">
        <f>(Table2[[#This Row],[1Y Return vs Nifty]]-AVERAGE(Table2[1Y Return vs Nifty]))/_xlfn.STDEV.P(Table2[1Y Return vs Nifty])</f>
        <v>-0.82071503309484561</v>
      </c>
      <c r="I498">
        <v>-3.4860250356683302</v>
      </c>
      <c r="J498">
        <f>(Table2[[#This Row],[1M Return vs Nifty]]-AVERAGE(Table2[1M Return vs Nifty]))/_xlfn.STDEV.P(Table2[1M Return vs Nifty])</f>
        <v>-0.21048398858821071</v>
      </c>
      <c r="K498">
        <v>-3.3483672603510102</v>
      </c>
      <c r="L498">
        <f>(Table2[[#This Row],[6M Return vs Nifty]]-AVERAGE(Table2[6M Return vs Nifty]))/_xlfn.STDEV.P(Table2[6M Return vs Nifty])</f>
        <v>-0.43611656609788824</v>
      </c>
      <c r="M498">
        <v>0.79203465593483402</v>
      </c>
      <c r="N498">
        <f>(Table2[[#This Row],[1W Return vs Nifty]]-AVERAGE(Table2[1W Return vs Nifty]))/_xlfn.STDEV.P(Table2[1W Return vs Nifty])</f>
        <v>8.0897356300141166E-2</v>
      </c>
      <c r="O498">
        <v>230.44</v>
      </c>
      <c r="P498">
        <v>226.631125640715</v>
      </c>
      <c r="Q498">
        <v>220.39268180190501</v>
      </c>
      <c r="R498">
        <v>62.353763847123197</v>
      </c>
      <c r="S498" s="1">
        <f>(Table2[[#This Row],[Close Price]]-Table2[[#This Row],[20D EMA]])/Table2[[#This Row],[20D EMA]]</f>
        <v>3.8101024127755602E-2</v>
      </c>
      <c r="T498" s="1">
        <f>(Table2[[#This Row],[Close Price]]-Table2[[#This Row],[50D EMA]])/Table2[[#This Row],[50D EMA]]</f>
        <v>5.5547861414422459E-2</v>
      </c>
      <c r="U498" s="1">
        <f>(Table2[[#This Row],[Close Price]]-Table2[[#This Row],[200D EMA]])/Table2[[#This Row],[200D EMA]]</f>
        <v>8.54262403096374E-2</v>
      </c>
      <c r="V498">
        <v>1.0810839682339399</v>
      </c>
      <c r="W498">
        <v>233</v>
      </c>
      <c r="X498">
        <v>240</v>
      </c>
      <c r="Y498">
        <v>229.35</v>
      </c>
      <c r="Z498">
        <v>240</v>
      </c>
      <c r="AA498">
        <v>233</v>
      </c>
      <c r="AB498">
        <v>240</v>
      </c>
      <c r="AC498" s="1">
        <f>(Table2[[#This Row],[Close Price]]/Table2[[#This Row],[Day Low]])-1</f>
        <v>2.6695278969957048E-2</v>
      </c>
      <c r="AD498" s="1">
        <f>(Table2[[#This Row],[Day High]]/Table2[[#This Row],[Close Price]])-1</f>
        <v>3.2605969400552048E-3</v>
      </c>
      <c r="AE498" s="1">
        <f>(Table2[[#This Row],[Close Price]]/Table2[[#This Row],[Current Week Low]])-1</f>
        <v>4.3034663178548094E-2</v>
      </c>
      <c r="AF498" s="1">
        <f>(Table2[[#This Row],[Current Week High]]/Table2[[#This Row],[Close Price]])-1</f>
        <v>3.2605969400552048E-3</v>
      </c>
      <c r="AG498" s="1">
        <f>(Table2[[#This Row],[Close Price]]/Table2[[#This Row],[Current Month Low]])-1</f>
        <v>2.6695278969957048E-2</v>
      </c>
      <c r="AH498" s="1">
        <f>(Table2[[#This Row],[Current Month High]]/Table2[[#This Row],[Close Price]])-1</f>
        <v>3.2605969400552048E-3</v>
      </c>
      <c r="AI498">
        <v>16.2110191455563</v>
      </c>
      <c r="AJ498">
        <v>43.331336129418801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0.01</v>
      </c>
      <c r="AM498" t="s">
        <v>3215</v>
      </c>
      <c r="AN498">
        <v>0.69</v>
      </c>
      <c r="AO498" t="s">
        <v>3215</v>
      </c>
      <c r="AP498">
        <v>7.0291017339492001E-2</v>
      </c>
      <c r="AQ498">
        <f>(Table2[[#This Row],[Sharpe Ratio]]-AVERAGE(Table2[Sharpe Ratio]))/_xlfn.STDEV.P(Table2[Sharpe Ratio])</f>
        <v>0.10618238666200082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-1.2802358448188025</v>
      </c>
      <c r="AS498">
        <f>_xlfn.RANK.AVG(Table2[[#This Row],[1Y Return vs Nifty Z-Score]],Table2[1Y Return vs Nifty Z-Score])</f>
        <v>600</v>
      </c>
      <c r="AT498">
        <f>_xlfn.RANK.AVG(Table2[[#This Row],[6M Return vs Nifty Z-Score]],Table2[6M Return vs Nifty Z-Score])</f>
        <v>473</v>
      </c>
      <c r="AU498">
        <f>_xlfn.RANK.AVG(Table2[[#This Row],[Sharpe Ratio Z-Score]],Table2[Sharpe Ratio Z-Score])</f>
        <v>320</v>
      </c>
      <c r="AV498">
        <f>(Table2[[#This Row],[Rank 1Y]]+Table2[[#This Row],[Rank 6M]]+Table2[[#This Row],[Rank Sharpe]])/3</f>
        <v>464.33333333333331</v>
      </c>
    </row>
    <row r="499" spans="1:48" x14ac:dyDescent="0.3">
      <c r="A499" t="s">
        <v>745</v>
      </c>
      <c r="B499" t="s">
        <v>746</v>
      </c>
      <c r="C499" t="s">
        <v>3169</v>
      </c>
      <c r="D499" t="s">
        <v>570</v>
      </c>
      <c r="E499">
        <v>23480.740490716598</v>
      </c>
      <c r="F499">
        <v>2600.1</v>
      </c>
      <c r="G499">
        <v>9.9304372365978697</v>
      </c>
      <c r="H499">
        <f>(Table2[[#This Row],[1Y Return vs Nifty]]-AVERAGE(Table2[1Y Return vs Nifty]))/_xlfn.STDEV.P(Table2[1Y Return vs Nifty])</f>
        <v>-0.25422138439899311</v>
      </c>
      <c r="I499">
        <v>-2.4800436510578301</v>
      </c>
      <c r="J499">
        <f>(Table2[[#This Row],[1M Return vs Nifty]]-AVERAGE(Table2[1M Return vs Nifty]))/_xlfn.STDEV.P(Table2[1M Return vs Nifty])</f>
        <v>-0.11992347606178363</v>
      </c>
      <c r="K499">
        <v>-28.4834425670625</v>
      </c>
      <c r="L499">
        <f>(Table2[[#This Row],[6M Return vs Nifty]]-AVERAGE(Table2[6M Return vs Nifty]))/_xlfn.STDEV.P(Table2[6M Return vs Nifty])</f>
        <v>-1.2308136700745329</v>
      </c>
      <c r="M499">
        <v>1.84263409076706</v>
      </c>
      <c r="N499">
        <f>(Table2[[#This Row],[1W Return vs Nifty]]-AVERAGE(Table2[1W Return vs Nifty]))/_xlfn.STDEV.P(Table2[1W Return vs Nifty])</f>
        <v>0.30056093153743801</v>
      </c>
      <c r="O499">
        <v>2530.62</v>
      </c>
      <c r="P499">
        <v>2477.0987154079799</v>
      </c>
      <c r="Q499">
        <v>2506.3073048123401</v>
      </c>
      <c r="R499">
        <v>58.818410706567498</v>
      </c>
      <c r="S499" s="1">
        <f>(Table2[[#This Row],[Close Price]]-Table2[[#This Row],[20D EMA]])/Table2[[#This Row],[20D EMA]]</f>
        <v>2.7455722313109047E-2</v>
      </c>
      <c r="T499" s="1">
        <f>(Table2[[#This Row],[Close Price]]-Table2[[#This Row],[50D EMA]])/Table2[[#This Row],[50D EMA]]</f>
        <v>4.9655382656706784E-2</v>
      </c>
      <c r="U499" s="1">
        <f>(Table2[[#This Row],[Close Price]]-Table2[[#This Row],[200D EMA]])/Table2[[#This Row],[200D EMA]]</f>
        <v>3.7422663616536241E-2</v>
      </c>
      <c r="V499">
        <v>0.98830410517816003</v>
      </c>
      <c r="W499">
        <v>2580</v>
      </c>
      <c r="X499">
        <v>2753.8</v>
      </c>
      <c r="Y499">
        <v>2493</v>
      </c>
      <c r="Z499">
        <v>2753.8</v>
      </c>
      <c r="AA499">
        <v>2580</v>
      </c>
      <c r="AB499">
        <v>2753.8</v>
      </c>
      <c r="AC499" s="1">
        <f>(Table2[[#This Row],[Close Price]]/Table2[[#This Row],[Day Low]])-1</f>
        <v>7.7906976744186451E-3</v>
      </c>
      <c r="AD499" s="1">
        <f>(Table2[[#This Row],[Day High]]/Table2[[#This Row],[Close Price]])-1</f>
        <v>5.9113111034191146E-2</v>
      </c>
      <c r="AE499" s="1">
        <f>(Table2[[#This Row],[Close Price]]/Table2[[#This Row],[Current Week Low]])-1</f>
        <v>4.2960288808664204E-2</v>
      </c>
      <c r="AF499" s="1">
        <f>(Table2[[#This Row],[Current Week High]]/Table2[[#This Row],[Close Price]])-1</f>
        <v>5.9113111034191146E-2</v>
      </c>
      <c r="AG499" s="1">
        <f>(Table2[[#This Row],[Close Price]]/Table2[[#This Row],[Current Month Low]])-1</f>
        <v>7.7906976744186451E-3</v>
      </c>
      <c r="AH499" s="1">
        <f>(Table2[[#This Row],[Current Month High]]/Table2[[#This Row],[Close Price]])-1</f>
        <v>5.9113111034191146E-2</v>
      </c>
      <c r="AI499">
        <v>49.8403907542017</v>
      </c>
      <c r="AJ499">
        <v>42.5454346097968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0.12</v>
      </c>
      <c r="AM499" t="s">
        <v>3215</v>
      </c>
      <c r="AN499">
        <v>6.05</v>
      </c>
      <c r="AO499" t="s">
        <v>3215</v>
      </c>
      <c r="AP499">
        <v>6.5324538454649E-2</v>
      </c>
      <c r="AQ499">
        <f>(Table2[[#This Row],[Sharpe Ratio]]-AVERAGE(Table2[Sharpe Ratio]))/_xlfn.STDEV.P(Table2[Sharpe Ratio])</f>
        <v>4.8190191265545988E-2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372</v>
      </c>
      <c r="AT499">
        <f>_xlfn.RANK.AVG(Table2[[#This Row],[6M Return vs Nifty Z-Score]],Table2[6M Return vs Nifty Z-Score])</f>
        <v>690</v>
      </c>
      <c r="AU499">
        <f>_xlfn.RANK.AVG(Table2[[#This Row],[Sharpe Ratio Z-Score]],Table2[Sharpe Ratio Z-Score])</f>
        <v>333</v>
      </c>
      <c r="AV499">
        <f>(Table2[[#This Row],[Rank 1Y]]+Table2[[#This Row],[Rank 6M]]+Table2[[#This Row],[Rank Sharpe]])/3</f>
        <v>465</v>
      </c>
    </row>
    <row r="500" spans="1:48" x14ac:dyDescent="0.3">
      <c r="A500" t="s">
        <v>1293</v>
      </c>
      <c r="B500" t="s">
        <v>1294</v>
      </c>
      <c r="C500" t="s">
        <v>3173</v>
      </c>
      <c r="D500" t="s">
        <v>277</v>
      </c>
      <c r="E500">
        <v>9156.6228024100001</v>
      </c>
      <c r="F500">
        <v>1396.55</v>
      </c>
      <c r="G500">
        <v>-2.7406971857079698</v>
      </c>
      <c r="H500">
        <f>(Table2[[#This Row],[1Y Return vs Nifty]]-AVERAGE(Table2[1Y Return vs Nifty]))/_xlfn.STDEV.P(Table2[1Y Return vs Nifty])</f>
        <v>-0.46613694709144926</v>
      </c>
      <c r="I500">
        <v>2.6585054953135798</v>
      </c>
      <c r="J500">
        <f>(Table2[[#This Row],[1M Return vs Nifty]]-AVERAGE(Table2[1M Return vs Nifty]))/_xlfn.STDEV.P(Table2[1M Return vs Nifty])</f>
        <v>0.34265928288042607</v>
      </c>
      <c r="K500">
        <v>2.2298965006329201</v>
      </c>
      <c r="L500">
        <f>(Table2[[#This Row],[6M Return vs Nifty]]-AVERAGE(Table2[6M Return vs Nifty]))/_xlfn.STDEV.P(Table2[6M Return vs Nifty])</f>
        <v>-0.25974828384778093</v>
      </c>
      <c r="M500">
        <v>2.1721972007156398</v>
      </c>
      <c r="N500">
        <f>(Table2[[#This Row],[1W Return vs Nifty]]-AVERAGE(Table2[1W Return vs Nifty]))/_xlfn.STDEV.P(Table2[1W Return vs Nifty])</f>
        <v>0.36946731830813728</v>
      </c>
      <c r="O500">
        <v>1370.95</v>
      </c>
      <c r="P500">
        <v>1343.2794300913899</v>
      </c>
      <c r="Q500">
        <v>1242.52026645757</v>
      </c>
      <c r="R500">
        <v>59.540208497051303</v>
      </c>
      <c r="S500" s="1">
        <f>(Table2[[#This Row],[Close Price]]-Table2[[#This Row],[20D EMA]])/Table2[[#This Row],[20D EMA]]</f>
        <v>1.8673182829424786E-2</v>
      </c>
      <c r="T500" s="1">
        <f>(Table2[[#This Row],[Close Price]]-Table2[[#This Row],[50D EMA]])/Table2[[#This Row],[50D EMA]]</f>
        <v>3.9657102398259571E-2</v>
      </c>
      <c r="U500" s="1">
        <f>(Table2[[#This Row],[Close Price]]-Table2[[#This Row],[200D EMA]])/Table2[[#This Row],[200D EMA]]</f>
        <v>0.12396557038185732</v>
      </c>
      <c r="V500">
        <v>2.2545855265105299</v>
      </c>
      <c r="W500">
        <v>1372.4</v>
      </c>
      <c r="X500">
        <v>1423.3</v>
      </c>
      <c r="Y500">
        <v>1370</v>
      </c>
      <c r="Z500">
        <v>1424</v>
      </c>
      <c r="AA500">
        <v>1372.4</v>
      </c>
      <c r="AB500">
        <v>1423.3</v>
      </c>
      <c r="AC500" s="1">
        <f>(Table2[[#This Row],[Close Price]]/Table2[[#This Row],[Day Low]])-1</f>
        <v>1.7596910521713749E-2</v>
      </c>
      <c r="AD500" s="1">
        <f>(Table2[[#This Row],[Day High]]/Table2[[#This Row],[Close Price]])-1</f>
        <v>1.9154344634993326E-2</v>
      </c>
      <c r="AE500" s="1">
        <f>(Table2[[#This Row],[Close Price]]/Table2[[#This Row],[Current Week Low]])-1</f>
        <v>1.937956204379554E-2</v>
      </c>
      <c r="AF500" s="1">
        <f>(Table2[[#This Row],[Current Week High]]/Table2[[#This Row],[Close Price]])-1</f>
        <v>1.9655579821703517E-2</v>
      </c>
      <c r="AG500" s="1">
        <f>(Table2[[#This Row],[Close Price]]/Table2[[#This Row],[Current Month Low]])-1</f>
        <v>1.7596910521713749E-2</v>
      </c>
      <c r="AH500" s="1">
        <f>(Table2[[#This Row],[Current Month High]]/Table2[[#This Row],[Close Price]])-1</f>
        <v>1.9154344634993326E-2</v>
      </c>
      <c r="AI500">
        <v>18.4311338655973</v>
      </c>
      <c r="AJ500">
        <v>42.957313952298001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-7.0000000000000007E-2</v>
      </c>
      <c r="AM500" t="s">
        <v>3214</v>
      </c>
      <c r="AN500">
        <v>1.97</v>
      </c>
      <c r="AO500" t="s">
        <v>3215</v>
      </c>
      <c r="AQ500">
        <f>(Table2[[#This Row],[Sharpe Ratio]]-AVERAGE(Table2[Sharpe Ratio]))/_xlfn.STDEV.P(Table2[Sharpe Ratio])</f>
        <v>-0.7145863121857492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-0.72834494193641597</v>
      </c>
      <c r="AS500">
        <f>_xlfn.RANK.AVG(Table2[[#This Row],[1Y Return vs Nifty Z-Score]],Table2[1Y Return vs Nifty Z-Score])</f>
        <v>453</v>
      </c>
      <c r="AT500">
        <f>_xlfn.RANK.AVG(Table2[[#This Row],[6M Return vs Nifty Z-Score]],Table2[6M Return vs Nifty Z-Score])</f>
        <v>406</v>
      </c>
      <c r="AU500">
        <f>_xlfn.RANK.AVG(Table2[[#This Row],[Sharpe Ratio Z-Score]],Table2[Sharpe Ratio Z-Score])</f>
        <v>536.5</v>
      </c>
      <c r="AV500">
        <f>(Table2[[#This Row],[Rank 1Y]]+Table2[[#This Row],[Rank 6M]]+Table2[[#This Row],[Rank Sharpe]])/3</f>
        <v>465.16666666666669</v>
      </c>
    </row>
    <row r="501" spans="1:48" x14ac:dyDescent="0.3">
      <c r="A501" t="s">
        <v>1341</v>
      </c>
      <c r="B501" t="s">
        <v>1342</v>
      </c>
      <c r="C501" t="s">
        <v>3177</v>
      </c>
      <c r="D501" t="s">
        <v>77</v>
      </c>
      <c r="E501">
        <v>8636.1229700389995</v>
      </c>
      <c r="F501">
        <v>213.67</v>
      </c>
      <c r="G501">
        <v>1.35413743261161</v>
      </c>
      <c r="H501">
        <f>(Table2[[#This Row],[1Y Return vs Nifty]]-AVERAGE(Table2[1Y Return vs Nifty]))/_xlfn.STDEV.P(Table2[1Y Return vs Nifty])</f>
        <v>-0.39765379843617432</v>
      </c>
      <c r="I501">
        <v>-9.2704851585196106</v>
      </c>
      <c r="J501">
        <f>(Table2[[#This Row],[1M Return vs Nifty]]-AVERAGE(Table2[1M Return vs Nifty]))/_xlfn.STDEV.P(Table2[1M Return vs Nifty])</f>
        <v>-0.73121298161715753</v>
      </c>
      <c r="K501">
        <v>-24.500129417538201</v>
      </c>
      <c r="L501">
        <f>(Table2[[#This Row],[6M Return vs Nifty]]-AVERAGE(Table2[6M Return vs Nifty]))/_xlfn.STDEV.P(Table2[6M Return vs Nifty])</f>
        <v>-1.1048730319212108</v>
      </c>
      <c r="M501">
        <v>2.7876409220429301</v>
      </c>
      <c r="N501">
        <f>(Table2[[#This Row],[1W Return vs Nifty]]-AVERAGE(Table2[1W Return vs Nifty]))/_xlfn.STDEV.P(Table2[1W Return vs Nifty])</f>
        <v>0.49814677853047046</v>
      </c>
      <c r="O501">
        <v>211.07</v>
      </c>
      <c r="P501">
        <v>212.82970447193301</v>
      </c>
      <c r="Q501">
        <v>203.10369861851001</v>
      </c>
      <c r="R501">
        <v>57.351468076452399</v>
      </c>
      <c r="S501" s="1">
        <f>(Table2[[#This Row],[Close Price]]-Table2[[#This Row],[20D EMA]])/Table2[[#This Row],[20D EMA]]</f>
        <v>1.2318188278770049E-2</v>
      </c>
      <c r="T501" s="1">
        <f>(Table2[[#This Row],[Close Price]]-Table2[[#This Row],[50D EMA]])/Table2[[#This Row],[50D EMA]]</f>
        <v>3.9482060558787679E-3</v>
      </c>
      <c r="U501" s="1">
        <f>(Table2[[#This Row],[Close Price]]-Table2[[#This Row],[200D EMA]])/Table2[[#This Row],[200D EMA]]</f>
        <v>5.2024170181837401E-2</v>
      </c>
      <c r="V501">
        <v>1.3697111604286101</v>
      </c>
      <c r="W501">
        <v>201.01</v>
      </c>
      <c r="X501">
        <v>217.24</v>
      </c>
      <c r="Y501">
        <v>199.82</v>
      </c>
      <c r="Z501">
        <v>217.24</v>
      </c>
      <c r="AA501">
        <v>201.01</v>
      </c>
      <c r="AB501">
        <v>217.24</v>
      </c>
      <c r="AC501" s="1">
        <f>(Table2[[#This Row],[Close Price]]/Table2[[#This Row],[Day Low]])-1</f>
        <v>6.2981941196955438E-2</v>
      </c>
      <c r="AD501" s="1">
        <f>(Table2[[#This Row],[Day High]]/Table2[[#This Row],[Close Price]])-1</f>
        <v>1.6708007675387382E-2</v>
      </c>
      <c r="AE501" s="1">
        <f>(Table2[[#This Row],[Close Price]]/Table2[[#This Row],[Current Week Low]])-1</f>
        <v>6.9312381143028734E-2</v>
      </c>
      <c r="AF501" s="1">
        <f>(Table2[[#This Row],[Current Week High]]/Table2[[#This Row],[Close Price]])-1</f>
        <v>1.6708007675387382E-2</v>
      </c>
      <c r="AG501" s="1">
        <f>(Table2[[#This Row],[Close Price]]/Table2[[#This Row],[Current Month Low]])-1</f>
        <v>6.2981941196955438E-2</v>
      </c>
      <c r="AH501" s="1">
        <f>(Table2[[#This Row],[Current Month High]]/Table2[[#This Row],[Close Price]])-1</f>
        <v>1.6708007675387382E-2</v>
      </c>
      <c r="AI501">
        <v>19.8109233865306</v>
      </c>
      <c r="AJ501">
        <v>45.353741496598602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0.01</v>
      </c>
      <c r="AM501" t="s">
        <v>3215</v>
      </c>
      <c r="AN501">
        <v>2.7</v>
      </c>
      <c r="AO501" t="s">
        <v>3215</v>
      </c>
      <c r="AP501">
        <v>7.5124030508505996E-2</v>
      </c>
      <c r="AQ501">
        <f>(Table2[[#This Row],[Sharpe Ratio]]-AVERAGE(Table2[Sharpe Ratio]))/_xlfn.STDEV.P(Table2[Sharpe Ratio])</f>
        <v>0.16261613994069998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427</v>
      </c>
      <c r="AT501">
        <f>_xlfn.RANK.AVG(Table2[[#This Row],[6M Return vs Nifty Z-Score]],Table2[6M Return vs Nifty Z-Score])</f>
        <v>670</v>
      </c>
      <c r="AU501">
        <f>_xlfn.RANK.AVG(Table2[[#This Row],[Sharpe Ratio Z-Score]],Table2[Sharpe Ratio Z-Score])</f>
        <v>300</v>
      </c>
      <c r="AV501">
        <f>(Table2[[#This Row],[Rank 1Y]]+Table2[[#This Row],[Rank 6M]]+Table2[[#This Row],[Rank Sharpe]])/3</f>
        <v>465.66666666666669</v>
      </c>
    </row>
    <row r="502" spans="1:48" x14ac:dyDescent="0.3">
      <c r="A502" t="s">
        <v>1755</v>
      </c>
      <c r="B502" t="s">
        <v>1756</v>
      </c>
      <c r="C502" t="s">
        <v>3181</v>
      </c>
      <c r="D502" t="s">
        <v>261</v>
      </c>
      <c r="E502">
        <v>4761.1514709749999</v>
      </c>
      <c r="F502">
        <v>522.95000000000005</v>
      </c>
      <c r="G502">
        <v>-7.5850003526799901</v>
      </c>
      <c r="H502">
        <f>(Table2[[#This Row],[1Y Return vs Nifty]]-AVERAGE(Table2[1Y Return vs Nifty]))/_xlfn.STDEV.P(Table2[1Y Return vs Nifty])</f>
        <v>-0.54715441539914567</v>
      </c>
      <c r="I502">
        <v>-5.8799874407201003</v>
      </c>
      <c r="J502">
        <f>(Table2[[#This Row],[1M Return vs Nifty]]-AVERAGE(Table2[1M Return vs Nifty]))/_xlfn.STDEV.P(Table2[1M Return vs Nifty])</f>
        <v>-0.42599340624450982</v>
      </c>
      <c r="K502">
        <v>14.7566171787086</v>
      </c>
      <c r="L502">
        <f>(Table2[[#This Row],[6M Return vs Nifty]]-AVERAGE(Table2[6M Return vs Nifty]))/_xlfn.STDEV.P(Table2[6M Return vs Nifty])</f>
        <v>0.13630975551416807</v>
      </c>
      <c r="M502">
        <v>3.82135861783348</v>
      </c>
      <c r="N502">
        <f>(Table2[[#This Row],[1W Return vs Nifty]]-AVERAGE(Table2[1W Return vs Nifty]))/_xlfn.STDEV.P(Table2[1W Return vs Nifty])</f>
        <v>0.71428065155094689</v>
      </c>
      <c r="O502">
        <v>513.54999999999995</v>
      </c>
      <c r="P502">
        <v>520.16630492830905</v>
      </c>
      <c r="Q502">
        <v>481.74397003894597</v>
      </c>
      <c r="R502">
        <v>58.175190562850297</v>
      </c>
      <c r="S502" s="1">
        <f>(Table2[[#This Row],[Close Price]]-Table2[[#This Row],[20D EMA]])/Table2[[#This Row],[20D EMA]]</f>
        <v>1.8303962613182925E-2</v>
      </c>
      <c r="T502" s="1">
        <f>(Table2[[#This Row],[Close Price]]-Table2[[#This Row],[50D EMA]])/Table2[[#This Row],[50D EMA]]</f>
        <v>5.3515482362408258E-3</v>
      </c>
      <c r="U502" s="1">
        <f>(Table2[[#This Row],[Close Price]]-Table2[[#This Row],[200D EMA]])/Table2[[#This Row],[200D EMA]]</f>
        <v>8.5535123475905306E-2</v>
      </c>
      <c r="V502">
        <v>0.52468480448751298</v>
      </c>
      <c r="W502">
        <v>504.65</v>
      </c>
      <c r="X502">
        <v>528.95000000000005</v>
      </c>
      <c r="Y502">
        <v>501</v>
      </c>
      <c r="Z502">
        <v>528.95000000000005</v>
      </c>
      <c r="AA502">
        <v>504.65</v>
      </c>
      <c r="AB502">
        <v>528.95000000000005</v>
      </c>
      <c r="AC502" s="1">
        <f>(Table2[[#This Row],[Close Price]]/Table2[[#This Row],[Day Low]])-1</f>
        <v>3.6262756365798232E-2</v>
      </c>
      <c r="AD502" s="1">
        <f>(Table2[[#This Row],[Day High]]/Table2[[#This Row],[Close Price]])-1</f>
        <v>1.1473372215316857E-2</v>
      </c>
      <c r="AE502" s="1">
        <f>(Table2[[#This Row],[Close Price]]/Table2[[#This Row],[Current Week Low]])-1</f>
        <v>4.381237524950099E-2</v>
      </c>
      <c r="AF502" s="1">
        <f>(Table2[[#This Row],[Current Week High]]/Table2[[#This Row],[Close Price]])-1</f>
        <v>1.1473372215316857E-2</v>
      </c>
      <c r="AG502" s="1">
        <f>(Table2[[#This Row],[Close Price]]/Table2[[#This Row],[Current Month Low]])-1</f>
        <v>3.6262756365798232E-2</v>
      </c>
      <c r="AH502" s="1">
        <f>(Table2[[#This Row],[Current Month High]]/Table2[[#This Row],[Close Price]])-1</f>
        <v>1.1473372215316857E-2</v>
      </c>
      <c r="AI502">
        <v>17.382158906205099</v>
      </c>
      <c r="AJ502">
        <v>45.2235490141627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-0.06</v>
      </c>
      <c r="AM502" t="s">
        <v>3214</v>
      </c>
      <c r="AN502">
        <v>1.6</v>
      </c>
      <c r="AO502" t="s">
        <v>3215</v>
      </c>
      <c r="AP502">
        <v>-4.1091569837958003E-2</v>
      </c>
      <c r="AQ502">
        <f>(Table2[[#This Row],[Sharpe Ratio]]-AVERAGE(Table2[Sharpe Ratio]))/_xlfn.STDEV.P(Table2[Sharpe Ratio])</f>
        <v>-1.1944011674270518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486</v>
      </c>
      <c r="AT502">
        <f>_xlfn.RANK.AVG(Table2[[#This Row],[6M Return vs Nifty Z-Score]],Table2[6M Return vs Nifty Z-Score])</f>
        <v>267</v>
      </c>
      <c r="AU502">
        <f>_xlfn.RANK.AVG(Table2[[#This Row],[Sharpe Ratio Z-Score]],Table2[Sharpe Ratio Z-Score])</f>
        <v>645</v>
      </c>
      <c r="AV502">
        <f>(Table2[[#This Row],[Rank 1Y]]+Table2[[#This Row],[Rank 6M]]+Table2[[#This Row],[Rank Sharpe]])/3</f>
        <v>466</v>
      </c>
    </row>
    <row r="503" spans="1:48" x14ac:dyDescent="0.3">
      <c r="A503" t="s">
        <v>534</v>
      </c>
      <c r="B503" t="s">
        <v>535</v>
      </c>
      <c r="C503" t="s">
        <v>3169</v>
      </c>
      <c r="D503" t="s">
        <v>51</v>
      </c>
      <c r="E503">
        <v>40748.199314520003</v>
      </c>
      <c r="F503">
        <v>330.1</v>
      </c>
      <c r="G503">
        <v>-21.692374195295301</v>
      </c>
      <c r="H503">
        <f>(Table2[[#This Row],[1Y Return vs Nifty]]-AVERAGE(Table2[1Y Return vs Nifty]))/_xlfn.STDEV.P(Table2[1Y Return vs Nifty])</f>
        <v>-0.78309004407560567</v>
      </c>
      <c r="I503">
        <v>1.71274471218049</v>
      </c>
      <c r="J503">
        <f>(Table2[[#This Row],[1M Return vs Nifty]]-AVERAGE(Table2[1M Return vs Nifty]))/_xlfn.STDEV.P(Table2[1M Return vs Nifty])</f>
        <v>0.25751995271171779</v>
      </c>
      <c r="K503">
        <v>-3.3454168936195501</v>
      </c>
      <c r="L503">
        <f>(Table2[[#This Row],[6M Return vs Nifty]]-AVERAGE(Table2[6M Return vs Nifty]))/_xlfn.STDEV.P(Table2[6M Return vs Nifty])</f>
        <v>-0.43602328418531983</v>
      </c>
      <c r="M503">
        <v>1.17809590140847</v>
      </c>
      <c r="N503">
        <f>(Table2[[#This Row],[1W Return vs Nifty]]-AVERAGE(Table2[1W Return vs Nifty]))/_xlfn.STDEV.P(Table2[1W Return vs Nifty])</f>
        <v>0.16161660155163432</v>
      </c>
      <c r="O503">
        <v>327.88</v>
      </c>
      <c r="P503">
        <v>317.128725999501</v>
      </c>
      <c r="Q503">
        <v>294.93265651434399</v>
      </c>
      <c r="R503">
        <v>49.7398161209655</v>
      </c>
      <c r="S503" s="1">
        <f>(Table2[[#This Row],[Close Price]]-Table2[[#This Row],[20D EMA]])/Table2[[#This Row],[20D EMA]]</f>
        <v>6.7707697938270929E-3</v>
      </c>
      <c r="T503" s="1">
        <f>(Table2[[#This Row],[Close Price]]-Table2[[#This Row],[50D EMA]])/Table2[[#This Row],[50D EMA]]</f>
        <v>4.0902236022981507E-2</v>
      </c>
      <c r="U503" s="1">
        <f>(Table2[[#This Row],[Close Price]]-Table2[[#This Row],[200D EMA]])/Table2[[#This Row],[200D EMA]]</f>
        <v>0.11923855398476593</v>
      </c>
      <c r="V503">
        <v>1.35848693021866</v>
      </c>
      <c r="W503">
        <v>328.05</v>
      </c>
      <c r="X503">
        <v>339.9</v>
      </c>
      <c r="Y503">
        <v>328.05</v>
      </c>
      <c r="Z503">
        <v>341.65</v>
      </c>
      <c r="AA503">
        <v>328.05</v>
      </c>
      <c r="AB503">
        <v>339.9</v>
      </c>
      <c r="AC503" s="1">
        <f>(Table2[[#This Row],[Close Price]]/Table2[[#This Row],[Day Low]])-1</f>
        <v>6.2490474013108255E-3</v>
      </c>
      <c r="AD503" s="1">
        <f>(Table2[[#This Row],[Day High]]/Table2[[#This Row],[Close Price]])-1</f>
        <v>2.9687973341411489E-2</v>
      </c>
      <c r="AE503" s="1">
        <f>(Table2[[#This Row],[Close Price]]/Table2[[#This Row],[Current Week Low]])-1</f>
        <v>6.2490474013108255E-3</v>
      </c>
      <c r="AF503" s="1">
        <f>(Table2[[#This Row],[Current Week High]]/Table2[[#This Row],[Close Price]])-1</f>
        <v>3.4989397152378032E-2</v>
      </c>
      <c r="AG503" s="1">
        <f>(Table2[[#This Row],[Close Price]]/Table2[[#This Row],[Current Month Low]])-1</f>
        <v>6.2490474013108255E-3</v>
      </c>
      <c r="AH503" s="1">
        <f>(Table2[[#This Row],[Current Month High]]/Table2[[#This Row],[Close Price]])-1</f>
        <v>2.9687973341411489E-2</v>
      </c>
      <c r="AI503">
        <v>3.90790669494092</v>
      </c>
      <c r="AJ503">
        <v>39.077311986517799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7.0000000000000007E-2</v>
      </c>
      <c r="AM503" t="s">
        <v>3215</v>
      </c>
      <c r="AN503">
        <v>-0.86</v>
      </c>
      <c r="AO503" t="s">
        <v>3214</v>
      </c>
      <c r="AP503">
        <v>6.1251109976219999E-2</v>
      </c>
      <c r="AQ503">
        <f>(Table2[[#This Row],[Sharpe Ratio]]-AVERAGE(Table2[Sharpe Ratio]))/_xlfn.STDEV.P(Table2[Sharpe Ratio])</f>
        <v>6.2589758144912999E-4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-0.79935087641612435</v>
      </c>
      <c r="AS503">
        <f>_xlfn.RANK.AVG(Table2[[#This Row],[1Y Return vs Nifty Z-Score]],Table2[1Y Return vs Nifty Z-Score])</f>
        <v>584</v>
      </c>
      <c r="AT503">
        <f>_xlfn.RANK.AVG(Table2[[#This Row],[6M Return vs Nifty Z-Score]],Table2[6M Return vs Nifty Z-Score])</f>
        <v>471</v>
      </c>
      <c r="AU503">
        <f>_xlfn.RANK.AVG(Table2[[#This Row],[Sharpe Ratio Z-Score]],Table2[Sharpe Ratio Z-Score])</f>
        <v>347</v>
      </c>
      <c r="AV503">
        <f>(Table2[[#This Row],[Rank 1Y]]+Table2[[#This Row],[Rank 6M]]+Table2[[#This Row],[Rank Sharpe]])/3</f>
        <v>467.33333333333331</v>
      </c>
    </row>
    <row r="504" spans="1:48" x14ac:dyDescent="0.3">
      <c r="A504" t="s">
        <v>1305</v>
      </c>
      <c r="B504" t="s">
        <v>1306</v>
      </c>
      <c r="C504" t="s">
        <v>3175</v>
      </c>
      <c r="D504" t="s">
        <v>187</v>
      </c>
      <c r="E504">
        <v>9022.0369200000005</v>
      </c>
      <c r="F504">
        <v>590.5</v>
      </c>
      <c r="G504">
        <v>-14.3947130038688</v>
      </c>
      <c r="H504">
        <f>(Table2[[#This Row],[1Y Return vs Nifty]]-AVERAGE(Table2[1Y Return vs Nifty]))/_xlfn.STDEV.P(Table2[1Y Return vs Nifty])</f>
        <v>-0.66104193644937281</v>
      </c>
      <c r="I504">
        <v>1.26453340780426</v>
      </c>
      <c r="J504">
        <f>(Table2[[#This Row],[1M Return vs Nifty]]-AVERAGE(Table2[1M Return vs Nifty]))/_xlfn.STDEV.P(Table2[1M Return vs Nifty])</f>
        <v>0.21717104957553732</v>
      </c>
      <c r="K504">
        <v>-9.1361471271702293</v>
      </c>
      <c r="L504">
        <f>(Table2[[#This Row],[6M Return vs Nifty]]-AVERAGE(Table2[6M Return vs Nifty]))/_xlfn.STDEV.P(Table2[6M Return vs Nifty])</f>
        <v>-0.61910913096947273</v>
      </c>
      <c r="M504">
        <v>0.73132331837297904</v>
      </c>
      <c r="N504">
        <f>(Table2[[#This Row],[1W Return vs Nifty]]-AVERAGE(Table2[1W Return vs Nifty]))/_xlfn.STDEV.P(Table2[1W Return vs Nifty])</f>
        <v>6.8203584512223581E-2</v>
      </c>
      <c r="O504">
        <v>574.66999999999996</v>
      </c>
      <c r="P504">
        <v>579.95299168474003</v>
      </c>
      <c r="Q504">
        <v>551.55032323976502</v>
      </c>
      <c r="R504">
        <v>62.802475508213497</v>
      </c>
      <c r="S504" s="1">
        <f>(Table2[[#This Row],[Close Price]]-Table2[[#This Row],[20D EMA]])/Table2[[#This Row],[20D EMA]]</f>
        <v>2.7546243931299775E-2</v>
      </c>
      <c r="T504" s="1">
        <f>(Table2[[#This Row],[Close Price]]-Table2[[#This Row],[50D EMA]])/Table2[[#This Row],[50D EMA]]</f>
        <v>1.8185971046759047E-2</v>
      </c>
      <c r="U504" s="1">
        <f>(Table2[[#This Row],[Close Price]]-Table2[[#This Row],[200D EMA]])/Table2[[#This Row],[200D EMA]]</f>
        <v>7.0618536730152767E-2</v>
      </c>
      <c r="V504">
        <v>0.79455913373878495</v>
      </c>
      <c r="W504">
        <v>587.04999999999995</v>
      </c>
      <c r="X504">
        <v>601.5</v>
      </c>
      <c r="Y504">
        <v>567.54999999999995</v>
      </c>
      <c r="Z504">
        <v>601.5</v>
      </c>
      <c r="AA504">
        <v>587.04999999999995</v>
      </c>
      <c r="AB504">
        <v>601.5</v>
      </c>
      <c r="AC504" s="1">
        <f>(Table2[[#This Row],[Close Price]]/Table2[[#This Row],[Day Low]])-1</f>
        <v>5.8768418363002173E-3</v>
      </c>
      <c r="AD504" s="1">
        <f>(Table2[[#This Row],[Day High]]/Table2[[#This Row],[Close Price]])-1</f>
        <v>1.8628281117696766E-2</v>
      </c>
      <c r="AE504" s="1">
        <f>(Table2[[#This Row],[Close Price]]/Table2[[#This Row],[Current Week Low]])-1</f>
        <v>4.0436965906087696E-2</v>
      </c>
      <c r="AF504" s="1">
        <f>(Table2[[#This Row],[Current Week High]]/Table2[[#This Row],[Close Price]])-1</f>
        <v>1.8628281117696766E-2</v>
      </c>
      <c r="AG504" s="1">
        <f>(Table2[[#This Row],[Close Price]]/Table2[[#This Row],[Current Month Low]])-1</f>
        <v>5.8768418363002173E-3</v>
      </c>
      <c r="AH504" s="1">
        <f>(Table2[[#This Row],[Current Month High]]/Table2[[#This Row],[Close Price]])-1</f>
        <v>1.8628281117696766E-2</v>
      </c>
      <c r="AI504">
        <v>19.864521591871199</v>
      </c>
      <c r="AJ504">
        <v>36.374133949191602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-0.17</v>
      </c>
      <c r="AM504" t="s">
        <v>3214</v>
      </c>
      <c r="AN504">
        <v>5.01</v>
      </c>
      <c r="AO504" t="s">
        <v>3215</v>
      </c>
      <c r="AP504">
        <v>6.5858708954148998E-2</v>
      </c>
      <c r="AQ504">
        <f>(Table2[[#This Row],[Sharpe Ratio]]-AVERAGE(Table2[Sharpe Ratio]))/_xlfn.STDEV.P(Table2[Sharpe Ratio])</f>
        <v>5.4427551918898483E-2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543</v>
      </c>
      <c r="AT504">
        <f>_xlfn.RANK.AVG(Table2[[#This Row],[6M Return vs Nifty Z-Score]],Table2[6M Return vs Nifty Z-Score])</f>
        <v>529</v>
      </c>
      <c r="AU504">
        <f>_xlfn.RANK.AVG(Table2[[#This Row],[Sharpe Ratio Z-Score]],Table2[Sharpe Ratio Z-Score])</f>
        <v>330</v>
      </c>
      <c r="AV504">
        <f>(Table2[[#This Row],[Rank 1Y]]+Table2[[#This Row],[Rank 6M]]+Table2[[#This Row],[Rank Sharpe]])/3</f>
        <v>467.33333333333331</v>
      </c>
    </row>
    <row r="505" spans="1:48" x14ac:dyDescent="0.3">
      <c r="A505" t="s">
        <v>407</v>
      </c>
      <c r="B505" t="s">
        <v>408</v>
      </c>
      <c r="C505" t="s">
        <v>3175</v>
      </c>
      <c r="D505" t="s">
        <v>409</v>
      </c>
      <c r="E505">
        <v>59590.488787422</v>
      </c>
      <c r="F505">
        <v>140262.9</v>
      </c>
      <c r="G505">
        <v>-1.8402144346486899</v>
      </c>
      <c r="H505">
        <f>(Table2[[#This Row],[1Y Return vs Nifty]]-AVERAGE(Table2[1Y Return vs Nifty]))/_xlfn.STDEV.P(Table2[1Y Return vs Nifty])</f>
        <v>-0.45107702407858519</v>
      </c>
      <c r="I505">
        <v>1.34289757236098</v>
      </c>
      <c r="J505">
        <f>(Table2[[#This Row],[1M Return vs Nifty]]-AVERAGE(Table2[1M Return vs Nifty]))/_xlfn.STDEV.P(Table2[1M Return vs Nifty])</f>
        <v>0.2242255527845699</v>
      </c>
      <c r="K505">
        <v>-12.5344771949632</v>
      </c>
      <c r="L505">
        <f>(Table2[[#This Row],[6M Return vs Nifty]]-AVERAGE(Table2[6M Return vs Nifty]))/_xlfn.STDEV.P(Table2[6M Return vs Nifty])</f>
        <v>-0.72655432579292767</v>
      </c>
      <c r="M505">
        <v>2.5625729794591998</v>
      </c>
      <c r="N505">
        <f>(Table2[[#This Row],[1W Return vs Nifty]]-AVERAGE(Table2[1W Return vs Nifty]))/_xlfn.STDEV.P(Table2[1W Return vs Nifty])</f>
        <v>0.45108866361044864</v>
      </c>
      <c r="O505">
        <v>137480.12</v>
      </c>
      <c r="P505">
        <v>136004.620470872</v>
      </c>
      <c r="Q505">
        <v>129914.44143387899</v>
      </c>
      <c r="R505">
        <v>63.124344358773598</v>
      </c>
      <c r="S505" s="1">
        <f>(Table2[[#This Row],[Close Price]]-Table2[[#This Row],[20D EMA]])/Table2[[#This Row],[20D EMA]]</f>
        <v>2.0241326527791793E-2</v>
      </c>
      <c r="T505" s="1">
        <f>(Table2[[#This Row],[Close Price]]-Table2[[#This Row],[50D EMA]])/Table2[[#This Row],[50D EMA]]</f>
        <v>3.1309815169404356E-2</v>
      </c>
      <c r="U505" s="1">
        <f>(Table2[[#This Row],[Close Price]]-Table2[[#This Row],[200D EMA]])/Table2[[#This Row],[200D EMA]]</f>
        <v>7.9655952424564996E-2</v>
      </c>
      <c r="V505">
        <v>0.794565328806077</v>
      </c>
      <c r="W505">
        <v>138950.20000000001</v>
      </c>
      <c r="X505">
        <v>140447.1</v>
      </c>
      <c r="Y505">
        <v>138200.04999999999</v>
      </c>
      <c r="Z505">
        <v>141884.85</v>
      </c>
      <c r="AA505">
        <v>138950.20000000001</v>
      </c>
      <c r="AB505">
        <v>140447.1</v>
      </c>
      <c r="AC505" s="1">
        <f>(Table2[[#This Row],[Close Price]]/Table2[[#This Row],[Day Low]])-1</f>
        <v>9.4472695973089049E-3</v>
      </c>
      <c r="AD505" s="1">
        <f>(Table2[[#This Row],[Day High]]/Table2[[#This Row],[Close Price]])-1</f>
        <v>1.3132481932143225E-3</v>
      </c>
      <c r="AE505" s="1">
        <f>(Table2[[#This Row],[Close Price]]/Table2[[#This Row],[Current Week Low]])-1</f>
        <v>1.4926550316009424E-2</v>
      </c>
      <c r="AF505" s="1">
        <f>(Table2[[#This Row],[Current Week High]]/Table2[[#This Row],[Close Price]])-1</f>
        <v>1.1563642274614372E-2</v>
      </c>
      <c r="AG505" s="1">
        <f>(Table2[[#This Row],[Close Price]]/Table2[[#This Row],[Current Month Low]])-1</f>
        <v>9.4472695973089049E-3</v>
      </c>
      <c r="AH505" s="1">
        <f>(Table2[[#This Row],[Current Month High]]/Table2[[#This Row],[Close Price]])-1</f>
        <v>1.3132481932143225E-3</v>
      </c>
      <c r="AI505">
        <v>7.9722435512170398</v>
      </c>
      <c r="AJ505">
        <v>31.819839293266199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</v>
      </c>
      <c r="AM505" t="s">
        <v>3216</v>
      </c>
      <c r="AN505">
        <v>2.12</v>
      </c>
      <c r="AO505" t="s">
        <v>3215</v>
      </c>
      <c r="AP505">
        <v>4.3754056039081002E-2</v>
      </c>
      <c r="AQ505">
        <f>(Table2[[#This Row],[Sharpe Ratio]]-AVERAGE(Table2[Sharpe Ratio]))/_xlfn.STDEV.P(Table2[Sharpe Ratio])</f>
        <v>-0.20368234459825163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-0.70599947807474595</v>
      </c>
      <c r="AS505">
        <f>_xlfn.RANK.AVG(Table2[[#This Row],[1Y Return vs Nifty Z-Score]],Table2[1Y Return vs Nifty Z-Score])</f>
        <v>447</v>
      </c>
      <c r="AT505">
        <f>_xlfn.RANK.AVG(Table2[[#This Row],[6M Return vs Nifty Z-Score]],Table2[6M Return vs Nifty Z-Score])</f>
        <v>561</v>
      </c>
      <c r="AU505">
        <f>_xlfn.RANK.AVG(Table2[[#This Row],[Sharpe Ratio Z-Score]],Table2[Sharpe Ratio Z-Score])</f>
        <v>396</v>
      </c>
      <c r="AV505">
        <f>(Table2[[#This Row],[Rank 1Y]]+Table2[[#This Row],[Rank 6M]]+Table2[[#This Row],[Rank Sharpe]])/3</f>
        <v>468</v>
      </c>
    </row>
    <row r="506" spans="1:48" x14ac:dyDescent="0.3">
      <c r="A506" t="s">
        <v>717</v>
      </c>
      <c r="B506" t="s">
        <v>718</v>
      </c>
      <c r="C506" t="s">
        <v>3173</v>
      </c>
      <c r="D506" t="s">
        <v>277</v>
      </c>
      <c r="E506">
        <v>25121.418591149999</v>
      </c>
      <c r="F506">
        <v>1236.9000000000001</v>
      </c>
      <c r="G506">
        <v>-19.088204921412601</v>
      </c>
      <c r="H506">
        <f>(Table2[[#This Row],[1Y Return vs Nifty]]-AVERAGE(Table2[1Y Return vs Nifty]))/_xlfn.STDEV.P(Table2[1Y Return vs Nifty])</f>
        <v>-0.73953719563846998</v>
      </c>
      <c r="I506">
        <v>-5.5146576389163604</v>
      </c>
      <c r="J506">
        <f>(Table2[[#This Row],[1M Return vs Nifty]]-AVERAGE(Table2[1M Return vs Nifty]))/_xlfn.STDEV.P(Table2[1M Return vs Nifty])</f>
        <v>-0.39310566637312594</v>
      </c>
      <c r="K506">
        <v>-19.144891070779298</v>
      </c>
      <c r="L506">
        <f>(Table2[[#This Row],[6M Return vs Nifty]]-AVERAGE(Table2[6M Return vs Nifty]))/_xlfn.STDEV.P(Table2[6M Return vs Nifty])</f>
        <v>-0.93555615686344629</v>
      </c>
      <c r="M506">
        <v>1.3230799551182799</v>
      </c>
      <c r="N506">
        <f>(Table2[[#This Row],[1W Return vs Nifty]]-AVERAGE(Table2[1W Return vs Nifty]))/_xlfn.STDEV.P(Table2[1W Return vs Nifty])</f>
        <v>0.19193045337221806</v>
      </c>
      <c r="O506">
        <v>1259.23</v>
      </c>
      <c r="P506">
        <v>1258.96000827495</v>
      </c>
      <c r="Q506">
        <v>1219.29500863163</v>
      </c>
      <c r="R506">
        <v>44.300004678197197</v>
      </c>
      <c r="S506" s="1">
        <f>(Table2[[#This Row],[Close Price]]-Table2[[#This Row],[20D EMA]])/Table2[[#This Row],[20D EMA]]</f>
        <v>-1.7733059091667072E-2</v>
      </c>
      <c r="T506" s="1">
        <f>(Table2[[#This Row],[Close Price]]-Table2[[#This Row],[50D EMA]])/Table2[[#This Row],[50D EMA]]</f>
        <v>-1.7522405898482016E-2</v>
      </c>
      <c r="U506" s="1">
        <f>(Table2[[#This Row],[Close Price]]-Table2[[#This Row],[200D EMA]])/Table2[[#This Row],[200D EMA]]</f>
        <v>1.4438664345987522E-2</v>
      </c>
      <c r="V506">
        <v>1.03206231289629</v>
      </c>
      <c r="W506">
        <v>1228.7</v>
      </c>
      <c r="X506">
        <v>1256.2</v>
      </c>
      <c r="Y506">
        <v>1208</v>
      </c>
      <c r="Z506">
        <v>1257</v>
      </c>
      <c r="AA506">
        <v>1228.7</v>
      </c>
      <c r="AB506">
        <v>1256.2</v>
      </c>
      <c r="AC506" s="1">
        <f>(Table2[[#This Row],[Close Price]]/Table2[[#This Row],[Day Low]])-1</f>
        <v>6.6737201920730183E-3</v>
      </c>
      <c r="AD506" s="1">
        <f>(Table2[[#This Row],[Day High]]/Table2[[#This Row],[Close Price]])-1</f>
        <v>1.5603524941385727E-2</v>
      </c>
      <c r="AE506" s="1">
        <f>(Table2[[#This Row],[Close Price]]/Table2[[#This Row],[Current Week Low]])-1</f>
        <v>2.3923841059602768E-2</v>
      </c>
      <c r="AF506" s="1">
        <f>(Table2[[#This Row],[Current Week High]]/Table2[[#This Row],[Close Price]])-1</f>
        <v>1.6250303177298031E-2</v>
      </c>
      <c r="AG506" s="1">
        <f>(Table2[[#This Row],[Close Price]]/Table2[[#This Row],[Current Month Low]])-1</f>
        <v>6.6737201920730183E-3</v>
      </c>
      <c r="AH506" s="1">
        <f>(Table2[[#This Row],[Current Month High]]/Table2[[#This Row],[Close Price]])-1</f>
        <v>1.5603524941385727E-2</v>
      </c>
      <c r="AI506">
        <v>16.816234133721299</v>
      </c>
      <c r="AJ506">
        <v>26.220725547221701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</v>
      </c>
      <c r="AM506" t="s">
        <v>3214</v>
      </c>
      <c r="AN506">
        <v>-5.38</v>
      </c>
      <c r="AO506" t="s">
        <v>3214</v>
      </c>
      <c r="AP506">
        <v>0.107150380784959</v>
      </c>
      <c r="AQ506">
        <f>(Table2[[#This Row],[Sharpe Ratio]]-AVERAGE(Table2[Sharpe Ratio]))/_xlfn.STDEV.P(Table2[Sharpe Ratio])</f>
        <v>0.53657894258857231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-1.3396896229142516</v>
      </c>
      <c r="AS506">
        <f>_xlfn.RANK.AVG(Table2[[#This Row],[1Y Return vs Nifty Z-Score]],Table2[1Y Return vs Nifty Z-Score])</f>
        <v>565</v>
      </c>
      <c r="AT506">
        <f>_xlfn.RANK.AVG(Table2[[#This Row],[6M Return vs Nifty Z-Score]],Table2[6M Return vs Nifty Z-Score])</f>
        <v>629</v>
      </c>
      <c r="AU506">
        <f>_xlfn.RANK.AVG(Table2[[#This Row],[Sharpe Ratio Z-Score]],Table2[Sharpe Ratio Z-Score])</f>
        <v>211</v>
      </c>
      <c r="AV506">
        <f>(Table2[[#This Row],[Rank 1Y]]+Table2[[#This Row],[Rank 6M]]+Table2[[#This Row],[Rank Sharpe]])/3</f>
        <v>468.33333333333331</v>
      </c>
    </row>
    <row r="507" spans="1:48" x14ac:dyDescent="0.3">
      <c r="A507" t="s">
        <v>477</v>
      </c>
      <c r="B507" t="s">
        <v>478</v>
      </c>
      <c r="C507" t="s">
        <v>3169</v>
      </c>
      <c r="D507" t="s">
        <v>479</v>
      </c>
      <c r="E507">
        <v>46641.226830910498</v>
      </c>
      <c r="F507">
        <v>731.35</v>
      </c>
      <c r="G507">
        <v>-47.929849399629802</v>
      </c>
      <c r="H507">
        <f>(Table2[[#This Row],[1Y Return vs Nifty]]-AVERAGE(Table2[1Y Return vs Nifty]))/_xlfn.STDEV.P(Table2[1Y Return vs Nifty])</f>
        <v>-1.2218928486428153</v>
      </c>
      <c r="I507">
        <v>16.483355284820501</v>
      </c>
      <c r="J507">
        <f>(Table2[[#This Row],[1M Return vs Nifty]]-AVERAGE(Table2[1M Return vs Nifty]))/_xlfn.STDEV.P(Table2[1M Return vs Nifty])</f>
        <v>1.5872006846314766</v>
      </c>
      <c r="K507">
        <v>60.8106472378361</v>
      </c>
      <c r="L507">
        <f>(Table2[[#This Row],[6M Return vs Nifty]]-AVERAGE(Table2[6M Return vs Nifty]))/_xlfn.STDEV.P(Table2[6M Return vs Nifty])</f>
        <v>1.5924026403709486</v>
      </c>
      <c r="M507">
        <v>7.9467300746400902</v>
      </c>
      <c r="N507">
        <f>(Table2[[#This Row],[1W Return vs Nifty]]-AVERAGE(Table2[1W Return vs Nifty]))/_xlfn.STDEV.P(Table2[1W Return vs Nifty])</f>
        <v>1.5768299860922788</v>
      </c>
      <c r="O507">
        <v>659.71</v>
      </c>
      <c r="P507">
        <v>594.84766484097997</v>
      </c>
      <c r="Q507">
        <v>546.97553049584496</v>
      </c>
      <c r="R507">
        <v>70.668084745288596</v>
      </c>
      <c r="S507" s="1">
        <f>(Table2[[#This Row],[Close Price]]-Table2[[#This Row],[20D EMA]])/Table2[[#This Row],[20D EMA]]</f>
        <v>0.10859316972609175</v>
      </c>
      <c r="T507" s="1">
        <f>(Table2[[#This Row],[Close Price]]-Table2[[#This Row],[50D EMA]])/Table2[[#This Row],[50D EMA]]</f>
        <v>0.22947444064609562</v>
      </c>
      <c r="U507" s="1">
        <f>(Table2[[#This Row],[Close Price]]-Table2[[#This Row],[200D EMA]])/Table2[[#This Row],[200D EMA]]</f>
        <v>0.33707992263751851</v>
      </c>
      <c r="V507">
        <v>1.12568299052036</v>
      </c>
      <c r="W507">
        <v>681.7</v>
      </c>
      <c r="X507">
        <v>742</v>
      </c>
      <c r="Y507">
        <v>655.04999999999995</v>
      </c>
      <c r="Z507">
        <v>742</v>
      </c>
      <c r="AA507">
        <v>681.7</v>
      </c>
      <c r="AB507">
        <v>742</v>
      </c>
      <c r="AC507" s="1">
        <f>(Table2[[#This Row],[Close Price]]/Table2[[#This Row],[Day Low]])-1</f>
        <v>7.2832624321549133E-2</v>
      </c>
      <c r="AD507" s="1">
        <f>(Table2[[#This Row],[Day High]]/Table2[[#This Row],[Close Price]])-1</f>
        <v>1.4562111164285296E-2</v>
      </c>
      <c r="AE507" s="1">
        <f>(Table2[[#This Row],[Close Price]]/Table2[[#This Row],[Current Week Low]])-1</f>
        <v>0.11647965804137095</v>
      </c>
      <c r="AF507" s="1">
        <f>(Table2[[#This Row],[Current Week High]]/Table2[[#This Row],[Close Price]])-1</f>
        <v>1.4562111164285296E-2</v>
      </c>
      <c r="AG507" s="1">
        <f>(Table2[[#This Row],[Close Price]]/Table2[[#This Row],[Current Month Low]])-1</f>
        <v>7.2832624321549133E-2</v>
      </c>
      <c r="AH507" s="1">
        <f>(Table2[[#This Row],[Current Month High]]/Table2[[#This Row],[Close Price]])-1</f>
        <v>1.4562111164285296E-2</v>
      </c>
      <c r="AI507">
        <v>36.500991317426603</v>
      </c>
      <c r="AJ507">
        <v>135.91935483870901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0.44</v>
      </c>
      <c r="AM507" t="s">
        <v>3215</v>
      </c>
      <c r="AN507">
        <v>11.67</v>
      </c>
      <c r="AO507" t="s">
        <v>3215</v>
      </c>
      <c r="AP507">
        <v>-5.1128171190710003E-2</v>
      </c>
      <c r="AQ507">
        <f>(Table2[[#This Row],[Sharpe Ratio]]-AVERAGE(Table2[Sharpe Ratio]))/_xlfn.STDEV.P(Table2[Sharpe Ratio])</f>
        <v>-1.3115957755711507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2.2229446868807381</v>
      </c>
      <c r="AS507">
        <f>_xlfn.RANK.AVG(Table2[[#This Row],[1Y Return vs Nifty Z-Score]],Table2[1Y Return vs Nifty Z-Score])</f>
        <v>697</v>
      </c>
      <c r="AT507">
        <f>_xlfn.RANK.AVG(Table2[[#This Row],[6M Return vs Nifty Z-Score]],Table2[6M Return vs Nifty Z-Score])</f>
        <v>52</v>
      </c>
      <c r="AU507">
        <f>_xlfn.RANK.AVG(Table2[[#This Row],[Sharpe Ratio Z-Score]],Table2[Sharpe Ratio Z-Score])</f>
        <v>661</v>
      </c>
      <c r="AV507">
        <f>(Table2[[#This Row],[Rank 1Y]]+Table2[[#This Row],[Rank 6M]]+Table2[[#This Row],[Rank Sharpe]])/3</f>
        <v>470</v>
      </c>
    </row>
    <row r="508" spans="1:48" x14ac:dyDescent="0.3">
      <c r="A508" t="s">
        <v>273</v>
      </c>
      <c r="B508" t="s">
        <v>274</v>
      </c>
      <c r="C508" t="s">
        <v>3173</v>
      </c>
      <c r="D508" t="s">
        <v>54</v>
      </c>
      <c r="E508">
        <v>103502.998811317</v>
      </c>
      <c r="F508">
        <v>2578.9499999999998</v>
      </c>
      <c r="G508">
        <v>12.042320579535801</v>
      </c>
      <c r="H508">
        <f>(Table2[[#This Row],[1Y Return vs Nifty]]-AVERAGE(Table2[1Y Return vs Nifty]))/_xlfn.STDEV.P(Table2[1Y Return vs Nifty])</f>
        <v>-0.21890166226174854</v>
      </c>
      <c r="I508">
        <v>0.118292746174017</v>
      </c>
      <c r="J508">
        <f>(Table2[[#This Row],[1M Return vs Nifty]]-AVERAGE(Table2[1M Return vs Nifty]))/_xlfn.STDEV.P(Table2[1M Return vs Nifty])</f>
        <v>0.11398410856066256</v>
      </c>
      <c r="K508">
        <v>-7.0942828956283801</v>
      </c>
      <c r="L508">
        <f>(Table2[[#This Row],[6M Return vs Nifty]]-AVERAGE(Table2[6M Return vs Nifty]))/_xlfn.STDEV.P(Table2[6M Return vs Nifty])</f>
        <v>-0.55455139355594985</v>
      </c>
      <c r="M508">
        <v>-5.3245460649999803</v>
      </c>
      <c r="N508">
        <f>(Table2[[#This Row],[1W Return vs Nifty]]-AVERAGE(Table2[1W Return vs Nifty]))/_xlfn.STDEV.P(Table2[1W Return vs Nifty])</f>
        <v>-1.197982057529571</v>
      </c>
      <c r="O508">
        <v>2520.6</v>
      </c>
      <c r="P508">
        <v>2393.8564345627701</v>
      </c>
      <c r="Q508">
        <v>2172.9005569511201</v>
      </c>
      <c r="R508">
        <v>53.336009197569197</v>
      </c>
      <c r="S508" s="1">
        <f>(Table2[[#This Row],[Close Price]]-Table2[[#This Row],[20D EMA]])/Table2[[#This Row],[20D EMA]]</f>
        <v>2.3149250178528886E-2</v>
      </c>
      <c r="T508" s="1">
        <f>(Table2[[#This Row],[Close Price]]-Table2[[#This Row],[50D EMA]])/Table2[[#This Row],[50D EMA]]</f>
        <v>7.7320244758552703E-2</v>
      </c>
      <c r="U508" s="1">
        <f>(Table2[[#This Row],[Close Price]]-Table2[[#This Row],[200D EMA]])/Table2[[#This Row],[200D EMA]]</f>
        <v>0.18686977724310738</v>
      </c>
      <c r="V508">
        <v>0.87267411605172995</v>
      </c>
      <c r="W508">
        <v>2500.15</v>
      </c>
      <c r="X508">
        <v>2592.6</v>
      </c>
      <c r="Y508">
        <v>2500.15</v>
      </c>
      <c r="Z508">
        <v>2606.9499999999998</v>
      </c>
      <c r="AA508">
        <v>2500.15</v>
      </c>
      <c r="AB508">
        <v>2592.6</v>
      </c>
      <c r="AC508" s="1">
        <f>(Table2[[#This Row],[Close Price]]/Table2[[#This Row],[Day Low]])-1</f>
        <v>3.151810891346507E-2</v>
      </c>
      <c r="AD508" s="1">
        <f>(Table2[[#This Row],[Day High]]/Table2[[#This Row],[Close Price]])-1</f>
        <v>5.2928517419881249E-3</v>
      </c>
      <c r="AE508" s="1">
        <f>(Table2[[#This Row],[Close Price]]/Table2[[#This Row],[Current Week Low]])-1</f>
        <v>3.151810891346507E-2</v>
      </c>
      <c r="AF508" s="1">
        <f>(Table2[[#This Row],[Current Week High]]/Table2[[#This Row],[Close Price]])-1</f>
        <v>1.0857131778436946E-2</v>
      </c>
      <c r="AG508" s="1">
        <f>(Table2[[#This Row],[Close Price]]/Table2[[#This Row],[Current Month Low]])-1</f>
        <v>3.151810891346507E-2</v>
      </c>
      <c r="AH508" s="1">
        <f>(Table2[[#This Row],[Current Month High]]/Table2[[#This Row],[Close Price]])-1</f>
        <v>5.2928517419881249E-3</v>
      </c>
      <c r="AI508">
        <v>7.79580837162412</v>
      </c>
      <c r="AJ508">
        <v>53.230741808026998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0.06</v>
      </c>
      <c r="AM508" t="s">
        <v>3215</v>
      </c>
      <c r="AN508">
        <v>3.21</v>
      </c>
      <c r="AO508" t="s">
        <v>3215</v>
      </c>
      <c r="AQ508">
        <f>(Table2[[#This Row],[Sharpe Ratio]]-AVERAGE(Table2[Sharpe Ratio]))/_xlfn.STDEV.P(Table2[Sharpe Ratio])</f>
        <v>-0.7145863121857492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-2.5720373169723558</v>
      </c>
      <c r="AS508">
        <f>_xlfn.RANK.AVG(Table2[[#This Row],[1Y Return vs Nifty Z-Score]],Table2[1Y Return vs Nifty Z-Score])</f>
        <v>363</v>
      </c>
      <c r="AT508">
        <f>_xlfn.RANK.AVG(Table2[[#This Row],[6M Return vs Nifty Z-Score]],Table2[6M Return vs Nifty Z-Score])</f>
        <v>513</v>
      </c>
      <c r="AU508">
        <f>_xlfn.RANK.AVG(Table2[[#This Row],[Sharpe Ratio Z-Score]],Table2[Sharpe Ratio Z-Score])</f>
        <v>536.5</v>
      </c>
      <c r="AV508">
        <f>(Table2[[#This Row],[Rank 1Y]]+Table2[[#This Row],[Rank 6M]]+Table2[[#This Row],[Rank Sharpe]])/3</f>
        <v>470.83333333333331</v>
      </c>
    </row>
    <row r="509" spans="1:48" x14ac:dyDescent="0.3">
      <c r="A509" t="s">
        <v>1822</v>
      </c>
      <c r="B509" t="s">
        <v>1823</v>
      </c>
      <c r="C509" t="s">
        <v>3181</v>
      </c>
      <c r="D509" t="s">
        <v>1824</v>
      </c>
      <c r="E509">
        <v>4424.8319326338897</v>
      </c>
      <c r="F509">
        <v>65.47</v>
      </c>
      <c r="G509">
        <v>-28.1765391406181</v>
      </c>
      <c r="H509">
        <f>(Table2[[#This Row],[1Y Return vs Nifty]]-AVERAGE(Table2[1Y Return vs Nifty]))/_xlfn.STDEV.P(Table2[1Y Return vs Nifty])</f>
        <v>-0.89153301509798466</v>
      </c>
      <c r="I509">
        <v>-9.5549414549505496</v>
      </c>
      <c r="J509">
        <f>(Table2[[#This Row],[1M Return vs Nifty]]-AVERAGE(Table2[1M Return vs Nifty]))/_xlfn.STDEV.P(Table2[1M Return vs Nifty])</f>
        <v>-0.75682032226007523</v>
      </c>
      <c r="K509">
        <v>4.4063351519076299</v>
      </c>
      <c r="L509">
        <f>(Table2[[#This Row],[6M Return vs Nifty]]-AVERAGE(Table2[6M Return vs Nifty]))/_xlfn.STDEV.P(Table2[6M Return vs Nifty])</f>
        <v>-0.19093569935995919</v>
      </c>
      <c r="M509">
        <v>-1.1435055354193</v>
      </c>
      <c r="N509">
        <f>(Table2[[#This Row],[1W Return vs Nifty]]-AVERAGE(Table2[1W Return vs Nifty]))/_xlfn.STDEV.P(Table2[1W Return vs Nifty])</f>
        <v>-0.32379320829760905</v>
      </c>
      <c r="O509">
        <v>67.33</v>
      </c>
      <c r="P509">
        <v>68.651548204114704</v>
      </c>
      <c r="Q509">
        <v>65.006589389166606</v>
      </c>
      <c r="R509">
        <v>36.840265046825301</v>
      </c>
      <c r="S509" s="1">
        <f>(Table2[[#This Row],[Close Price]]-Table2[[#This Row],[20D EMA]])/Table2[[#This Row],[20D EMA]]</f>
        <v>-2.7625129956928552E-2</v>
      </c>
      <c r="T509" s="1">
        <f>(Table2[[#This Row],[Close Price]]-Table2[[#This Row],[50D EMA]])/Table2[[#This Row],[50D EMA]]</f>
        <v>-4.634342978916265E-2</v>
      </c>
      <c r="U509" s="1">
        <f>(Table2[[#This Row],[Close Price]]-Table2[[#This Row],[200D EMA]])/Table2[[#This Row],[200D EMA]]</f>
        <v>7.1286713422104271E-3</v>
      </c>
      <c r="V509">
        <v>0.411727645078382</v>
      </c>
      <c r="W509">
        <v>64.37</v>
      </c>
      <c r="X509">
        <v>66.64</v>
      </c>
      <c r="Y509">
        <v>64.010000000000005</v>
      </c>
      <c r="Z509">
        <v>66.64</v>
      </c>
      <c r="AA509">
        <v>64.37</v>
      </c>
      <c r="AB509">
        <v>66.64</v>
      </c>
      <c r="AC509" s="1">
        <f>(Table2[[#This Row],[Close Price]]/Table2[[#This Row],[Day Low]])-1</f>
        <v>1.7088705918906211E-2</v>
      </c>
      <c r="AD509" s="1">
        <f>(Table2[[#This Row],[Day High]]/Table2[[#This Row],[Close Price]])-1</f>
        <v>1.7870780510157447E-2</v>
      </c>
      <c r="AE509" s="1">
        <f>(Table2[[#This Row],[Close Price]]/Table2[[#This Row],[Current Week Low]])-1</f>
        <v>2.2808936103733801E-2</v>
      </c>
      <c r="AF509" s="1">
        <f>(Table2[[#This Row],[Current Week High]]/Table2[[#This Row],[Close Price]])-1</f>
        <v>1.7870780510157447E-2</v>
      </c>
      <c r="AG509" s="1">
        <f>(Table2[[#This Row],[Close Price]]/Table2[[#This Row],[Current Month Low]])-1</f>
        <v>1.7088705918906211E-2</v>
      </c>
      <c r="AH509" s="1">
        <f>(Table2[[#This Row],[Current Month High]]/Table2[[#This Row],[Close Price]])-1</f>
        <v>1.7870780510157447E-2</v>
      </c>
      <c r="AI509">
        <v>28.593248816251698</v>
      </c>
      <c r="AJ509">
        <v>50.160550458715498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-0.23</v>
      </c>
      <c r="AM509" t="s">
        <v>3214</v>
      </c>
      <c r="AN509">
        <v>-5.27</v>
      </c>
      <c r="AO509" t="s">
        <v>3214</v>
      </c>
      <c r="AP509">
        <v>3.9507783383823998E-2</v>
      </c>
      <c r="AQ509">
        <f>(Table2[[#This Row],[Sharpe Ratio]]-AVERAGE(Table2[Sharpe Ratio]))/_xlfn.STDEV.P(Table2[Sharpe Ratio])</f>
        <v>-0.25326489175893924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625</v>
      </c>
      <c r="AT509">
        <f>_xlfn.RANK.AVG(Table2[[#This Row],[6M Return vs Nifty Z-Score]],Table2[6M Return vs Nifty Z-Score])</f>
        <v>381</v>
      </c>
      <c r="AU509">
        <f>_xlfn.RANK.AVG(Table2[[#This Row],[Sharpe Ratio Z-Score]],Table2[Sharpe Ratio Z-Score])</f>
        <v>408</v>
      </c>
      <c r="AV509">
        <f>(Table2[[#This Row],[Rank 1Y]]+Table2[[#This Row],[Rank 6M]]+Table2[[#This Row],[Rank Sharpe]])/3</f>
        <v>471.33333333333331</v>
      </c>
    </row>
    <row r="510" spans="1:48" x14ac:dyDescent="0.3">
      <c r="A510" t="s">
        <v>1384</v>
      </c>
      <c r="B510" t="s">
        <v>1385</v>
      </c>
      <c r="C510" t="s">
        <v>3179</v>
      </c>
      <c r="D510" t="s">
        <v>322</v>
      </c>
      <c r="E510">
        <v>8259.8257450373803</v>
      </c>
      <c r="F510">
        <v>214.31</v>
      </c>
      <c r="G510">
        <v>20.525039528389701</v>
      </c>
      <c r="H510">
        <f>(Table2[[#This Row],[1Y Return vs Nifty]]-AVERAGE(Table2[1Y Return vs Nifty]))/_xlfn.STDEV.P(Table2[1Y Return vs Nifty])</f>
        <v>-7.7034320372938253E-2</v>
      </c>
      <c r="I510">
        <v>-7.0206780298162199</v>
      </c>
      <c r="J510">
        <f>(Table2[[#This Row],[1M Return vs Nifty]]-AVERAGE(Table2[1M Return vs Nifty]))/_xlfn.STDEV.P(Table2[1M Return vs Nifty])</f>
        <v>-0.52868071831899055</v>
      </c>
      <c r="K510">
        <v>-12.355221663274699</v>
      </c>
      <c r="L510">
        <f>(Table2[[#This Row],[6M Return vs Nifty]]-AVERAGE(Table2[6M Return vs Nifty]))/_xlfn.STDEV.P(Table2[6M Return vs Nifty])</f>
        <v>-0.72088679346344986</v>
      </c>
      <c r="M510">
        <v>2.8784394424080202</v>
      </c>
      <c r="N510">
        <f>(Table2[[#This Row],[1W Return vs Nifty]]-AVERAGE(Table2[1W Return vs Nifty]))/_xlfn.STDEV.P(Table2[1W Return vs Nifty])</f>
        <v>0.51713130007919683</v>
      </c>
      <c r="O510">
        <v>212.57</v>
      </c>
      <c r="P510">
        <v>216.596473848268</v>
      </c>
      <c r="Q510">
        <v>205.518552719273</v>
      </c>
      <c r="R510">
        <v>56.915493260231699</v>
      </c>
      <c r="S510" s="1">
        <f>(Table2[[#This Row],[Close Price]]-Table2[[#This Row],[20D EMA]])/Table2[[#This Row],[20D EMA]]</f>
        <v>8.1855388813097292E-3</v>
      </c>
      <c r="T510" s="1">
        <f>(Table2[[#This Row],[Close Price]]-Table2[[#This Row],[50D EMA]])/Table2[[#This Row],[50D EMA]]</f>
        <v>-1.0556376138744265E-2</v>
      </c>
      <c r="U510" s="1">
        <f>(Table2[[#This Row],[Close Price]]-Table2[[#This Row],[200D EMA]])/Table2[[#This Row],[200D EMA]]</f>
        <v>4.2776903420177495E-2</v>
      </c>
      <c r="V510">
        <v>0.46411691204944</v>
      </c>
      <c r="W510">
        <v>206.8</v>
      </c>
      <c r="X510">
        <v>214.75</v>
      </c>
      <c r="Y510">
        <v>206.1</v>
      </c>
      <c r="Z510">
        <v>214.75</v>
      </c>
      <c r="AA510">
        <v>206.8</v>
      </c>
      <c r="AB510">
        <v>214.75</v>
      </c>
      <c r="AC510" s="1">
        <f>(Table2[[#This Row],[Close Price]]/Table2[[#This Row],[Day Low]])-1</f>
        <v>3.6315280464216615E-2</v>
      </c>
      <c r="AD510" s="1">
        <f>(Table2[[#This Row],[Day High]]/Table2[[#This Row],[Close Price]])-1</f>
        <v>2.053100648593098E-3</v>
      </c>
      <c r="AE510" s="1">
        <f>(Table2[[#This Row],[Close Price]]/Table2[[#This Row],[Current Week Low]])-1</f>
        <v>3.9835031538088428E-2</v>
      </c>
      <c r="AF510" s="1">
        <f>(Table2[[#This Row],[Current Week High]]/Table2[[#This Row],[Close Price]])-1</f>
        <v>2.053100648593098E-3</v>
      </c>
      <c r="AG510" s="1">
        <f>(Table2[[#This Row],[Close Price]]/Table2[[#This Row],[Current Month Low]])-1</f>
        <v>3.6315280464216615E-2</v>
      </c>
      <c r="AH510" s="1">
        <f>(Table2[[#This Row],[Current Month High]]/Table2[[#This Row],[Close Price]])-1</f>
        <v>2.053100648593098E-3</v>
      </c>
      <c r="AI510">
        <v>22.252811348047199</v>
      </c>
      <c r="AJ510">
        <v>59.8731816486385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-0.19</v>
      </c>
      <c r="AM510" t="s">
        <v>3214</v>
      </c>
      <c r="AN510">
        <v>-0.96</v>
      </c>
      <c r="AO510" t="s">
        <v>3214</v>
      </c>
      <c r="AQ510">
        <f>(Table2[[#This Row],[Sharpe Ratio]]-AVERAGE(Table2[Sharpe Ratio]))/_xlfn.STDEV.P(Table2[Sharpe Ratio])</f>
        <v>-0.7145863121857492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320</v>
      </c>
      <c r="AT510">
        <f>_xlfn.RANK.AVG(Table2[[#This Row],[6M Return vs Nifty Z-Score]],Table2[6M Return vs Nifty Z-Score])</f>
        <v>558</v>
      </c>
      <c r="AU510">
        <f>_xlfn.RANK.AVG(Table2[[#This Row],[Sharpe Ratio Z-Score]],Table2[Sharpe Ratio Z-Score])</f>
        <v>536.5</v>
      </c>
      <c r="AV510">
        <f>(Table2[[#This Row],[Rank 1Y]]+Table2[[#This Row],[Rank 6M]]+Table2[[#This Row],[Rank Sharpe]])/3</f>
        <v>471.5</v>
      </c>
    </row>
    <row r="511" spans="1:48" x14ac:dyDescent="0.3">
      <c r="A511" t="s">
        <v>643</v>
      </c>
      <c r="B511" t="s">
        <v>644</v>
      </c>
      <c r="C511" t="s">
        <v>3175</v>
      </c>
      <c r="D511" t="s">
        <v>187</v>
      </c>
      <c r="E511">
        <v>30551.75141424</v>
      </c>
      <c r="F511">
        <v>16107.35</v>
      </c>
      <c r="G511">
        <v>-27.0146177065131</v>
      </c>
      <c r="H511">
        <f>(Table2[[#This Row],[1Y Return vs Nifty]]-AVERAGE(Table2[1Y Return vs Nifty]))/_xlfn.STDEV.P(Table2[1Y Return vs Nifty])</f>
        <v>-0.87210071911670817</v>
      </c>
      <c r="I511">
        <v>1.36122082320612</v>
      </c>
      <c r="J511">
        <f>(Table2[[#This Row],[1M Return vs Nifty]]-AVERAGE(Table2[1M Return vs Nifty]))/_xlfn.STDEV.P(Table2[1M Return vs Nifty])</f>
        <v>0.22587504949799928</v>
      </c>
      <c r="K511">
        <v>-7.80775782540353</v>
      </c>
      <c r="L511">
        <f>(Table2[[#This Row],[6M Return vs Nifty]]-AVERAGE(Table2[6M Return vs Nifty]))/_xlfn.STDEV.P(Table2[6M Return vs Nifty])</f>
        <v>-0.57710937094545278</v>
      </c>
      <c r="M511">
        <v>-1.0873193418979801</v>
      </c>
      <c r="N511">
        <f>(Table2[[#This Row],[1W Return vs Nifty]]-AVERAGE(Table2[1W Return vs Nifty]))/_xlfn.STDEV.P(Table2[1W Return vs Nifty])</f>
        <v>-0.31204557191149318</v>
      </c>
      <c r="O511">
        <v>16194.48</v>
      </c>
      <c r="P511">
        <v>16003.1042264969</v>
      </c>
      <c r="Q511">
        <v>15276.8227846111</v>
      </c>
      <c r="R511">
        <v>46.603024249557897</v>
      </c>
      <c r="S511" s="1">
        <f>(Table2[[#This Row],[Close Price]]-Table2[[#This Row],[20D EMA]])/Table2[[#This Row],[20D EMA]]</f>
        <v>-5.3802283247130628E-3</v>
      </c>
      <c r="T511" s="1">
        <f>(Table2[[#This Row],[Close Price]]-Table2[[#This Row],[50D EMA]])/Table2[[#This Row],[50D EMA]]</f>
        <v>6.5140970169085639E-3</v>
      </c>
      <c r="U511" s="1">
        <f>(Table2[[#This Row],[Close Price]]-Table2[[#This Row],[200D EMA]])/Table2[[#This Row],[200D EMA]]</f>
        <v>5.4365179664551733E-2</v>
      </c>
      <c r="V511">
        <v>0.64943734503146999</v>
      </c>
      <c r="W511">
        <v>15755.15</v>
      </c>
      <c r="X511">
        <v>16158</v>
      </c>
      <c r="Y511">
        <v>15755.15</v>
      </c>
      <c r="Z511">
        <v>16445</v>
      </c>
      <c r="AA511">
        <v>15755.15</v>
      </c>
      <c r="AB511">
        <v>16158</v>
      </c>
      <c r="AC511" s="1">
        <f>(Table2[[#This Row],[Close Price]]/Table2[[#This Row],[Day Low]])-1</f>
        <v>2.2354595164121083E-2</v>
      </c>
      <c r="AD511" s="1">
        <f>(Table2[[#This Row],[Day High]]/Table2[[#This Row],[Close Price]])-1</f>
        <v>3.1445271878987047E-3</v>
      </c>
      <c r="AE511" s="1">
        <f>(Table2[[#This Row],[Close Price]]/Table2[[#This Row],[Current Week Low]])-1</f>
        <v>2.2354595164121083E-2</v>
      </c>
      <c r="AF511" s="1">
        <f>(Table2[[#This Row],[Current Week High]]/Table2[[#This Row],[Close Price]])-1</f>
        <v>2.0962479861678096E-2</v>
      </c>
      <c r="AG511" s="1">
        <f>(Table2[[#This Row],[Close Price]]/Table2[[#This Row],[Current Month Low]])-1</f>
        <v>2.2354595164121083E-2</v>
      </c>
      <c r="AH511" s="1">
        <f>(Table2[[#This Row],[Current Month High]]/Table2[[#This Row],[Close Price]])-1</f>
        <v>3.1445271878987047E-3</v>
      </c>
      <c r="AI511">
        <v>13.3023122984227</v>
      </c>
      <c r="AJ511">
        <v>24.1414258188824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-0.06</v>
      </c>
      <c r="AM511" t="s">
        <v>3214</v>
      </c>
      <c r="AN511">
        <v>-6.39</v>
      </c>
      <c r="AO511" t="s">
        <v>3214</v>
      </c>
      <c r="AP511">
        <v>8.1449112875087007E-2</v>
      </c>
      <c r="AQ511">
        <f>(Table2[[#This Row],[Sharpe Ratio]]-AVERAGE(Table2[Sharpe Ratio]))/_xlfn.STDEV.P(Table2[Sharpe Ratio])</f>
        <v>0.23647237108684979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-1.2989082413888049</v>
      </c>
      <c r="AS511">
        <f>_xlfn.RANK.AVG(Table2[[#This Row],[1Y Return vs Nifty Z-Score]],Table2[1Y Return vs Nifty Z-Score])</f>
        <v>617</v>
      </c>
      <c r="AT511">
        <f>_xlfn.RANK.AVG(Table2[[#This Row],[6M Return vs Nifty Z-Score]],Table2[6M Return vs Nifty Z-Score])</f>
        <v>520</v>
      </c>
      <c r="AU511">
        <f>_xlfn.RANK.AVG(Table2[[#This Row],[Sharpe Ratio Z-Score]],Table2[Sharpe Ratio Z-Score])</f>
        <v>284</v>
      </c>
      <c r="AV511">
        <f>(Table2[[#This Row],[Rank 1Y]]+Table2[[#This Row],[Rank 6M]]+Table2[[#This Row],[Rank Sharpe]])/3</f>
        <v>473.66666666666669</v>
      </c>
    </row>
    <row r="512" spans="1:48" x14ac:dyDescent="0.3">
      <c r="A512" t="s">
        <v>532</v>
      </c>
      <c r="B512" t="s">
        <v>533</v>
      </c>
      <c r="C512" t="s">
        <v>3169</v>
      </c>
      <c r="D512" t="s">
        <v>43</v>
      </c>
      <c r="E512">
        <v>40921.983971324997</v>
      </c>
      <c r="F512">
        <v>1185.75</v>
      </c>
      <c r="G512">
        <v>1.1999411537647</v>
      </c>
      <c r="H512">
        <f>(Table2[[#This Row],[1Y Return vs Nifty]]-AVERAGE(Table2[1Y Return vs Nifty]))/_xlfn.STDEV.P(Table2[1Y Return vs Nifty])</f>
        <v>-0.40023261972461416</v>
      </c>
      <c r="I512">
        <v>7.2746216621466804</v>
      </c>
      <c r="J512">
        <f>(Table2[[#This Row],[1M Return vs Nifty]]-AVERAGE(Table2[1M Return vs Nifty]))/_xlfn.STDEV.P(Table2[1M Return vs Nifty])</f>
        <v>0.7582115508896291</v>
      </c>
      <c r="K512">
        <v>2.0794861634463899</v>
      </c>
      <c r="L512">
        <f>(Table2[[#This Row],[6M Return vs Nifty]]-AVERAGE(Table2[6M Return vs Nifty]))/_xlfn.STDEV.P(Table2[6M Return vs Nifty])</f>
        <v>-0.26450381602390172</v>
      </c>
      <c r="M512">
        <v>0.67139946118874105</v>
      </c>
      <c r="N512">
        <f>(Table2[[#This Row],[1W Return vs Nifty]]-AVERAGE(Table2[1W Return vs Nifty]))/_xlfn.STDEV.P(Table2[1W Return vs Nifty])</f>
        <v>5.56744623038141E-2</v>
      </c>
      <c r="O512">
        <v>1155.02</v>
      </c>
      <c r="P512">
        <v>1110.3463979902499</v>
      </c>
      <c r="Q512">
        <v>1014.10589912257</v>
      </c>
      <c r="R512">
        <v>62.184868265666097</v>
      </c>
      <c r="S512" s="1">
        <f>(Table2[[#This Row],[Close Price]]-Table2[[#This Row],[20D EMA]])/Table2[[#This Row],[20D EMA]]</f>
        <v>2.6605599903031997E-2</v>
      </c>
      <c r="T512" s="1">
        <f>(Table2[[#This Row],[Close Price]]-Table2[[#This Row],[50D EMA]])/Table2[[#This Row],[50D EMA]]</f>
        <v>6.7909980296448194E-2</v>
      </c>
      <c r="U512" s="1">
        <f>(Table2[[#This Row],[Close Price]]-Table2[[#This Row],[200D EMA]])/Table2[[#This Row],[200D EMA]]</f>
        <v>0.16925658456965964</v>
      </c>
      <c r="V512">
        <v>0.54506441074148704</v>
      </c>
      <c r="W512">
        <v>1177.55</v>
      </c>
      <c r="X512">
        <v>1199.5</v>
      </c>
      <c r="Y512">
        <v>1174.8499999999999</v>
      </c>
      <c r="Z512">
        <v>1200.25</v>
      </c>
      <c r="AA512">
        <v>1177.55</v>
      </c>
      <c r="AB512">
        <v>1199.5</v>
      </c>
      <c r="AC512" s="1">
        <f>(Table2[[#This Row],[Close Price]]/Table2[[#This Row],[Day Low]])-1</f>
        <v>6.9636108870112512E-3</v>
      </c>
      <c r="AD512" s="1">
        <f>(Table2[[#This Row],[Day High]]/Table2[[#This Row],[Close Price]])-1</f>
        <v>1.159603626396799E-2</v>
      </c>
      <c r="AE512" s="1">
        <f>(Table2[[#This Row],[Close Price]]/Table2[[#This Row],[Current Week Low]])-1</f>
        <v>9.2777801421459749E-3</v>
      </c>
      <c r="AF512" s="1">
        <f>(Table2[[#This Row],[Current Week High]]/Table2[[#This Row],[Close Price]])-1</f>
        <v>1.2228547332911566E-2</v>
      </c>
      <c r="AG512" s="1">
        <f>(Table2[[#This Row],[Close Price]]/Table2[[#This Row],[Current Month Low]])-1</f>
        <v>6.9636108870112512E-3</v>
      </c>
      <c r="AH512" s="1">
        <f>(Table2[[#This Row],[Current Month High]]/Table2[[#This Row],[Close Price]])-1</f>
        <v>1.159603626396799E-2</v>
      </c>
      <c r="AI512">
        <v>2.2854733291165901</v>
      </c>
      <c r="AJ512">
        <v>38.805970149253703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0.12</v>
      </c>
      <c r="AM512" t="s">
        <v>3215</v>
      </c>
      <c r="AN512">
        <v>3.98</v>
      </c>
      <c r="AO512" t="s">
        <v>3215</v>
      </c>
      <c r="AP512">
        <v>-1.2967622588535E-2</v>
      </c>
      <c r="AQ512">
        <f>(Table2[[#This Row],[Sharpe Ratio]]-AVERAGE(Table2[Sharpe Ratio]))/_xlfn.STDEV.P(Table2[Sharpe Ratio])</f>
        <v>-0.86600564173869776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-0.71685606429377036</v>
      </c>
      <c r="AS512">
        <f>_xlfn.RANK.AVG(Table2[[#This Row],[1Y Return vs Nifty Z-Score]],Table2[1Y Return vs Nifty Z-Score])</f>
        <v>428</v>
      </c>
      <c r="AT512">
        <f>_xlfn.RANK.AVG(Table2[[#This Row],[6M Return vs Nifty Z-Score]],Table2[6M Return vs Nifty Z-Score])</f>
        <v>407</v>
      </c>
      <c r="AU512">
        <f>_xlfn.RANK.AVG(Table2[[#This Row],[Sharpe Ratio Z-Score]],Table2[Sharpe Ratio Z-Score])</f>
        <v>593</v>
      </c>
      <c r="AV512">
        <f>(Table2[[#This Row],[Rank 1Y]]+Table2[[#This Row],[Rank 6M]]+Table2[[#This Row],[Rank Sharpe]])/3</f>
        <v>476</v>
      </c>
    </row>
    <row r="513" spans="1:48" x14ac:dyDescent="0.3">
      <c r="A513" t="s">
        <v>155</v>
      </c>
      <c r="B513" t="s">
        <v>156</v>
      </c>
      <c r="C513" t="s">
        <v>3168</v>
      </c>
      <c r="D513" t="s">
        <v>21</v>
      </c>
      <c r="E513">
        <v>185746.033426095</v>
      </c>
      <c r="F513">
        <v>6273.45</v>
      </c>
      <c r="G513">
        <v>-11.011963542333</v>
      </c>
      <c r="H513">
        <f>(Table2[[#This Row],[1Y Return vs Nifty]]-AVERAGE(Table2[1Y Return vs Nifty]))/_xlfn.STDEV.P(Table2[1Y Return vs Nifty])</f>
        <v>-0.6044678972436146</v>
      </c>
      <c r="I513">
        <v>-1.46135072615458E-2</v>
      </c>
      <c r="J513">
        <f>(Table2[[#This Row],[1M Return vs Nifty]]-AVERAGE(Table2[1M Return vs Nifty]))/_xlfn.STDEV.P(Table2[1M Return vs Nifty])</f>
        <v>0.10201961437297741</v>
      </c>
      <c r="K513">
        <v>13.163146007686199</v>
      </c>
      <c r="L513">
        <f>(Table2[[#This Row],[6M Return vs Nifty]]-AVERAGE(Table2[6M Return vs Nifty]))/_xlfn.STDEV.P(Table2[6M Return vs Nifty])</f>
        <v>8.5928886969738313E-2</v>
      </c>
      <c r="M513">
        <v>-0.361305746964936</v>
      </c>
      <c r="N513">
        <f>(Table2[[#This Row],[1W Return vs Nifty]]-AVERAGE(Table2[1W Return vs Nifty]))/_xlfn.STDEV.P(Table2[1W Return vs Nifty])</f>
        <v>-0.16024771571014959</v>
      </c>
      <c r="O513">
        <v>6210.52</v>
      </c>
      <c r="P513">
        <v>5965.9207095685097</v>
      </c>
      <c r="Q513">
        <v>5483.4516196805098</v>
      </c>
      <c r="R513">
        <v>53.587897751262901</v>
      </c>
      <c r="S513" s="1">
        <f>(Table2[[#This Row],[Close Price]]-Table2[[#This Row],[20D EMA]])/Table2[[#This Row],[20D EMA]]</f>
        <v>1.0132806914718797E-2</v>
      </c>
      <c r="T513" s="1">
        <f>(Table2[[#This Row],[Close Price]]-Table2[[#This Row],[50D EMA]])/Table2[[#This Row],[50D EMA]]</f>
        <v>5.1547666387562911E-2</v>
      </c>
      <c r="U513" s="1">
        <f>(Table2[[#This Row],[Close Price]]-Table2[[#This Row],[200D EMA]])/Table2[[#This Row],[200D EMA]]</f>
        <v>0.14406954508071668</v>
      </c>
      <c r="V513">
        <v>1.6136149893041201</v>
      </c>
      <c r="W513">
        <v>6189</v>
      </c>
      <c r="X513">
        <v>6285.95</v>
      </c>
      <c r="Y513">
        <v>6023</v>
      </c>
      <c r="Z513">
        <v>6285.95</v>
      </c>
      <c r="AA513">
        <v>6189</v>
      </c>
      <c r="AB513">
        <v>6285.95</v>
      </c>
      <c r="AC513" s="1">
        <f>(Table2[[#This Row],[Close Price]]/Table2[[#This Row],[Day Low]])-1</f>
        <v>1.3645176926805558E-2</v>
      </c>
      <c r="AD513" s="1">
        <f>(Table2[[#This Row],[Day High]]/Table2[[#This Row],[Close Price]])-1</f>
        <v>1.992524049765354E-3</v>
      </c>
      <c r="AE513" s="1">
        <f>(Table2[[#This Row],[Close Price]]/Table2[[#This Row],[Current Week Low]])-1</f>
        <v>4.1582267972771092E-2</v>
      </c>
      <c r="AF513" s="1">
        <f>(Table2[[#This Row],[Current Week High]]/Table2[[#This Row],[Close Price]])-1</f>
        <v>1.992524049765354E-3</v>
      </c>
      <c r="AG513" s="1">
        <f>(Table2[[#This Row],[Close Price]]/Table2[[#This Row],[Current Month Low]])-1</f>
        <v>1.3645176926805558E-2</v>
      </c>
      <c r="AH513" s="1">
        <f>(Table2[[#This Row],[Current Month High]]/Table2[[#This Row],[Close Price]])-1</f>
        <v>1.992524049765354E-3</v>
      </c>
      <c r="AI513">
        <v>4.80596800803385</v>
      </c>
      <c r="AJ513">
        <v>38.991481206589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0.04</v>
      </c>
      <c r="AM513" t="s">
        <v>3215</v>
      </c>
      <c r="AN513">
        <v>-2.2200000000000002</v>
      </c>
      <c r="AO513" t="s">
        <v>3214</v>
      </c>
      <c r="AP513">
        <v>-3.1413422352726997E-2</v>
      </c>
      <c r="AQ513">
        <f>(Table2[[#This Row],[Sharpe Ratio]]-AVERAGE(Table2[Sharpe Ratio]))/_xlfn.STDEV.P(Table2[Sharpe Ratio])</f>
        <v>-1.0813921255982217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-1.6581592372092702</v>
      </c>
      <c r="AS513">
        <f>_xlfn.RANK.AVG(Table2[[#This Row],[1Y Return vs Nifty Z-Score]],Table2[1Y Return vs Nifty Z-Score])</f>
        <v>513</v>
      </c>
      <c r="AT513">
        <f>_xlfn.RANK.AVG(Table2[[#This Row],[6M Return vs Nifty Z-Score]],Table2[6M Return vs Nifty Z-Score])</f>
        <v>286</v>
      </c>
      <c r="AU513">
        <f>_xlfn.RANK.AVG(Table2[[#This Row],[Sharpe Ratio Z-Score]],Table2[Sharpe Ratio Z-Score])</f>
        <v>630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548</v>
      </c>
      <c r="B514" t="s">
        <v>549</v>
      </c>
      <c r="C514" t="s">
        <v>3167</v>
      </c>
      <c r="D514" t="s">
        <v>176</v>
      </c>
      <c r="E514">
        <v>39155.715455564401</v>
      </c>
      <c r="F514">
        <v>558.4</v>
      </c>
      <c r="G514">
        <v>-10.4550925276414</v>
      </c>
      <c r="H514">
        <f>(Table2[[#This Row],[1Y Return vs Nifty]]-AVERAGE(Table2[1Y Return vs Nifty]))/_xlfn.STDEV.P(Table2[1Y Return vs Nifty])</f>
        <v>-0.59515463210945663</v>
      </c>
      <c r="I514">
        <v>-1.80942887256791</v>
      </c>
      <c r="J514">
        <f>(Table2[[#This Row],[1M Return vs Nifty]]-AVERAGE(Table2[1M Return vs Nifty]))/_xlfn.STDEV.P(Table2[1M Return vs Nifty])</f>
        <v>-5.9553354927427152E-2</v>
      </c>
      <c r="K514">
        <v>11.0181311963534</v>
      </c>
      <c r="L514">
        <f>(Table2[[#This Row],[6M Return vs Nifty]]-AVERAGE(Table2[6M Return vs Nifty]))/_xlfn.STDEV.P(Table2[6M Return vs Nifty])</f>
        <v>1.8109831814649213E-2</v>
      </c>
      <c r="M514">
        <v>2.0896944797608699</v>
      </c>
      <c r="N514">
        <f>(Table2[[#This Row],[1W Return vs Nifty]]-AVERAGE(Table2[1W Return vs Nifty]))/_xlfn.STDEV.P(Table2[1W Return vs Nifty])</f>
        <v>0.3522173160228953</v>
      </c>
      <c r="O514">
        <v>545.26</v>
      </c>
      <c r="P514">
        <v>536.09450719055201</v>
      </c>
      <c r="Q514">
        <v>489.856479751427</v>
      </c>
      <c r="R514">
        <v>66.713408227109397</v>
      </c>
      <c r="S514" s="1">
        <f>(Table2[[#This Row],[Close Price]]-Table2[[#This Row],[20D EMA]])/Table2[[#This Row],[20D EMA]]</f>
        <v>2.4098595165609044E-2</v>
      </c>
      <c r="T514" s="1">
        <f>(Table2[[#This Row],[Close Price]]-Table2[[#This Row],[50D EMA]])/Table2[[#This Row],[50D EMA]]</f>
        <v>4.1607389201470772E-2</v>
      </c>
      <c r="U514" s="1">
        <f>(Table2[[#This Row],[Close Price]]-Table2[[#This Row],[200D EMA]])/Table2[[#This Row],[200D EMA]]</f>
        <v>0.13992571922975222</v>
      </c>
      <c r="V514">
        <v>1.56624478680304</v>
      </c>
      <c r="W514">
        <v>554.04999999999995</v>
      </c>
      <c r="X514">
        <v>569.54999999999995</v>
      </c>
      <c r="Y514">
        <v>544.29999999999995</v>
      </c>
      <c r="Z514">
        <v>569.54999999999995</v>
      </c>
      <c r="AA514">
        <v>554.04999999999995</v>
      </c>
      <c r="AB514">
        <v>569.54999999999995</v>
      </c>
      <c r="AC514" s="1">
        <f>(Table2[[#This Row],[Close Price]]/Table2[[#This Row],[Day Low]])-1</f>
        <v>7.8512769605632027E-3</v>
      </c>
      <c r="AD514" s="1">
        <f>(Table2[[#This Row],[Day High]]/Table2[[#This Row],[Close Price]])-1</f>
        <v>1.9967765042979924E-2</v>
      </c>
      <c r="AE514" s="1">
        <f>(Table2[[#This Row],[Close Price]]/Table2[[#This Row],[Current Week Low]])-1</f>
        <v>2.5904831894176139E-2</v>
      </c>
      <c r="AF514" s="1">
        <f>(Table2[[#This Row],[Current Week High]]/Table2[[#This Row],[Close Price]])-1</f>
        <v>1.9967765042979924E-2</v>
      </c>
      <c r="AG514" s="1">
        <f>(Table2[[#This Row],[Close Price]]/Table2[[#This Row],[Current Month Low]])-1</f>
        <v>7.8512769605632027E-3</v>
      </c>
      <c r="AH514" s="1">
        <f>(Table2[[#This Row],[Current Month High]]/Table2[[#This Row],[Close Price]])-1</f>
        <v>1.9967765042979924E-2</v>
      </c>
      <c r="AI514">
        <v>2.1400429799427001</v>
      </c>
      <c r="AJ514">
        <v>48.6292254458344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0.04</v>
      </c>
      <c r="AM514" t="s">
        <v>3215</v>
      </c>
      <c r="AN514">
        <v>7.98</v>
      </c>
      <c r="AO514" t="s">
        <v>3215</v>
      </c>
      <c r="AP514">
        <v>-2.4984854690349001E-2</v>
      </c>
      <c r="AQ514">
        <f>(Table2[[#This Row],[Sharpe Ratio]]-AVERAGE(Table2[Sharpe Ratio]))/_xlfn.STDEV.P(Table2[Sharpe Ratio])</f>
        <v>-1.0063275253773871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-1.2907083645767266</v>
      </c>
      <c r="AS514">
        <f>_xlfn.RANK.AVG(Table2[[#This Row],[1Y Return vs Nifty Z-Score]],Table2[1Y Return vs Nifty Z-Score])</f>
        <v>508</v>
      </c>
      <c r="AT514">
        <f>_xlfn.RANK.AVG(Table2[[#This Row],[6M Return vs Nifty Z-Score]],Table2[6M Return vs Nifty Z-Score])</f>
        <v>309</v>
      </c>
      <c r="AU514">
        <f>_xlfn.RANK.AVG(Table2[[#This Row],[Sharpe Ratio Z-Score]],Table2[Sharpe Ratio Z-Score])</f>
        <v>614</v>
      </c>
      <c r="AV514">
        <f>(Table2[[#This Row],[Rank 1Y]]+Table2[[#This Row],[Rank 6M]]+Table2[[#This Row],[Rank Sharpe]])/3</f>
        <v>477</v>
      </c>
    </row>
    <row r="515" spans="1:48" x14ac:dyDescent="0.3">
      <c r="A515" t="s">
        <v>995</v>
      </c>
      <c r="B515" t="s">
        <v>996</v>
      </c>
      <c r="C515" t="s">
        <v>3171</v>
      </c>
      <c r="D515" t="s">
        <v>195</v>
      </c>
      <c r="E515">
        <v>14805.079120108699</v>
      </c>
      <c r="F515">
        <v>455</v>
      </c>
      <c r="G515">
        <v>3.6146366486136499</v>
      </c>
      <c r="H515">
        <f>(Table2[[#This Row],[1Y Return vs Nifty]]-AVERAGE(Table2[1Y Return vs Nifty]))/_xlfn.STDEV.P(Table2[1Y Return vs Nifty])</f>
        <v>-0.35984858326288627</v>
      </c>
      <c r="I515">
        <v>-12.559017243744201</v>
      </c>
      <c r="J515">
        <f>(Table2[[#This Row],[1M Return vs Nifty]]-AVERAGE(Table2[1M Return vs Nifty]))/_xlfn.STDEV.P(Table2[1M Return vs Nifty])</f>
        <v>-1.027253401105483</v>
      </c>
      <c r="K515">
        <v>-4.1143141314416702</v>
      </c>
      <c r="L515">
        <f>(Table2[[#This Row],[6M Return vs Nifty]]-AVERAGE(Table2[6M Return vs Nifty]))/_xlfn.STDEV.P(Table2[6M Return vs Nifty])</f>
        <v>-0.46033355183706315</v>
      </c>
      <c r="M515">
        <v>-4.0289625558244202</v>
      </c>
      <c r="N515">
        <f>(Table2[[#This Row],[1W Return vs Nifty]]-AVERAGE(Table2[1W Return vs Nifty]))/_xlfn.STDEV.P(Table2[1W Return vs Nifty])</f>
        <v>-0.92709622206418796</v>
      </c>
      <c r="O515">
        <v>479.53</v>
      </c>
      <c r="P515">
        <v>478.434982615244</v>
      </c>
      <c r="Q515">
        <v>443.32365878066202</v>
      </c>
      <c r="R515">
        <v>30.727146360094402</v>
      </c>
      <c r="S515" s="1">
        <f>(Table2[[#This Row],[Close Price]]-Table2[[#This Row],[20D EMA]])/Table2[[#This Row],[20D EMA]]</f>
        <v>-5.1154255208224669E-2</v>
      </c>
      <c r="T515" s="1">
        <f>(Table2[[#This Row],[Close Price]]-Table2[[#This Row],[50D EMA]])/Table2[[#This Row],[50D EMA]]</f>
        <v>-4.8982585861808398E-2</v>
      </c>
      <c r="U515" s="1">
        <f>(Table2[[#This Row],[Close Price]]-Table2[[#This Row],[200D EMA]])/Table2[[#This Row],[200D EMA]]</f>
        <v>2.6338186532731268E-2</v>
      </c>
      <c r="V515">
        <v>0.76782056691501199</v>
      </c>
      <c r="W515">
        <v>442.3</v>
      </c>
      <c r="X515">
        <v>456.7</v>
      </c>
      <c r="Y515">
        <v>442.3</v>
      </c>
      <c r="Z515">
        <v>464.7</v>
      </c>
      <c r="AA515">
        <v>442.3</v>
      </c>
      <c r="AB515">
        <v>456.7</v>
      </c>
      <c r="AC515" s="1">
        <f>(Table2[[#This Row],[Close Price]]/Table2[[#This Row],[Day Low]])-1</f>
        <v>2.8713542844223339E-2</v>
      </c>
      <c r="AD515" s="1">
        <f>(Table2[[#This Row],[Day High]]/Table2[[#This Row],[Close Price]])-1</f>
        <v>3.7362637362636786E-3</v>
      </c>
      <c r="AE515" s="1">
        <f>(Table2[[#This Row],[Close Price]]/Table2[[#This Row],[Current Week Low]])-1</f>
        <v>2.8713542844223339E-2</v>
      </c>
      <c r="AF515" s="1">
        <f>(Table2[[#This Row],[Current Week High]]/Table2[[#This Row],[Close Price]])-1</f>
        <v>2.1318681318681199E-2</v>
      </c>
      <c r="AG515" s="1">
        <f>(Table2[[#This Row],[Close Price]]/Table2[[#This Row],[Current Month Low]])-1</f>
        <v>2.8713542844223339E-2</v>
      </c>
      <c r="AH515" s="1">
        <f>(Table2[[#This Row],[Current Month High]]/Table2[[#This Row],[Close Price]])-1</f>
        <v>3.7362637362636786E-3</v>
      </c>
      <c r="AI515">
        <v>20.219780219780201</v>
      </c>
      <c r="AJ515">
        <v>77.526336324619507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-0.1</v>
      </c>
      <c r="AM515" t="s">
        <v>3214</v>
      </c>
      <c r="AN515">
        <v>-7.87</v>
      </c>
      <c r="AO515" t="s">
        <v>3214</v>
      </c>
      <c r="AQ515">
        <f>(Table2[[#This Row],[Sharpe Ratio]]-AVERAGE(Table2[Sharpe Ratio]))/_xlfn.STDEV.P(Table2[Sharpe Ratio])</f>
        <v>-0.7145863121857492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-3.4891180704553695</v>
      </c>
      <c r="AS515">
        <f>_xlfn.RANK.AVG(Table2[[#This Row],[1Y Return vs Nifty Z-Score]],Table2[1Y Return vs Nifty Z-Score])</f>
        <v>413</v>
      </c>
      <c r="AT515">
        <f>_xlfn.RANK.AVG(Table2[[#This Row],[6M Return vs Nifty Z-Score]],Table2[6M Return vs Nifty Z-Score])</f>
        <v>488</v>
      </c>
      <c r="AU515">
        <f>_xlfn.RANK.AVG(Table2[[#This Row],[Sharpe Ratio Z-Score]],Table2[Sharpe Ratio Z-Score])</f>
        <v>536.5</v>
      </c>
      <c r="AV515">
        <f>(Table2[[#This Row],[Rank 1Y]]+Table2[[#This Row],[Rank 6M]]+Table2[[#This Row],[Rank Sharpe]])/3</f>
        <v>479.16666666666669</v>
      </c>
    </row>
    <row r="516" spans="1:48" x14ac:dyDescent="0.3">
      <c r="A516" t="s">
        <v>524</v>
      </c>
      <c r="B516" t="s">
        <v>525</v>
      </c>
      <c r="C516" t="s">
        <v>3167</v>
      </c>
      <c r="D516" t="s">
        <v>176</v>
      </c>
      <c r="E516">
        <v>42429.9739051504</v>
      </c>
      <c r="F516">
        <v>615.29999999999995</v>
      </c>
      <c r="G516">
        <v>13.3652427567829</v>
      </c>
      <c r="H516">
        <f>(Table2[[#This Row],[1Y Return vs Nifty]]-AVERAGE(Table2[1Y Return vs Nifty]))/_xlfn.STDEV.P(Table2[1Y Return vs Nifty])</f>
        <v>-0.19677674524594185</v>
      </c>
      <c r="I516">
        <v>-5.4777405309163099</v>
      </c>
      <c r="J516">
        <f>(Table2[[#This Row],[1M Return vs Nifty]]-AVERAGE(Table2[1M Return vs Nifty]))/_xlfn.STDEV.P(Table2[1M Return vs Nifty])</f>
        <v>-0.3897823124098988</v>
      </c>
      <c r="K516">
        <v>-1.0919994391958401</v>
      </c>
      <c r="L516">
        <f>(Table2[[#This Row],[6M Return vs Nifty]]-AVERAGE(Table2[6M Return vs Nifty]))/_xlfn.STDEV.P(Table2[6M Return vs Nifty])</f>
        <v>-0.36477685650492314</v>
      </c>
      <c r="M516">
        <v>0.48010955348201001</v>
      </c>
      <c r="N516">
        <f>(Table2[[#This Row],[1W Return vs Nifty]]-AVERAGE(Table2[1W Return vs Nifty]))/_xlfn.STDEV.P(Table2[1W Return vs Nifty])</f>
        <v>1.5678795410671978E-2</v>
      </c>
      <c r="O516">
        <v>621.54</v>
      </c>
      <c r="P516">
        <v>622.921430549305</v>
      </c>
      <c r="Q516">
        <v>578.86783501241302</v>
      </c>
      <c r="R516">
        <v>44.860389603871198</v>
      </c>
      <c r="S516" s="1">
        <f>(Table2[[#This Row],[Close Price]]-Table2[[#This Row],[20D EMA]])/Table2[[#This Row],[20D EMA]]</f>
        <v>-1.0039579109952713E-2</v>
      </c>
      <c r="T516" s="1">
        <f>(Table2[[#This Row],[Close Price]]-Table2[[#This Row],[50D EMA]])/Table2[[#This Row],[50D EMA]]</f>
        <v>-1.2234978884229928E-2</v>
      </c>
      <c r="U516" s="1">
        <f>(Table2[[#This Row],[Close Price]]-Table2[[#This Row],[200D EMA]])/Table2[[#This Row],[200D EMA]]</f>
        <v>6.2936930995320703E-2</v>
      </c>
      <c r="V516">
        <v>0.52774319685455995</v>
      </c>
      <c r="W516">
        <v>613.65</v>
      </c>
      <c r="X516">
        <v>624.35</v>
      </c>
      <c r="Y516">
        <v>608</v>
      </c>
      <c r="Z516">
        <v>624.35</v>
      </c>
      <c r="AA516">
        <v>613.65</v>
      </c>
      <c r="AB516">
        <v>624.35</v>
      </c>
      <c r="AC516" s="1">
        <f>(Table2[[#This Row],[Close Price]]/Table2[[#This Row],[Day Low]])-1</f>
        <v>2.6888291371303108E-3</v>
      </c>
      <c r="AD516" s="1">
        <f>(Table2[[#This Row],[Day High]]/Table2[[#This Row],[Close Price]])-1</f>
        <v>1.4708272387453425E-2</v>
      </c>
      <c r="AE516" s="1">
        <f>(Table2[[#This Row],[Close Price]]/Table2[[#This Row],[Current Week Low]])-1</f>
        <v>1.2006578947368451E-2</v>
      </c>
      <c r="AF516" s="1">
        <f>(Table2[[#This Row],[Current Week High]]/Table2[[#This Row],[Close Price]])-1</f>
        <v>1.4708272387453425E-2</v>
      </c>
      <c r="AG516" s="1">
        <f>(Table2[[#This Row],[Close Price]]/Table2[[#This Row],[Current Month Low]])-1</f>
        <v>2.6888291371303108E-3</v>
      </c>
      <c r="AH516" s="1">
        <f>(Table2[[#This Row],[Current Month High]]/Table2[[#This Row],[Close Price]])-1</f>
        <v>1.4708272387453425E-2</v>
      </c>
      <c r="AI516">
        <v>12.1322931903136</v>
      </c>
      <c r="AJ516">
        <v>54.9678881752927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-0.05</v>
      </c>
      <c r="AM516" t="s">
        <v>3214</v>
      </c>
      <c r="AN516">
        <v>-2.8</v>
      </c>
      <c r="AO516" t="s">
        <v>3214</v>
      </c>
      <c r="AP516">
        <v>-3.8391539995300997E-2</v>
      </c>
      <c r="AQ516">
        <f>(Table2[[#This Row],[Sharpe Ratio]]-AVERAGE(Table2[Sharpe Ratio]))/_xlfn.STDEV.P(Table2[Sharpe Ratio])</f>
        <v>-1.1628736683996248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354</v>
      </c>
      <c r="AT516">
        <f>_xlfn.RANK.AVG(Table2[[#This Row],[6M Return vs Nifty Z-Score]],Table2[6M Return vs Nifty Z-Score])</f>
        <v>444</v>
      </c>
      <c r="AU516">
        <f>_xlfn.RANK.AVG(Table2[[#This Row],[Sharpe Ratio Z-Score]],Table2[Sharpe Ratio Z-Score])</f>
        <v>643</v>
      </c>
      <c r="AV516">
        <f>(Table2[[#This Row],[Rank 1Y]]+Table2[[#This Row],[Rank 6M]]+Table2[[#This Row],[Rank Sharpe]])/3</f>
        <v>480.33333333333331</v>
      </c>
    </row>
    <row r="517" spans="1:48" x14ac:dyDescent="0.3">
      <c r="A517" t="s">
        <v>449</v>
      </c>
      <c r="B517" t="s">
        <v>450</v>
      </c>
      <c r="C517" t="s">
        <v>3169</v>
      </c>
      <c r="D517" t="s">
        <v>34</v>
      </c>
      <c r="E517">
        <v>50913.709768679997</v>
      </c>
      <c r="F517">
        <v>58.65</v>
      </c>
      <c r="G517">
        <v>-19.645862567388299</v>
      </c>
      <c r="H517">
        <f>(Table2[[#This Row],[1Y Return vs Nifty]]-AVERAGE(Table2[1Y Return vs Nifty]))/_xlfn.STDEV.P(Table2[1Y Return vs Nifty])</f>
        <v>-0.74886361661216416</v>
      </c>
      <c r="I517">
        <v>-6.4366443239145603</v>
      </c>
      <c r="J517">
        <f>(Table2[[#This Row],[1M Return vs Nifty]]-AVERAGE(Table2[1M Return vs Nifty]))/_xlfn.STDEV.P(Table2[1M Return vs Nifty])</f>
        <v>-0.47610480334851507</v>
      </c>
      <c r="K517">
        <v>-22.046219550543299</v>
      </c>
      <c r="L517">
        <f>(Table2[[#This Row],[6M Return vs Nifty]]-AVERAGE(Table2[6M Return vs Nifty]))/_xlfn.STDEV.P(Table2[6M Return vs Nifty])</f>
        <v>-1.0272876242419331</v>
      </c>
      <c r="M517">
        <v>-2.2476043309334202</v>
      </c>
      <c r="N517">
        <f>(Table2[[#This Row],[1W Return vs Nifty]]-AVERAGE(Table2[1W Return vs Nifty]))/_xlfn.STDEV.P(Table2[1W Return vs Nifty])</f>
        <v>-0.55464264605364133</v>
      </c>
      <c r="O517">
        <v>59.59</v>
      </c>
      <c r="P517">
        <v>60.391900443353798</v>
      </c>
      <c r="Q517">
        <v>58.005957007894601</v>
      </c>
      <c r="R517">
        <v>40.783757140568802</v>
      </c>
      <c r="S517" s="1">
        <f>(Table2[[#This Row],[Close Price]]-Table2[[#This Row],[20D EMA]])/Table2[[#This Row],[20D EMA]]</f>
        <v>-1.5774458801812465E-2</v>
      </c>
      <c r="T517" s="1">
        <f>(Table2[[#This Row],[Close Price]]-Table2[[#This Row],[50D EMA]])/Table2[[#This Row],[50D EMA]]</f>
        <v>-2.8843279157735092E-2</v>
      </c>
      <c r="U517" s="1">
        <f>(Table2[[#This Row],[Close Price]]-Table2[[#This Row],[200D EMA]])/Table2[[#This Row],[200D EMA]]</f>
        <v>1.1103049157826039E-2</v>
      </c>
      <c r="V517">
        <v>0.78794791657496699</v>
      </c>
      <c r="W517">
        <v>58.56</v>
      </c>
      <c r="X517">
        <v>59.15</v>
      </c>
      <c r="Y517">
        <v>58.53</v>
      </c>
      <c r="Z517">
        <v>59.62</v>
      </c>
      <c r="AA517">
        <v>58.56</v>
      </c>
      <c r="AB517">
        <v>59.15</v>
      </c>
      <c r="AC517" s="1">
        <f>(Table2[[#This Row],[Close Price]]/Table2[[#This Row],[Day Low]])-1</f>
        <v>1.5368852459016757E-3</v>
      </c>
      <c r="AD517" s="1">
        <f>(Table2[[#This Row],[Day High]]/Table2[[#This Row],[Close Price]])-1</f>
        <v>8.5251491901108256E-3</v>
      </c>
      <c r="AE517" s="1">
        <f>(Table2[[#This Row],[Close Price]]/Table2[[#This Row],[Current Week Low]])-1</f>
        <v>2.050230650948226E-3</v>
      </c>
      <c r="AF517" s="1">
        <f>(Table2[[#This Row],[Current Week High]]/Table2[[#This Row],[Close Price]])-1</f>
        <v>1.6538789428814926E-2</v>
      </c>
      <c r="AG517" s="1">
        <f>(Table2[[#This Row],[Close Price]]/Table2[[#This Row],[Current Month Low]])-1</f>
        <v>1.5368852459016757E-3</v>
      </c>
      <c r="AH517" s="1">
        <f>(Table2[[#This Row],[Current Month High]]/Table2[[#This Row],[Close Price]])-1</f>
        <v>8.5251491901108256E-3</v>
      </c>
      <c r="AI517">
        <v>31.116794543904501</v>
      </c>
      <c r="AJ517">
        <v>43.574051407588698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-0.09</v>
      </c>
      <c r="AM517" t="s">
        <v>3214</v>
      </c>
      <c r="AN517">
        <v>-1.96</v>
      </c>
      <c r="AO517" t="s">
        <v>3214</v>
      </c>
      <c r="AP517">
        <v>9.9385139717149004E-2</v>
      </c>
      <c r="AQ517">
        <f>(Table2[[#This Row],[Sharpe Ratio]]-AVERAGE(Table2[Sharpe Ratio]))/_xlfn.STDEV.P(Table2[Sharpe Ratio])</f>
        <v>0.4459063780319531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571</v>
      </c>
      <c r="AT517">
        <f>_xlfn.RANK.AVG(Table2[[#This Row],[6M Return vs Nifty Z-Score]],Table2[6M Return vs Nifty Z-Score])</f>
        <v>649</v>
      </c>
      <c r="AU517">
        <f>_xlfn.RANK.AVG(Table2[[#This Row],[Sharpe Ratio Z-Score]],Table2[Sharpe Ratio Z-Score])</f>
        <v>229</v>
      </c>
      <c r="AV517">
        <f>(Table2[[#This Row],[Rank 1Y]]+Table2[[#This Row],[Rank 6M]]+Table2[[#This Row],[Rank Sharpe]])/3</f>
        <v>483</v>
      </c>
    </row>
    <row r="518" spans="1:48" x14ac:dyDescent="0.3">
      <c r="A518" t="s">
        <v>1092</v>
      </c>
      <c r="B518" t="s">
        <v>1093</v>
      </c>
      <c r="C518" t="s">
        <v>3171</v>
      </c>
      <c r="D518" t="s">
        <v>117</v>
      </c>
      <c r="E518">
        <v>12402.22302632</v>
      </c>
      <c r="F518">
        <v>1949.05</v>
      </c>
      <c r="G518">
        <v>-7.5598497457703697</v>
      </c>
      <c r="H518">
        <f>(Table2[[#This Row],[1Y Return vs Nifty]]-AVERAGE(Table2[1Y Return vs Nifty]))/_xlfn.STDEV.P(Table2[1Y Return vs Nifty])</f>
        <v>-0.54673378968106257</v>
      </c>
      <c r="I518">
        <v>-17.4817192019581</v>
      </c>
      <c r="J518">
        <f>(Table2[[#This Row],[1M Return vs Nifty]]-AVERAGE(Table2[1M Return vs Nifty]))/_xlfn.STDEV.P(Table2[1M Return vs Nifty])</f>
        <v>-1.4704051523909252</v>
      </c>
      <c r="K518">
        <v>15.094145571332</v>
      </c>
      <c r="L518">
        <f>(Table2[[#This Row],[6M Return vs Nifty]]-AVERAGE(Table2[6M Return vs Nifty]))/_xlfn.STDEV.P(Table2[6M Return vs Nifty])</f>
        <v>0.14698140987981403</v>
      </c>
      <c r="M518">
        <v>-2.8635580954124</v>
      </c>
      <c r="N518">
        <f>(Table2[[#This Row],[1W Return vs Nifty]]-AVERAGE(Table2[1W Return vs Nifty]))/_xlfn.STDEV.P(Table2[1W Return vs Nifty])</f>
        <v>-0.68342874815918042</v>
      </c>
      <c r="O518">
        <v>2101.12</v>
      </c>
      <c r="P518">
        <v>2138.2571067913</v>
      </c>
      <c r="Q518">
        <v>1905.7643408239201</v>
      </c>
      <c r="R518">
        <v>18.248595705785601</v>
      </c>
      <c r="S518" s="1">
        <f>(Table2[[#This Row],[Close Price]]-Table2[[#This Row],[20D EMA]])/Table2[[#This Row],[20D EMA]]</f>
        <v>-7.2375685348766344E-2</v>
      </c>
      <c r="T518" s="1">
        <f>(Table2[[#This Row],[Close Price]]-Table2[[#This Row],[50D EMA]])/Table2[[#This Row],[50D EMA]]</f>
        <v>-8.8486602565407579E-2</v>
      </c>
      <c r="U518" s="1">
        <f>(Table2[[#This Row],[Close Price]]-Table2[[#This Row],[200D EMA]])/Table2[[#This Row],[200D EMA]]</f>
        <v>2.2713017684739645E-2</v>
      </c>
      <c r="V518">
        <v>0.85347508012667905</v>
      </c>
      <c r="W518">
        <v>1919.55</v>
      </c>
      <c r="X518">
        <v>2033.6</v>
      </c>
      <c r="Y518">
        <v>1919.55</v>
      </c>
      <c r="Z518">
        <v>2137.9499999999998</v>
      </c>
      <c r="AA518">
        <v>1919.55</v>
      </c>
      <c r="AB518">
        <v>2033.6</v>
      </c>
      <c r="AC518" s="1">
        <f>(Table2[[#This Row],[Close Price]]/Table2[[#This Row],[Day Low]])-1</f>
        <v>1.5368185251751765E-2</v>
      </c>
      <c r="AD518" s="1">
        <f>(Table2[[#This Row],[Day High]]/Table2[[#This Row],[Close Price]])-1</f>
        <v>4.3380108257869088E-2</v>
      </c>
      <c r="AE518" s="1">
        <f>(Table2[[#This Row],[Close Price]]/Table2[[#This Row],[Current Week Low]])-1</f>
        <v>1.5368185251751765E-2</v>
      </c>
      <c r="AF518" s="1">
        <f>(Table2[[#This Row],[Current Week High]]/Table2[[#This Row],[Close Price]])-1</f>
        <v>9.6919011826274382E-2</v>
      </c>
      <c r="AG518" s="1">
        <f>(Table2[[#This Row],[Close Price]]/Table2[[#This Row],[Current Month Low]])-1</f>
        <v>1.5368185251751765E-2</v>
      </c>
      <c r="AH518" s="1">
        <f>(Table2[[#This Row],[Current Month High]]/Table2[[#This Row],[Close Price]])-1</f>
        <v>4.3380108257869088E-2</v>
      </c>
      <c r="AI518">
        <v>27.4467048049049</v>
      </c>
      <c r="AJ518">
        <v>35.336596882269198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-0.18</v>
      </c>
      <c r="AM518" t="s">
        <v>3214</v>
      </c>
      <c r="AN518">
        <v>-11.75</v>
      </c>
      <c r="AO518" t="s">
        <v>3214</v>
      </c>
      <c r="AP518">
        <v>-8.6319015090860998E-2</v>
      </c>
      <c r="AQ518">
        <f>(Table2[[#This Row],[Sharpe Ratio]]-AVERAGE(Table2[Sharpe Ratio]))/_xlfn.STDEV.P(Table2[Sharpe Ratio])</f>
        <v>-1.7225094918967987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485</v>
      </c>
      <c r="AT518">
        <f>_xlfn.RANK.AVG(Table2[[#This Row],[6M Return vs Nifty Z-Score]],Table2[6M Return vs Nifty Z-Score])</f>
        <v>265</v>
      </c>
      <c r="AU518">
        <f>_xlfn.RANK.AVG(Table2[[#This Row],[Sharpe Ratio Z-Score]],Table2[Sharpe Ratio Z-Score])</f>
        <v>700</v>
      </c>
      <c r="AV518">
        <f>(Table2[[#This Row],[Rank 1Y]]+Table2[[#This Row],[Rank 6M]]+Table2[[#This Row],[Rank Sharpe]])/3</f>
        <v>483.33333333333331</v>
      </c>
    </row>
    <row r="519" spans="1:48" x14ac:dyDescent="0.3">
      <c r="A519" t="s">
        <v>508</v>
      </c>
      <c r="B519" t="s">
        <v>509</v>
      </c>
      <c r="C519" t="s">
        <v>3181</v>
      </c>
      <c r="D519" t="s">
        <v>140</v>
      </c>
      <c r="E519">
        <v>43634.374856294999</v>
      </c>
      <c r="F519">
        <v>49351.65</v>
      </c>
      <c r="G519">
        <v>-7.4430682580214</v>
      </c>
      <c r="H519">
        <f>(Table2[[#This Row],[1Y Return vs Nifty]]-AVERAGE(Table2[1Y Return vs Nifty]))/_xlfn.STDEV.P(Table2[1Y Return vs Nifty])</f>
        <v>-0.54478070372493692</v>
      </c>
      <c r="I519">
        <v>-5.9738841072889697</v>
      </c>
      <c r="J519">
        <f>(Table2[[#This Row],[1M Return vs Nifty]]-AVERAGE(Table2[1M Return vs Nifty]))/_xlfn.STDEV.P(Table2[1M Return vs Nifty])</f>
        <v>-0.43444617721928508</v>
      </c>
      <c r="K519">
        <v>9.3860632513035203</v>
      </c>
      <c r="L519">
        <f>(Table2[[#This Row],[6M Return vs Nifty]]-AVERAGE(Table2[6M Return vs Nifty]))/_xlfn.STDEV.P(Table2[6M Return vs Nifty])</f>
        <v>-3.3491353127014033E-2</v>
      </c>
      <c r="M519">
        <v>-0.54570663431378896</v>
      </c>
      <c r="N519">
        <f>(Table2[[#This Row],[1W Return vs Nifty]]-AVERAGE(Table2[1W Return vs Nifty]))/_xlfn.STDEV.P(Table2[1W Return vs Nifty])</f>
        <v>-0.19880299838879262</v>
      </c>
      <c r="O519">
        <v>49868.6</v>
      </c>
      <c r="P519">
        <v>50915.643048045997</v>
      </c>
      <c r="Q519">
        <v>47606.287966178701</v>
      </c>
      <c r="R519">
        <v>44.3365796907174</v>
      </c>
      <c r="S519" s="1">
        <f>(Table2[[#This Row],[Close Price]]-Table2[[#This Row],[20D EMA]])/Table2[[#This Row],[20D EMA]]</f>
        <v>-1.0366242485251182E-2</v>
      </c>
      <c r="T519" s="1">
        <f>(Table2[[#This Row],[Close Price]]-Table2[[#This Row],[50D EMA]])/Table2[[#This Row],[50D EMA]]</f>
        <v>-3.0717338609867896E-2</v>
      </c>
      <c r="U519" s="1">
        <f>(Table2[[#This Row],[Close Price]]-Table2[[#This Row],[200D EMA]])/Table2[[#This Row],[200D EMA]]</f>
        <v>3.6662426506794049E-2</v>
      </c>
      <c r="V519">
        <v>0.96056855452129597</v>
      </c>
      <c r="W519">
        <v>48600</v>
      </c>
      <c r="X519">
        <v>49650.25</v>
      </c>
      <c r="Y519">
        <v>48499.95</v>
      </c>
      <c r="Z519">
        <v>49650.25</v>
      </c>
      <c r="AA519">
        <v>48600</v>
      </c>
      <c r="AB519">
        <v>49650.25</v>
      </c>
      <c r="AC519" s="1">
        <f>(Table2[[#This Row],[Close Price]]/Table2[[#This Row],[Day Low]])-1</f>
        <v>1.5466049382716118E-2</v>
      </c>
      <c r="AD519" s="1">
        <f>(Table2[[#This Row],[Day High]]/Table2[[#This Row],[Close Price]])-1</f>
        <v>6.0504562664065453E-3</v>
      </c>
      <c r="AE519" s="1">
        <f>(Table2[[#This Row],[Close Price]]/Table2[[#This Row],[Current Week Low]])-1</f>
        <v>1.756084284622994E-2</v>
      </c>
      <c r="AF519" s="1">
        <f>(Table2[[#This Row],[Current Week High]]/Table2[[#This Row],[Close Price]])-1</f>
        <v>6.0504562664065453E-3</v>
      </c>
      <c r="AG519" s="1">
        <f>(Table2[[#This Row],[Close Price]]/Table2[[#This Row],[Current Month Low]])-1</f>
        <v>1.5466049382716118E-2</v>
      </c>
      <c r="AH519" s="1">
        <f>(Table2[[#This Row],[Current Month High]]/Table2[[#This Row],[Close Price]])-1</f>
        <v>6.0504562664065453E-3</v>
      </c>
      <c r="AI519">
        <v>21.5643245970499</v>
      </c>
      <c r="AJ519">
        <v>41.094611709746502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-0.23</v>
      </c>
      <c r="AM519" t="s">
        <v>3214</v>
      </c>
      <c r="AN519">
        <v>-2.16</v>
      </c>
      <c r="AO519" t="s">
        <v>3214</v>
      </c>
      <c r="AP519">
        <v>-3.7548248649648001E-2</v>
      </c>
      <c r="AQ519">
        <f>(Table2[[#This Row],[Sharpe Ratio]]-AVERAGE(Table2[Sharpe Ratio]))/_xlfn.STDEV.P(Table2[Sharpe Ratio])</f>
        <v>-1.1530267894281874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484</v>
      </c>
      <c r="AT519">
        <f>_xlfn.RANK.AVG(Table2[[#This Row],[6M Return vs Nifty Z-Score]],Table2[6M Return vs Nifty Z-Score])</f>
        <v>325</v>
      </c>
      <c r="AU519">
        <f>_xlfn.RANK.AVG(Table2[[#This Row],[Sharpe Ratio Z-Score]],Table2[Sharpe Ratio Z-Score])</f>
        <v>642</v>
      </c>
      <c r="AV519">
        <f>(Table2[[#This Row],[Rank 1Y]]+Table2[[#This Row],[Rank 6M]]+Table2[[#This Row],[Rank Sharpe]])/3</f>
        <v>483.66666666666669</v>
      </c>
    </row>
    <row r="520" spans="1:48" x14ac:dyDescent="0.3">
      <c r="A520" t="s">
        <v>412</v>
      </c>
      <c r="B520" t="s">
        <v>413</v>
      </c>
      <c r="C520" t="s">
        <v>3176</v>
      </c>
      <c r="D520" t="s">
        <v>124</v>
      </c>
      <c r="E520">
        <v>58353.647720725399</v>
      </c>
      <c r="F520">
        <v>141.03</v>
      </c>
      <c r="G520">
        <v>22.434835360637699</v>
      </c>
      <c r="H520">
        <f>(Table2[[#This Row],[1Y Return vs Nifty]]-AVERAGE(Table2[1Y Return vs Nifty]))/_xlfn.STDEV.P(Table2[1Y Return vs Nifty])</f>
        <v>-4.509436575402942E-2</v>
      </c>
      <c r="I520">
        <v>2.9526047595602298</v>
      </c>
      <c r="J520">
        <f>(Table2[[#This Row],[1M Return vs Nifty]]-AVERAGE(Table2[1M Return vs Nifty]))/_xlfn.STDEV.P(Table2[1M Return vs Nifty])</f>
        <v>0.36913470331192239</v>
      </c>
      <c r="K520">
        <v>-19.459635688178501</v>
      </c>
      <c r="L520">
        <f>(Table2[[#This Row],[6M Return vs Nifty]]-AVERAGE(Table2[6M Return vs Nifty]))/_xlfn.STDEV.P(Table2[6M Return vs Nifty])</f>
        <v>-0.94550745531340941</v>
      </c>
      <c r="M520">
        <v>4.5116166367307304</v>
      </c>
      <c r="N520">
        <f>(Table2[[#This Row],[1W Return vs Nifty]]-AVERAGE(Table2[1W Return vs Nifty]))/_xlfn.STDEV.P(Table2[1W Return vs Nifty])</f>
        <v>0.85860258742881757</v>
      </c>
      <c r="O520">
        <v>134.47</v>
      </c>
      <c r="P520">
        <v>136.385331495016</v>
      </c>
      <c r="Q520">
        <v>133.355157163157</v>
      </c>
      <c r="R520">
        <v>74.493022401307996</v>
      </c>
      <c r="S520" s="1">
        <f>(Table2[[#This Row],[Close Price]]-Table2[[#This Row],[20D EMA]])/Table2[[#This Row],[20D EMA]]</f>
        <v>4.8784115416077953E-2</v>
      </c>
      <c r="T520" s="1">
        <f>(Table2[[#This Row],[Close Price]]-Table2[[#This Row],[50D EMA]])/Table2[[#This Row],[50D EMA]]</f>
        <v>3.4055484223050256E-2</v>
      </c>
      <c r="U520" s="1">
        <f>(Table2[[#This Row],[Close Price]]-Table2[[#This Row],[200D EMA]])/Table2[[#This Row],[200D EMA]]</f>
        <v>5.7551901254579922E-2</v>
      </c>
      <c r="V520">
        <v>1.1006101932793699</v>
      </c>
      <c r="W520">
        <v>137.88999999999999</v>
      </c>
      <c r="X520">
        <v>142.12</v>
      </c>
      <c r="Y520">
        <v>137.88999999999999</v>
      </c>
      <c r="Z520">
        <v>143.94</v>
      </c>
      <c r="AA520">
        <v>137.88999999999999</v>
      </c>
      <c r="AB520">
        <v>142.12</v>
      </c>
      <c r="AC520" s="1">
        <f>(Table2[[#This Row],[Close Price]]/Table2[[#This Row],[Day Low]])-1</f>
        <v>2.277177460294455E-2</v>
      </c>
      <c r="AD520" s="1">
        <f>(Table2[[#This Row],[Day High]]/Table2[[#This Row],[Close Price]])-1</f>
        <v>7.7288520173013353E-3</v>
      </c>
      <c r="AE520" s="1">
        <f>(Table2[[#This Row],[Close Price]]/Table2[[#This Row],[Current Week Low]])-1</f>
        <v>2.277177460294455E-2</v>
      </c>
      <c r="AF520" s="1">
        <f>(Table2[[#This Row],[Current Week High]]/Table2[[#This Row],[Close Price]])-1</f>
        <v>2.0633907679217245E-2</v>
      </c>
      <c r="AG520" s="1">
        <f>(Table2[[#This Row],[Close Price]]/Table2[[#This Row],[Current Month Low]])-1</f>
        <v>2.277177460294455E-2</v>
      </c>
      <c r="AH520" s="1">
        <f>(Table2[[#This Row],[Current Month High]]/Table2[[#This Row],[Close Price]])-1</f>
        <v>7.7288520173013353E-3</v>
      </c>
      <c r="AI520">
        <v>24.3352478196128</v>
      </c>
      <c r="AJ520">
        <v>72.408312958435204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-0.11</v>
      </c>
      <c r="AM520" t="s">
        <v>3214</v>
      </c>
      <c r="AN520">
        <v>6.68</v>
      </c>
      <c r="AO520" t="s">
        <v>3215</v>
      </c>
      <c r="AP520">
        <v>2.169300852319E-3</v>
      </c>
      <c r="AQ520">
        <f>(Table2[[#This Row],[Sharpe Ratio]]-AVERAGE(Table2[Sharpe Ratio]))/_xlfn.STDEV.P(Table2[Sharpe Ratio])</f>
        <v>-0.68925598826444734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315</v>
      </c>
      <c r="AT520">
        <f>_xlfn.RANK.AVG(Table2[[#This Row],[6M Return vs Nifty Z-Score]],Table2[6M Return vs Nifty Z-Score])</f>
        <v>631</v>
      </c>
      <c r="AU520">
        <f>_xlfn.RANK.AVG(Table2[[#This Row],[Sharpe Ratio Z-Score]],Table2[Sharpe Ratio Z-Score])</f>
        <v>506</v>
      </c>
      <c r="AV520">
        <f>(Table2[[#This Row],[Rank 1Y]]+Table2[[#This Row],[Rank 6M]]+Table2[[#This Row],[Rank Sharpe]])/3</f>
        <v>484</v>
      </c>
    </row>
    <row r="521" spans="1:48" x14ac:dyDescent="0.3">
      <c r="A521" t="s">
        <v>2112</v>
      </c>
      <c r="B521" t="s">
        <v>2113</v>
      </c>
      <c r="C521" t="s">
        <v>3169</v>
      </c>
      <c r="D521" t="s">
        <v>570</v>
      </c>
      <c r="E521">
        <v>3043.8796615020001</v>
      </c>
      <c r="F521">
        <v>53.07</v>
      </c>
      <c r="G521">
        <v>-3.7880328970587001</v>
      </c>
      <c r="H521">
        <f>(Table2[[#This Row],[1Y Return vs Nifty]]-AVERAGE(Table2[1Y Return vs Nifty]))/_xlfn.STDEV.P(Table2[1Y Return vs Nifty])</f>
        <v>-0.48365287969872128</v>
      </c>
      <c r="I521">
        <v>-10.485772037251801</v>
      </c>
      <c r="J521">
        <f>(Table2[[#This Row],[1M Return vs Nifty]]-AVERAGE(Table2[1M Return vs Nifty]))/_xlfn.STDEV.P(Table2[1M Return vs Nifty])</f>
        <v>-0.84061560505361532</v>
      </c>
      <c r="K521">
        <v>9.2934984152572593</v>
      </c>
      <c r="L521">
        <f>(Table2[[#This Row],[6M Return vs Nifty]]-AVERAGE(Table2[6M Return vs Nifty]))/_xlfn.STDEV.P(Table2[6M Return vs Nifty])</f>
        <v>-3.6417980807194265E-2</v>
      </c>
      <c r="M521">
        <v>2.90613233774797</v>
      </c>
      <c r="N521">
        <f>(Table2[[#This Row],[1W Return vs Nifty]]-AVERAGE(Table2[1W Return vs Nifty]))/_xlfn.STDEV.P(Table2[1W Return vs Nifty])</f>
        <v>0.52292144254202533</v>
      </c>
      <c r="O521">
        <v>52.63</v>
      </c>
      <c r="P521">
        <v>53.090689010322201</v>
      </c>
      <c r="Q521">
        <v>48.635992733209001</v>
      </c>
      <c r="R521">
        <v>57.328344989022398</v>
      </c>
      <c r="S521" s="1">
        <f>(Table2[[#This Row],[Close Price]]-Table2[[#This Row],[20D EMA]])/Table2[[#This Row],[20D EMA]]</f>
        <v>8.3602508075241826E-3</v>
      </c>
      <c r="T521" s="1">
        <f>(Table2[[#This Row],[Close Price]]-Table2[[#This Row],[50D EMA]])/Table2[[#This Row],[50D EMA]]</f>
        <v>-3.896918783287659E-4</v>
      </c>
      <c r="U521" s="1">
        <f>(Table2[[#This Row],[Close Price]]-Table2[[#This Row],[200D EMA]])/Table2[[#This Row],[200D EMA]]</f>
        <v>9.1167199796117815E-2</v>
      </c>
      <c r="V521">
        <v>0.52993358701876903</v>
      </c>
      <c r="W521">
        <v>52.35</v>
      </c>
      <c r="X521">
        <v>54.1</v>
      </c>
      <c r="Y521">
        <v>51.53</v>
      </c>
      <c r="Z521">
        <v>54.1</v>
      </c>
      <c r="AA521">
        <v>52.35</v>
      </c>
      <c r="AB521">
        <v>54.1</v>
      </c>
      <c r="AC521" s="1">
        <f>(Table2[[#This Row],[Close Price]]/Table2[[#This Row],[Day Low]])-1</f>
        <v>1.3753581661891001E-2</v>
      </c>
      <c r="AD521" s="1">
        <f>(Table2[[#This Row],[Day High]]/Table2[[#This Row],[Close Price]])-1</f>
        <v>1.9408328622573912E-2</v>
      </c>
      <c r="AE521" s="1">
        <f>(Table2[[#This Row],[Close Price]]/Table2[[#This Row],[Current Week Low]])-1</f>
        <v>2.9885503590141749E-2</v>
      </c>
      <c r="AF521" s="1">
        <f>(Table2[[#This Row],[Current Week High]]/Table2[[#This Row],[Close Price]])-1</f>
        <v>1.9408328622573912E-2</v>
      </c>
      <c r="AG521" s="1">
        <f>(Table2[[#This Row],[Close Price]]/Table2[[#This Row],[Current Month Low]])-1</f>
        <v>1.3753581661891001E-2</v>
      </c>
      <c r="AH521" s="1">
        <f>(Table2[[#This Row],[Current Month High]]/Table2[[#This Row],[Close Price]])-1</f>
        <v>1.9408328622573912E-2</v>
      </c>
      <c r="AI521">
        <v>18.711136235161</v>
      </c>
      <c r="AJ521">
        <v>59.609022556390897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</v>
      </c>
      <c r="AM521" t="s">
        <v>3214</v>
      </c>
      <c r="AN521">
        <v>0.34</v>
      </c>
      <c r="AO521" t="s">
        <v>3215</v>
      </c>
      <c r="AP521">
        <v>-5.7059970091872997E-2</v>
      </c>
      <c r="AQ521">
        <f>(Table2[[#This Row],[Sharpe Ratio]]-AVERAGE(Table2[Sharpe Ratio]))/_xlfn.STDEV.P(Table2[Sharpe Ratio])</f>
        <v>-1.3808597448550137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457</v>
      </c>
      <c r="AT521">
        <f>_xlfn.RANK.AVG(Table2[[#This Row],[6M Return vs Nifty Z-Score]],Table2[6M Return vs Nifty Z-Score])</f>
        <v>327</v>
      </c>
      <c r="AU521">
        <f>_xlfn.RANK.AVG(Table2[[#This Row],[Sharpe Ratio Z-Score]],Table2[Sharpe Ratio Z-Score])</f>
        <v>671</v>
      </c>
      <c r="AV521">
        <f>(Table2[[#This Row],[Rank 1Y]]+Table2[[#This Row],[Rank 6M]]+Table2[[#This Row],[Rank Sharpe]])/3</f>
        <v>485</v>
      </c>
    </row>
    <row r="522" spans="1:48" x14ac:dyDescent="0.3">
      <c r="A522" t="s">
        <v>308</v>
      </c>
      <c r="B522" t="s">
        <v>309</v>
      </c>
      <c r="C522" t="s">
        <v>3169</v>
      </c>
      <c r="D522" t="s">
        <v>34</v>
      </c>
      <c r="E522">
        <v>93184.216888472307</v>
      </c>
      <c r="F522">
        <v>121.86</v>
      </c>
      <c r="G522">
        <v>-22.6536362388551</v>
      </c>
      <c r="H522">
        <f>(Table2[[#This Row],[1Y Return vs Nifty]]-AVERAGE(Table2[1Y Return vs Nifty]))/_xlfn.STDEV.P(Table2[1Y Return vs Nifty])</f>
        <v>-0.79916645681551612</v>
      </c>
      <c r="I522">
        <v>-2.16554756653438</v>
      </c>
      <c r="J522">
        <f>(Table2[[#This Row],[1M Return vs Nifty]]-AVERAGE(Table2[1M Return vs Nifty]))/_xlfn.STDEV.P(Table2[1M Return vs Nifty])</f>
        <v>-9.1611891933389908E-2</v>
      </c>
      <c r="K522">
        <v>-37.130015727241798</v>
      </c>
      <c r="L522">
        <f>(Table2[[#This Row],[6M Return vs Nifty]]-AVERAGE(Table2[6M Return vs Nifty]))/_xlfn.STDEV.P(Table2[6M Return vs Nifty])</f>
        <v>-1.5041928649195107</v>
      </c>
      <c r="M522">
        <v>-3.7276980068947898</v>
      </c>
      <c r="N522">
        <f>(Table2[[#This Row],[1W Return vs Nifty]]-AVERAGE(Table2[1W Return vs Nifty]))/_xlfn.STDEV.P(Table2[1W Return vs Nifty])</f>
        <v>-0.86410661278393719</v>
      </c>
      <c r="O522">
        <v>123.72</v>
      </c>
      <c r="P522">
        <v>126.290084452825</v>
      </c>
      <c r="Q522">
        <v>128.410562565421</v>
      </c>
      <c r="R522">
        <v>38.565488138158599</v>
      </c>
      <c r="S522" s="1">
        <f>(Table2[[#This Row],[Close Price]]-Table2[[#This Row],[20D EMA]])/Table2[[#This Row],[20D EMA]]</f>
        <v>-1.503394762366634E-2</v>
      </c>
      <c r="T522" s="1">
        <f>(Table2[[#This Row],[Close Price]]-Table2[[#This Row],[50D EMA]])/Table2[[#This Row],[50D EMA]]</f>
        <v>-3.5078640354222222E-2</v>
      </c>
      <c r="U522" s="1">
        <f>(Table2[[#This Row],[Close Price]]-Table2[[#This Row],[200D EMA]])/Table2[[#This Row],[200D EMA]]</f>
        <v>-5.1012645958027833E-2</v>
      </c>
      <c r="V522">
        <v>1.0484726971090801</v>
      </c>
      <c r="W522">
        <v>121.5</v>
      </c>
      <c r="X522">
        <v>123.64</v>
      </c>
      <c r="Y522">
        <v>121.5</v>
      </c>
      <c r="Z522">
        <v>123.9</v>
      </c>
      <c r="AA522">
        <v>121.5</v>
      </c>
      <c r="AB522">
        <v>123.64</v>
      </c>
      <c r="AC522" s="1">
        <f>(Table2[[#This Row],[Close Price]]/Table2[[#This Row],[Day Low]])-1</f>
        <v>2.9629629629630561E-3</v>
      </c>
      <c r="AD522" s="1">
        <f>(Table2[[#This Row],[Day High]]/Table2[[#This Row],[Close Price]])-1</f>
        <v>1.4606925980633623E-2</v>
      </c>
      <c r="AE522" s="1">
        <f>(Table2[[#This Row],[Close Price]]/Table2[[#This Row],[Current Week Low]])-1</f>
        <v>2.9629629629630561E-3</v>
      </c>
      <c r="AF522" s="1">
        <f>(Table2[[#This Row],[Current Week High]]/Table2[[#This Row],[Close Price]])-1</f>
        <v>1.6740521910389106E-2</v>
      </c>
      <c r="AG522" s="1">
        <f>(Table2[[#This Row],[Close Price]]/Table2[[#This Row],[Current Month Low]])-1</f>
        <v>2.9629629629630561E-3</v>
      </c>
      <c r="AH522" s="1">
        <f>(Table2[[#This Row],[Current Month High]]/Table2[[#This Row],[Close Price]])-1</f>
        <v>1.4606925980633623E-2</v>
      </c>
      <c r="AI522">
        <v>41.555883801083198</v>
      </c>
      <c r="AJ522">
        <v>33.545205479452001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-0.12</v>
      </c>
      <c r="AM522" t="s">
        <v>3214</v>
      </c>
      <c r="AN522">
        <v>1.39</v>
      </c>
      <c r="AO522" t="s">
        <v>3215</v>
      </c>
      <c r="AP522">
        <v>0.13037298501577901</v>
      </c>
      <c r="AQ522">
        <f>(Table2[[#This Row],[Sharpe Ratio]]-AVERAGE(Table2[Sharpe Ratio]))/_xlfn.STDEV.P(Table2[Sharpe Ratio])</f>
        <v>0.80774284631084192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591</v>
      </c>
      <c r="AT522">
        <f>_xlfn.RANK.AVG(Table2[[#This Row],[6M Return vs Nifty Z-Score]],Table2[6M Return vs Nifty Z-Score])</f>
        <v>716</v>
      </c>
      <c r="AU522">
        <f>_xlfn.RANK.AVG(Table2[[#This Row],[Sharpe Ratio Z-Score]],Table2[Sharpe Ratio Z-Score])</f>
        <v>151</v>
      </c>
      <c r="AV522">
        <f>(Table2[[#This Row],[Rank 1Y]]+Table2[[#This Row],[Rank 6M]]+Table2[[#This Row],[Rank Sharpe]])/3</f>
        <v>486</v>
      </c>
    </row>
    <row r="523" spans="1:48" x14ac:dyDescent="0.3">
      <c r="A523" t="s">
        <v>255</v>
      </c>
      <c r="B523" t="s">
        <v>256</v>
      </c>
      <c r="C523" t="s">
        <v>3169</v>
      </c>
      <c r="D523" t="s">
        <v>34</v>
      </c>
      <c r="E523">
        <v>108745.577708768</v>
      </c>
      <c r="F523">
        <v>57.53</v>
      </c>
      <c r="G523">
        <v>-12.496511918037699</v>
      </c>
      <c r="H523">
        <f>(Table2[[#This Row],[1Y Return vs Nifty]]-AVERAGE(Table2[1Y Return vs Nifty]))/_xlfn.STDEV.P(Table2[1Y Return vs Nifty])</f>
        <v>-0.62929589558193411</v>
      </c>
      <c r="I523">
        <v>-7.71012721332949</v>
      </c>
      <c r="J523">
        <f>(Table2[[#This Row],[1M Return vs Nifty]]-AVERAGE(Table2[1M Return vs Nifty]))/_xlfn.STDEV.P(Table2[1M Return vs Nifty])</f>
        <v>-0.59074635131682485</v>
      </c>
      <c r="K523">
        <v>-25.7911249077561</v>
      </c>
      <c r="L523">
        <f>(Table2[[#This Row],[6M Return vs Nifty]]-AVERAGE(Table2[6M Return vs Nifty]))/_xlfn.STDEV.P(Table2[6M Return vs Nifty])</f>
        <v>-1.1456905096810299</v>
      </c>
      <c r="M523">
        <v>-3.40340316259572</v>
      </c>
      <c r="N523">
        <f>(Table2[[#This Row],[1W Return vs Nifty]]-AVERAGE(Table2[1W Return vs Nifty]))/_xlfn.STDEV.P(Table2[1W Return vs Nifty])</f>
        <v>-0.79630173628394929</v>
      </c>
      <c r="O523">
        <v>58.96</v>
      </c>
      <c r="P523">
        <v>60.5615895722649</v>
      </c>
      <c r="Q523">
        <v>57.8772501367107</v>
      </c>
      <c r="R523">
        <v>38.843522693224998</v>
      </c>
      <c r="S523" s="1">
        <f>(Table2[[#This Row],[Close Price]]-Table2[[#This Row],[20D EMA]])/Table2[[#This Row],[20D EMA]]</f>
        <v>-2.4253731343283576E-2</v>
      </c>
      <c r="T523" s="1">
        <f>(Table2[[#This Row],[Close Price]]-Table2[[#This Row],[50D EMA]])/Table2[[#This Row],[50D EMA]]</f>
        <v>-5.0057959074001276E-2</v>
      </c>
      <c r="U523" s="1">
        <f>(Table2[[#This Row],[Close Price]]-Table2[[#This Row],[200D EMA]])/Table2[[#This Row],[200D EMA]]</f>
        <v>-5.9997690956371625E-3</v>
      </c>
      <c r="V523">
        <v>0.58735138944387399</v>
      </c>
      <c r="W523">
        <v>57.4</v>
      </c>
      <c r="X523">
        <v>58.08</v>
      </c>
      <c r="Y523">
        <v>57.4</v>
      </c>
      <c r="Z523">
        <v>58.15</v>
      </c>
      <c r="AA523">
        <v>57.4</v>
      </c>
      <c r="AB523">
        <v>58.08</v>
      </c>
      <c r="AC523" s="1">
        <f>(Table2[[#This Row],[Close Price]]/Table2[[#This Row],[Day Low]])-1</f>
        <v>2.2648083623693083E-3</v>
      </c>
      <c r="AD523" s="1">
        <f>(Table2[[#This Row],[Day High]]/Table2[[#This Row],[Close Price]])-1</f>
        <v>9.5602294455066072E-3</v>
      </c>
      <c r="AE523" s="1">
        <f>(Table2[[#This Row],[Close Price]]/Table2[[#This Row],[Current Week Low]])-1</f>
        <v>2.2648083623693083E-3</v>
      </c>
      <c r="AF523" s="1">
        <f>(Table2[[#This Row],[Current Week High]]/Table2[[#This Row],[Close Price]])-1</f>
        <v>1.0776985920389226E-2</v>
      </c>
      <c r="AG523" s="1">
        <f>(Table2[[#This Row],[Close Price]]/Table2[[#This Row],[Current Month Low]])-1</f>
        <v>2.2648083623693083E-3</v>
      </c>
      <c r="AH523" s="1">
        <f>(Table2[[#This Row],[Current Month High]]/Table2[[#This Row],[Close Price]])-1</f>
        <v>9.5602294455066072E-3</v>
      </c>
      <c r="AI523">
        <v>45.576221102033699</v>
      </c>
      <c r="AJ523">
        <v>56.971350613915398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-0.11</v>
      </c>
      <c r="AM523" t="s">
        <v>3214</v>
      </c>
      <c r="AN523">
        <v>-3.25</v>
      </c>
      <c r="AO523" t="s">
        <v>3214</v>
      </c>
      <c r="AP523">
        <v>9.1834875265143001E-2</v>
      </c>
      <c r="AQ523">
        <f>(Table2[[#This Row],[Sharpe Ratio]]-AVERAGE(Table2[Sharpe Ratio]))/_xlfn.STDEV.P(Table2[Sharpe Ratio])</f>
        <v>0.3577440357471775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530</v>
      </c>
      <c r="AT523">
        <f>_xlfn.RANK.AVG(Table2[[#This Row],[6M Return vs Nifty Z-Score]],Table2[6M Return vs Nifty Z-Score])</f>
        <v>676</v>
      </c>
      <c r="AU523">
        <f>_xlfn.RANK.AVG(Table2[[#This Row],[Sharpe Ratio Z-Score]],Table2[Sharpe Ratio Z-Score])</f>
        <v>253</v>
      </c>
      <c r="AV523">
        <f>(Table2[[#This Row],[Rank 1Y]]+Table2[[#This Row],[Rank 6M]]+Table2[[#This Row],[Rank Sharpe]])/3</f>
        <v>486.33333333333331</v>
      </c>
    </row>
    <row r="524" spans="1:48" x14ac:dyDescent="0.3">
      <c r="A524" t="s">
        <v>1050</v>
      </c>
      <c r="B524" t="s">
        <v>1051</v>
      </c>
      <c r="C524" t="s">
        <v>613</v>
      </c>
      <c r="D524" t="s">
        <v>613</v>
      </c>
      <c r="E524">
        <v>13573.599599524799</v>
      </c>
      <c r="F524">
        <v>27.29</v>
      </c>
      <c r="G524">
        <v>13.799426186411001</v>
      </c>
      <c r="H524">
        <f>(Table2[[#This Row],[1Y Return vs Nifty]]-AVERAGE(Table2[1Y Return vs Nifty]))/_xlfn.STDEV.P(Table2[1Y Return vs Nifty])</f>
        <v>-0.18951534127571737</v>
      </c>
      <c r="I524">
        <v>-2.1496828823841598</v>
      </c>
      <c r="J524">
        <f>(Table2[[#This Row],[1M Return vs Nifty]]-AVERAGE(Table2[1M Return vs Nifty]))/_xlfn.STDEV.P(Table2[1M Return vs Nifty])</f>
        <v>-9.0183720448616264E-2</v>
      </c>
      <c r="K524">
        <v>-18.924181108684401</v>
      </c>
      <c r="L524">
        <f>(Table2[[#This Row],[6M Return vs Nifty]]-AVERAGE(Table2[6M Return vs Nifty]))/_xlfn.STDEV.P(Table2[6M Return vs Nifty])</f>
        <v>-0.92857795745265015</v>
      </c>
      <c r="M524">
        <v>7.5308469825239497</v>
      </c>
      <c r="N524">
        <f>(Table2[[#This Row],[1W Return vs Nifty]]-AVERAGE(Table2[1W Return vs Nifty]))/_xlfn.STDEV.P(Table2[1W Return vs Nifty])</f>
        <v>1.489875468636668</v>
      </c>
      <c r="O524">
        <v>26.14</v>
      </c>
      <c r="P524">
        <v>26.443930416606001</v>
      </c>
      <c r="Q524">
        <v>25.7961007324759</v>
      </c>
      <c r="R524">
        <v>70.971923076099301</v>
      </c>
      <c r="S524" s="1">
        <f>(Table2[[#This Row],[Close Price]]-Table2[[#This Row],[20D EMA]])/Table2[[#This Row],[20D EMA]]</f>
        <v>4.3993879112471254E-2</v>
      </c>
      <c r="T524" s="1">
        <f>(Table2[[#This Row],[Close Price]]-Table2[[#This Row],[50D EMA]])/Table2[[#This Row],[50D EMA]]</f>
        <v>3.1994849860242085E-2</v>
      </c>
      <c r="U524" s="1">
        <f>(Table2[[#This Row],[Close Price]]-Table2[[#This Row],[200D EMA]])/Table2[[#This Row],[200D EMA]]</f>
        <v>5.7911824853566378E-2</v>
      </c>
      <c r="V524">
        <v>0.748039925188275</v>
      </c>
      <c r="W524">
        <v>26.16</v>
      </c>
      <c r="X524">
        <v>28</v>
      </c>
      <c r="Y524">
        <v>24.93</v>
      </c>
      <c r="Z524">
        <v>28</v>
      </c>
      <c r="AA524">
        <v>26.16</v>
      </c>
      <c r="AB524">
        <v>28</v>
      </c>
      <c r="AC524" s="1">
        <f>(Table2[[#This Row],[Close Price]]/Table2[[#This Row],[Day Low]])-1</f>
        <v>4.3195718654434279E-2</v>
      </c>
      <c r="AD524" s="1">
        <f>(Table2[[#This Row],[Day High]]/Table2[[#This Row],[Close Price]])-1</f>
        <v>2.6016855991205512E-2</v>
      </c>
      <c r="AE524" s="1">
        <f>(Table2[[#This Row],[Close Price]]/Table2[[#This Row],[Current Week Low]])-1</f>
        <v>9.4665062174087433E-2</v>
      </c>
      <c r="AF524" s="1">
        <f>(Table2[[#This Row],[Current Week High]]/Table2[[#This Row],[Close Price]])-1</f>
        <v>2.6016855991205512E-2</v>
      </c>
      <c r="AG524" s="1">
        <f>(Table2[[#This Row],[Close Price]]/Table2[[#This Row],[Current Month Low]])-1</f>
        <v>4.3195718654434279E-2</v>
      </c>
      <c r="AH524" s="1">
        <f>(Table2[[#This Row],[Current Month High]]/Table2[[#This Row],[Close Price]])-1</f>
        <v>2.6016855991205512E-2</v>
      </c>
      <c r="AI524">
        <v>43.092707951630601</v>
      </c>
      <c r="AJ524">
        <v>69.503105590062006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-0.11</v>
      </c>
      <c r="AM524" t="s">
        <v>3214</v>
      </c>
      <c r="AN524">
        <v>3.53</v>
      </c>
      <c r="AO524" t="s">
        <v>3215</v>
      </c>
      <c r="AP524">
        <v>1.0210412233666999E-2</v>
      </c>
      <c r="AQ524">
        <f>(Table2[[#This Row],[Sharpe Ratio]]-AVERAGE(Table2[Sharpe Ratio]))/_xlfn.STDEV.P(Table2[Sharpe Ratio])</f>
        <v>-0.59536216262976305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350</v>
      </c>
      <c r="AT524">
        <f>_xlfn.RANK.AVG(Table2[[#This Row],[6M Return vs Nifty Z-Score]],Table2[6M Return vs Nifty Z-Score])</f>
        <v>626</v>
      </c>
      <c r="AU524">
        <f>_xlfn.RANK.AVG(Table2[[#This Row],[Sharpe Ratio Z-Score]],Table2[Sharpe Ratio Z-Score])</f>
        <v>483</v>
      </c>
      <c r="AV524">
        <f>(Table2[[#This Row],[Rank 1Y]]+Table2[[#This Row],[Rank 6M]]+Table2[[#This Row],[Rank Sharpe]])/3</f>
        <v>486.33333333333331</v>
      </c>
    </row>
    <row r="525" spans="1:48" x14ac:dyDescent="0.3">
      <c r="A525" t="s">
        <v>1112</v>
      </c>
      <c r="B525" t="s">
        <v>1113</v>
      </c>
      <c r="C525" t="s">
        <v>3169</v>
      </c>
      <c r="D525" t="s">
        <v>577</v>
      </c>
      <c r="E525">
        <v>12009.836304375</v>
      </c>
      <c r="F525">
        <v>901.95</v>
      </c>
      <c r="G525">
        <v>-13.512104902827801</v>
      </c>
      <c r="H525">
        <f>(Table2[[#This Row],[1Y Return vs Nifty]]-AVERAGE(Table2[1Y Return vs Nifty]))/_xlfn.STDEV.P(Table2[1Y Return vs Nifty])</f>
        <v>-0.64628095403569341</v>
      </c>
      <c r="I525">
        <v>1.92824665806796</v>
      </c>
      <c r="J525">
        <f>(Table2[[#This Row],[1M Return vs Nifty]]-AVERAGE(Table2[1M Return vs Nifty]))/_xlfn.STDEV.P(Table2[1M Return vs Nifty])</f>
        <v>0.27691988094952302</v>
      </c>
      <c r="K525">
        <v>-1.11505749314433</v>
      </c>
      <c r="L525">
        <f>(Table2[[#This Row],[6M Return vs Nifty]]-AVERAGE(Table2[6M Return vs Nifty]))/_xlfn.STDEV.P(Table2[6M Return vs Nifty])</f>
        <v>-0.36550588430661468</v>
      </c>
      <c r="M525">
        <v>4.8248674618554297</v>
      </c>
      <c r="N525">
        <f>(Table2[[#This Row],[1W Return vs Nifty]]-AVERAGE(Table2[1W Return vs Nifty]))/_xlfn.STDEV.P(Table2[1W Return vs Nifty])</f>
        <v>0.92409833577167977</v>
      </c>
      <c r="O525">
        <v>877.99</v>
      </c>
      <c r="P525">
        <v>862.97199012540102</v>
      </c>
      <c r="Q525">
        <v>810.83610887256202</v>
      </c>
      <c r="R525">
        <v>62.605159034218602</v>
      </c>
      <c r="S525" s="1">
        <f>(Table2[[#This Row],[Close Price]]-Table2[[#This Row],[20D EMA]])/Table2[[#This Row],[20D EMA]]</f>
        <v>2.728960466520124E-2</v>
      </c>
      <c r="T525" s="1">
        <f>(Table2[[#This Row],[Close Price]]-Table2[[#This Row],[50D EMA]])/Table2[[#This Row],[50D EMA]]</f>
        <v>4.516717844913485E-2</v>
      </c>
      <c r="U525" s="1">
        <f>(Table2[[#This Row],[Close Price]]-Table2[[#This Row],[200D EMA]])/Table2[[#This Row],[200D EMA]]</f>
        <v>0.11237029299808633</v>
      </c>
      <c r="V525">
        <v>0.82459801004761202</v>
      </c>
      <c r="W525">
        <v>896.55</v>
      </c>
      <c r="X525">
        <v>925.45</v>
      </c>
      <c r="Y525">
        <v>873.05</v>
      </c>
      <c r="Z525">
        <v>925.45</v>
      </c>
      <c r="AA525">
        <v>896.55</v>
      </c>
      <c r="AB525">
        <v>925.45</v>
      </c>
      <c r="AC525" s="1">
        <f>(Table2[[#This Row],[Close Price]]/Table2[[#This Row],[Day Low]])-1</f>
        <v>6.0230885059395778E-3</v>
      </c>
      <c r="AD525" s="1">
        <f>(Table2[[#This Row],[Day High]]/Table2[[#This Row],[Close Price]])-1</f>
        <v>2.6054659349187936E-2</v>
      </c>
      <c r="AE525" s="1">
        <f>(Table2[[#This Row],[Close Price]]/Table2[[#This Row],[Current Week Low]])-1</f>
        <v>3.3102342362980375E-2</v>
      </c>
      <c r="AF525" s="1">
        <f>(Table2[[#This Row],[Current Week High]]/Table2[[#This Row],[Close Price]])-1</f>
        <v>2.6054659349187936E-2</v>
      </c>
      <c r="AG525" s="1">
        <f>(Table2[[#This Row],[Close Price]]/Table2[[#This Row],[Current Month Low]])-1</f>
        <v>6.0230885059395778E-3</v>
      </c>
      <c r="AH525" s="1">
        <f>(Table2[[#This Row],[Current Month High]]/Table2[[#This Row],[Close Price]])-1</f>
        <v>2.6054659349187936E-2</v>
      </c>
      <c r="AI525">
        <v>5.5213703642108696</v>
      </c>
      <c r="AJ525">
        <v>32.639705882352899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</v>
      </c>
      <c r="AM525" t="s">
        <v>3216</v>
      </c>
      <c r="AN525">
        <v>-3.14</v>
      </c>
      <c r="AO525" t="s">
        <v>3214</v>
      </c>
      <c r="AP525">
        <v>1.2585145226907001E-2</v>
      </c>
      <c r="AQ525">
        <f>(Table2[[#This Row],[Sharpe Ratio]]-AVERAGE(Table2[Sharpe Ratio]))/_xlfn.STDEV.P(Table2[Sharpe Ratio])</f>
        <v>-0.5676330646205735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-0.37840168624167869</v>
      </c>
      <c r="AS525">
        <f>_xlfn.RANK.AVG(Table2[[#This Row],[1Y Return vs Nifty Z-Score]],Table2[1Y Return vs Nifty Z-Score])</f>
        <v>538</v>
      </c>
      <c r="AT525">
        <f>_xlfn.RANK.AVG(Table2[[#This Row],[6M Return vs Nifty Z-Score]],Table2[6M Return vs Nifty Z-Score])</f>
        <v>445</v>
      </c>
      <c r="AU525">
        <f>_xlfn.RANK.AVG(Table2[[#This Row],[Sharpe Ratio Z-Score]],Table2[Sharpe Ratio Z-Score])</f>
        <v>476</v>
      </c>
      <c r="AV525">
        <f>(Table2[[#This Row],[Rank 1Y]]+Table2[[#This Row],[Rank 6M]]+Table2[[#This Row],[Rank Sharpe]])/3</f>
        <v>486.33333333333331</v>
      </c>
    </row>
    <row r="526" spans="1:48" x14ac:dyDescent="0.3">
      <c r="A526" t="s">
        <v>131</v>
      </c>
      <c r="B526" t="s">
        <v>132</v>
      </c>
      <c r="C526" t="s">
        <v>3169</v>
      </c>
      <c r="D526" t="s">
        <v>51</v>
      </c>
      <c r="E526">
        <v>223386.34197838101</v>
      </c>
      <c r="F526">
        <v>351</v>
      </c>
      <c r="G526">
        <v>20.325244976752799</v>
      </c>
      <c r="H526">
        <f>(Table2[[#This Row],[1Y Return vs Nifty]]-AVERAGE(Table2[1Y Return vs Nifty]))/_xlfn.STDEV.P(Table2[1Y Return vs Nifty])</f>
        <v>-8.037573980879302E-2</v>
      </c>
      <c r="I526">
        <v>6.0434786093767698</v>
      </c>
      <c r="J526">
        <f>(Table2[[#This Row],[1M Return vs Nifty]]-AVERAGE(Table2[1M Return vs Nifty]))/_xlfn.STDEV.P(Table2[1M Return vs Nifty])</f>
        <v>0.64738152206622146</v>
      </c>
      <c r="K526">
        <v>-16.555057446533802</v>
      </c>
      <c r="L526">
        <f>(Table2[[#This Row],[6M Return vs Nifty]]-AVERAGE(Table2[6M Return vs Nifty]))/_xlfn.STDEV.P(Table2[6M Return vs Nifty])</f>
        <v>-0.85367324002891121</v>
      </c>
      <c r="M526">
        <v>0.155915338348905</v>
      </c>
      <c r="N526">
        <f>(Table2[[#This Row],[1W Return vs Nifty]]-AVERAGE(Table2[1W Return vs Nifty]))/_xlfn.STDEV.P(Table2[1W Return vs Nifty])</f>
        <v>-5.2105041136660243E-2</v>
      </c>
      <c r="O526">
        <v>348.21</v>
      </c>
      <c r="P526">
        <v>343.45485924330001</v>
      </c>
      <c r="Q526">
        <v>313.23255905368302</v>
      </c>
      <c r="R526">
        <v>51.447660057689397</v>
      </c>
      <c r="S526" s="1">
        <f>(Table2[[#This Row],[Close Price]]-Table2[[#This Row],[20D EMA]])/Table2[[#This Row],[20D EMA]]</f>
        <v>8.0124063065392173E-3</v>
      </c>
      <c r="T526" s="1">
        <f>(Table2[[#This Row],[Close Price]]-Table2[[#This Row],[50D EMA]])/Table2[[#This Row],[50D EMA]]</f>
        <v>2.19683622276402E-2</v>
      </c>
      <c r="U526" s="1">
        <f>(Table2[[#This Row],[Close Price]]-Table2[[#This Row],[200D EMA]])/Table2[[#This Row],[200D EMA]]</f>
        <v>0.12057316474512551</v>
      </c>
      <c r="V526">
        <v>1.2397116598442299</v>
      </c>
      <c r="W526">
        <v>346.25</v>
      </c>
      <c r="X526">
        <v>353</v>
      </c>
      <c r="Y526">
        <v>346.25</v>
      </c>
      <c r="Z526">
        <v>358.15</v>
      </c>
      <c r="AA526">
        <v>346.25</v>
      </c>
      <c r="AB526">
        <v>353</v>
      </c>
      <c r="AC526" s="1">
        <f>(Table2[[#This Row],[Close Price]]/Table2[[#This Row],[Day Low]])-1</f>
        <v>1.3718411552346543E-2</v>
      </c>
      <c r="AD526" s="1">
        <f>(Table2[[#This Row],[Day High]]/Table2[[#This Row],[Close Price]])-1</f>
        <v>5.6980056980056037E-3</v>
      </c>
      <c r="AE526" s="1">
        <f>(Table2[[#This Row],[Close Price]]/Table2[[#This Row],[Current Week Low]])-1</f>
        <v>1.3718411552346543E-2</v>
      </c>
      <c r="AF526" s="1">
        <f>(Table2[[#This Row],[Current Week High]]/Table2[[#This Row],[Close Price]])-1</f>
        <v>2.0370370370370372E-2</v>
      </c>
      <c r="AG526" s="1">
        <f>(Table2[[#This Row],[Close Price]]/Table2[[#This Row],[Current Month Low]])-1</f>
        <v>1.3718411552346543E-2</v>
      </c>
      <c r="AH526" s="1">
        <f>(Table2[[#This Row],[Current Month High]]/Table2[[#This Row],[Close Price]])-1</f>
        <v>5.6980056980056037E-3</v>
      </c>
      <c r="AI526">
        <v>12.450142450142399</v>
      </c>
      <c r="AJ526">
        <v>71.848225214198294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-0.03</v>
      </c>
      <c r="AM526" t="s">
        <v>3214</v>
      </c>
      <c r="AN526">
        <v>-0.26</v>
      </c>
      <c r="AO526" t="s">
        <v>3214</v>
      </c>
      <c r="AQ526">
        <f>(Table2[[#This Row],[Sharpe Ratio]]-AVERAGE(Table2[Sharpe Ratio]))/_xlfn.STDEV.P(Table2[Sharpe Ratio])</f>
        <v>-0.7145863121857492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-1.0533588110938921</v>
      </c>
      <c r="AS526">
        <f>_xlfn.RANK.AVG(Table2[[#This Row],[1Y Return vs Nifty Z-Score]],Table2[1Y Return vs Nifty Z-Score])</f>
        <v>322</v>
      </c>
      <c r="AT526">
        <f>_xlfn.RANK.AVG(Table2[[#This Row],[6M Return vs Nifty Z-Score]],Table2[6M Return vs Nifty Z-Score])</f>
        <v>601</v>
      </c>
      <c r="AU526">
        <f>_xlfn.RANK.AVG(Table2[[#This Row],[Sharpe Ratio Z-Score]],Table2[Sharpe Ratio Z-Score])</f>
        <v>536.5</v>
      </c>
      <c r="AV526">
        <f>(Table2[[#This Row],[Rank 1Y]]+Table2[[#This Row],[Rank 6M]]+Table2[[#This Row],[Rank Sharpe]])/3</f>
        <v>486.5</v>
      </c>
    </row>
    <row r="527" spans="1:48" x14ac:dyDescent="0.3">
      <c r="A527" t="s">
        <v>655</v>
      </c>
      <c r="B527" t="s">
        <v>656</v>
      </c>
      <c r="C527" t="s">
        <v>3183</v>
      </c>
      <c r="D527" t="s">
        <v>384</v>
      </c>
      <c r="E527">
        <v>29661.780719999999</v>
      </c>
      <c r="F527">
        <v>6600</v>
      </c>
      <c r="G527">
        <v>-9.6203762670653106</v>
      </c>
      <c r="H527">
        <f>(Table2[[#This Row],[1Y Return vs Nifty]]-AVERAGE(Table2[1Y Return vs Nifty]))/_xlfn.STDEV.P(Table2[1Y Return vs Nifty])</f>
        <v>-0.58119460610443419</v>
      </c>
      <c r="I527">
        <v>2.5355555429429799</v>
      </c>
      <c r="J527">
        <f>(Table2[[#This Row],[1M Return vs Nifty]]-AVERAGE(Table2[1M Return vs Nifty]))/_xlfn.STDEV.P(Table2[1M Return vs Nifty])</f>
        <v>0.33159107538462596</v>
      </c>
      <c r="K527">
        <v>4.3297455879017601</v>
      </c>
      <c r="L527">
        <f>(Table2[[#This Row],[6M Return vs Nifty]]-AVERAGE(Table2[6M Return vs Nifty]))/_xlfn.STDEV.P(Table2[6M Return vs Nifty])</f>
        <v>-0.19335723595643187</v>
      </c>
      <c r="M527">
        <v>6.9190251661122</v>
      </c>
      <c r="N527">
        <f>(Table2[[#This Row],[1W Return vs Nifty]]-AVERAGE(Table2[1W Return vs Nifty]))/_xlfn.STDEV.P(Table2[1W Return vs Nifty])</f>
        <v>1.3619532909299534</v>
      </c>
      <c r="O527">
        <v>6381.98</v>
      </c>
      <c r="P527">
        <v>6378.8182273876801</v>
      </c>
      <c r="Q527">
        <v>5941.0273874417699</v>
      </c>
      <c r="R527">
        <v>73.331082305957395</v>
      </c>
      <c r="S527" s="1">
        <f>(Table2[[#This Row],[Close Price]]-Table2[[#This Row],[20D EMA]])/Table2[[#This Row],[20D EMA]]</f>
        <v>3.4161811851494438E-2</v>
      </c>
      <c r="T527" s="1">
        <f>(Table2[[#This Row],[Close Price]]-Table2[[#This Row],[50D EMA]])/Table2[[#This Row],[50D EMA]]</f>
        <v>3.467441220736911E-2</v>
      </c>
      <c r="U527" s="1">
        <f>(Table2[[#This Row],[Close Price]]-Table2[[#This Row],[200D EMA]])/Table2[[#This Row],[200D EMA]]</f>
        <v>0.11091896562388789</v>
      </c>
      <c r="V527">
        <v>0.75363252656385504</v>
      </c>
      <c r="W527">
        <v>6361.15</v>
      </c>
      <c r="X527">
        <v>6625</v>
      </c>
      <c r="Y527">
        <v>6255</v>
      </c>
      <c r="Z527">
        <v>6625</v>
      </c>
      <c r="AA527">
        <v>6361.15</v>
      </c>
      <c r="AB527">
        <v>6625</v>
      </c>
      <c r="AC527" s="1">
        <f>(Table2[[#This Row],[Close Price]]/Table2[[#This Row],[Day Low]])-1</f>
        <v>3.7548242063148995E-2</v>
      </c>
      <c r="AD527" s="1">
        <f>(Table2[[#This Row],[Day High]]/Table2[[#This Row],[Close Price]])-1</f>
        <v>3.7878787878788955E-3</v>
      </c>
      <c r="AE527" s="1">
        <f>(Table2[[#This Row],[Close Price]]/Table2[[#This Row],[Current Week Low]])-1</f>
        <v>5.5155875299760293E-2</v>
      </c>
      <c r="AF527" s="1">
        <f>(Table2[[#This Row],[Current Week High]]/Table2[[#This Row],[Close Price]])-1</f>
        <v>3.7878787878788955E-3</v>
      </c>
      <c r="AG527" s="1">
        <f>(Table2[[#This Row],[Close Price]]/Table2[[#This Row],[Current Month Low]])-1</f>
        <v>3.7548242063148995E-2</v>
      </c>
      <c r="AH527" s="1">
        <f>(Table2[[#This Row],[Current Month High]]/Table2[[#This Row],[Close Price]])-1</f>
        <v>3.7878787878788955E-3</v>
      </c>
      <c r="AI527">
        <v>9.0431818181818198</v>
      </c>
      <c r="AJ527">
        <v>37.131459203390797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-0.04</v>
      </c>
      <c r="AM527" t="s">
        <v>3214</v>
      </c>
      <c r="AN527">
        <v>1.6</v>
      </c>
      <c r="AO527" t="s">
        <v>3215</v>
      </c>
      <c r="AP527">
        <v>-8.1513070310640003E-3</v>
      </c>
      <c r="AQ527">
        <f>(Table2[[#This Row],[Sharpe Ratio]]-AVERAGE(Table2[Sharpe Ratio]))/_xlfn.STDEV.P(Table2[Sharpe Ratio])</f>
        <v>-0.80976686183524249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0.10922566241847087</v>
      </c>
      <c r="AS527">
        <f>_xlfn.RANK.AVG(Table2[[#This Row],[1Y Return vs Nifty Z-Score]],Table2[1Y Return vs Nifty Z-Score])</f>
        <v>503</v>
      </c>
      <c r="AT527">
        <f>_xlfn.RANK.AVG(Table2[[#This Row],[6M Return vs Nifty Z-Score]],Table2[6M Return vs Nifty Z-Score])</f>
        <v>383</v>
      </c>
      <c r="AU527">
        <f>_xlfn.RANK.AVG(Table2[[#This Row],[Sharpe Ratio Z-Score]],Table2[Sharpe Ratio Z-Score])</f>
        <v>577</v>
      </c>
      <c r="AV527">
        <f>(Table2[[#This Row],[Rank 1Y]]+Table2[[#This Row],[Rank 6M]]+Table2[[#This Row],[Rank Sharpe]])/3</f>
        <v>487.66666666666669</v>
      </c>
    </row>
    <row r="528" spans="1:48" x14ac:dyDescent="0.3">
      <c r="A528" t="s">
        <v>1337</v>
      </c>
      <c r="B528" t="s">
        <v>1338</v>
      </c>
      <c r="C528" t="s">
        <v>3181</v>
      </c>
      <c r="D528" t="s">
        <v>440</v>
      </c>
      <c r="E528">
        <v>8645.63173904</v>
      </c>
      <c r="F528">
        <v>645.20000000000005</v>
      </c>
      <c r="G528">
        <v>-24.706705848415101</v>
      </c>
      <c r="H528">
        <f>(Table2[[#This Row],[1Y Return vs Nifty]]-AVERAGE(Table2[1Y Return vs Nifty]))/_xlfn.STDEV.P(Table2[1Y Return vs Nifty])</f>
        <v>-0.83350256178105042</v>
      </c>
      <c r="I528">
        <v>-7.2848246092309603</v>
      </c>
      <c r="J528">
        <f>(Table2[[#This Row],[1M Return vs Nifty]]-AVERAGE(Table2[1M Return vs Nifty]))/_xlfn.STDEV.P(Table2[1M Return vs Nifty])</f>
        <v>-0.55245973647961333</v>
      </c>
      <c r="K528">
        <v>-44.598063741809398</v>
      </c>
      <c r="L528">
        <f>(Table2[[#This Row],[6M Return vs Nifty]]-AVERAGE(Table2[6M Return vs Nifty]))/_xlfn.STDEV.P(Table2[6M Return vs Nifty])</f>
        <v>-1.7403105632798852</v>
      </c>
      <c r="M528">
        <v>0.19797880606504101</v>
      </c>
      <c r="N528">
        <f>(Table2[[#This Row],[1W Return vs Nifty]]-AVERAGE(Table2[1W Return vs Nifty]))/_xlfn.STDEV.P(Table2[1W Return vs Nifty])</f>
        <v>-4.3310241330889752E-2</v>
      </c>
      <c r="O528">
        <v>649.75</v>
      </c>
      <c r="P528">
        <v>655.63155033132705</v>
      </c>
      <c r="Q528">
        <v>711.58635666245095</v>
      </c>
      <c r="R528">
        <v>46.936080077558998</v>
      </c>
      <c r="S528" s="1">
        <f>(Table2[[#This Row],[Close Price]]-Table2[[#This Row],[20D EMA]])/Table2[[#This Row],[20D EMA]]</f>
        <v>-7.0026933435936196E-3</v>
      </c>
      <c r="T528" s="1">
        <f>(Table2[[#This Row],[Close Price]]-Table2[[#This Row],[50D EMA]])/Table2[[#This Row],[50D EMA]]</f>
        <v>-1.5910689969168446E-2</v>
      </c>
      <c r="U528" s="1">
        <f>(Table2[[#This Row],[Close Price]]-Table2[[#This Row],[200D EMA]])/Table2[[#This Row],[200D EMA]]</f>
        <v>-9.3293464722711134E-2</v>
      </c>
      <c r="V528">
        <v>0.45651913813602102</v>
      </c>
      <c r="W528">
        <v>643</v>
      </c>
      <c r="X528">
        <v>655.8</v>
      </c>
      <c r="Y528">
        <v>633.15</v>
      </c>
      <c r="Z528">
        <v>655.8</v>
      </c>
      <c r="AA528">
        <v>643</v>
      </c>
      <c r="AB528">
        <v>655.8</v>
      </c>
      <c r="AC528" s="1">
        <f>(Table2[[#This Row],[Close Price]]/Table2[[#This Row],[Day Low]])-1</f>
        <v>3.4214618973562594E-3</v>
      </c>
      <c r="AD528" s="1">
        <f>(Table2[[#This Row],[Day High]]/Table2[[#This Row],[Close Price]])-1</f>
        <v>1.6429014259144337E-2</v>
      </c>
      <c r="AE528" s="1">
        <f>(Table2[[#This Row],[Close Price]]/Table2[[#This Row],[Current Week Low]])-1</f>
        <v>1.9031825001974312E-2</v>
      </c>
      <c r="AF528" s="1">
        <f>(Table2[[#This Row],[Current Week High]]/Table2[[#This Row],[Close Price]])-1</f>
        <v>1.6429014259144337E-2</v>
      </c>
      <c r="AG528" s="1">
        <f>(Table2[[#This Row],[Close Price]]/Table2[[#This Row],[Current Month Low]])-1</f>
        <v>3.4214618973562594E-3</v>
      </c>
      <c r="AH528" s="1">
        <f>(Table2[[#This Row],[Current Month High]]/Table2[[#This Row],[Close Price]])-1</f>
        <v>1.6429014259144337E-2</v>
      </c>
      <c r="AI528">
        <v>70.024798512089205</v>
      </c>
      <c r="AJ528">
        <v>13.342116820377599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-0.05</v>
      </c>
      <c r="AM528" t="s">
        <v>3214</v>
      </c>
      <c r="AN528">
        <v>-3.67</v>
      </c>
      <c r="AO528" t="s">
        <v>3214</v>
      </c>
      <c r="AP528">
        <v>0.13518441538838499</v>
      </c>
      <c r="AQ528">
        <f>(Table2[[#This Row],[Sharpe Ratio]]-AVERAGE(Table2[Sharpe Ratio]))/_xlfn.STDEV.P(Table2[Sharpe Ratio])</f>
        <v>0.86392458326660548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603</v>
      </c>
      <c r="AT528">
        <f>_xlfn.RANK.AVG(Table2[[#This Row],[6M Return vs Nifty Z-Score]],Table2[6M Return vs Nifty Z-Score])</f>
        <v>727</v>
      </c>
      <c r="AU528">
        <f>_xlfn.RANK.AVG(Table2[[#This Row],[Sharpe Ratio Z-Score]],Table2[Sharpe Ratio Z-Score])</f>
        <v>134</v>
      </c>
      <c r="AV528">
        <f>(Table2[[#This Row],[Rank 1Y]]+Table2[[#This Row],[Rank 6M]]+Table2[[#This Row],[Rank Sharpe]])/3</f>
        <v>488</v>
      </c>
    </row>
    <row r="529" spans="1:48" x14ac:dyDescent="0.3">
      <c r="A529" t="s">
        <v>912</v>
      </c>
      <c r="B529" t="s">
        <v>913</v>
      </c>
      <c r="C529" t="s">
        <v>3181</v>
      </c>
      <c r="D529" t="s">
        <v>440</v>
      </c>
      <c r="E529">
        <v>17207.67597615</v>
      </c>
      <c r="F529">
        <v>278.3</v>
      </c>
      <c r="G529">
        <v>-9.6989460958817304</v>
      </c>
      <c r="H529">
        <f>(Table2[[#This Row],[1Y Return vs Nifty]]-AVERAGE(Table2[1Y Return vs Nifty]))/_xlfn.STDEV.P(Table2[1Y Return vs Nifty])</f>
        <v>-0.58250862968980244</v>
      </c>
      <c r="I529">
        <v>-13.2239829357771</v>
      </c>
      <c r="J529">
        <f>(Table2[[#This Row],[1M Return vs Nifty]]-AVERAGE(Table2[1M Return vs Nifty]))/_xlfn.STDEV.P(Table2[1M Return vs Nifty])</f>
        <v>-1.087114979862535</v>
      </c>
      <c r="K529">
        <v>-2.7646937829184002</v>
      </c>
      <c r="L529">
        <f>(Table2[[#This Row],[6M Return vs Nifty]]-AVERAGE(Table2[6M Return vs Nifty]))/_xlfn.STDEV.P(Table2[6M Return vs Nifty])</f>
        <v>-0.41766252860153674</v>
      </c>
      <c r="M529">
        <v>-3.6959056906062999</v>
      </c>
      <c r="N529">
        <f>(Table2[[#This Row],[1W Return vs Nifty]]-AVERAGE(Table2[1W Return vs Nifty]))/_xlfn.STDEV.P(Table2[1W Return vs Nifty])</f>
        <v>-0.85745934682370006</v>
      </c>
      <c r="O529">
        <v>293.99</v>
      </c>
      <c r="P529">
        <v>299.85120259265398</v>
      </c>
      <c r="Q529">
        <v>276.263682261361</v>
      </c>
      <c r="R529">
        <v>17.434844572326998</v>
      </c>
      <c r="S529" s="1">
        <f>(Table2[[#This Row],[Close Price]]-Table2[[#This Row],[20D EMA]])/Table2[[#This Row],[20D EMA]]</f>
        <v>-5.3369162216401908E-2</v>
      </c>
      <c r="T529" s="1">
        <f>(Table2[[#This Row],[Close Price]]-Table2[[#This Row],[50D EMA]])/Table2[[#This Row],[50D EMA]]</f>
        <v>-7.1872990357591274E-2</v>
      </c>
      <c r="U529" s="1">
        <f>(Table2[[#This Row],[Close Price]]-Table2[[#This Row],[200D EMA]])/Table2[[#This Row],[200D EMA]]</f>
        <v>7.3709208607179218E-3</v>
      </c>
      <c r="V529">
        <v>0.781647053709841</v>
      </c>
      <c r="W529">
        <v>275.05</v>
      </c>
      <c r="X529">
        <v>280</v>
      </c>
      <c r="Y529">
        <v>274.05</v>
      </c>
      <c r="Z529">
        <v>283.55</v>
      </c>
      <c r="AA529">
        <v>275.05</v>
      </c>
      <c r="AB529">
        <v>280</v>
      </c>
      <c r="AC529" s="1">
        <f>(Table2[[#This Row],[Close Price]]/Table2[[#This Row],[Day Low]])-1</f>
        <v>1.1816033448463825E-2</v>
      </c>
      <c r="AD529" s="1">
        <f>(Table2[[#This Row],[Day High]]/Table2[[#This Row],[Close Price]])-1</f>
        <v>6.1085159899387786E-3</v>
      </c>
      <c r="AE529" s="1">
        <f>(Table2[[#This Row],[Close Price]]/Table2[[#This Row],[Current Week Low]])-1</f>
        <v>1.5508118956394812E-2</v>
      </c>
      <c r="AF529" s="1">
        <f>(Table2[[#This Row],[Current Week High]]/Table2[[#This Row],[Close Price]])-1</f>
        <v>1.8864534674811306E-2</v>
      </c>
      <c r="AG529" s="1">
        <f>(Table2[[#This Row],[Close Price]]/Table2[[#This Row],[Current Month Low]])-1</f>
        <v>1.1816033448463825E-2</v>
      </c>
      <c r="AH529" s="1">
        <f>(Table2[[#This Row],[Current Month High]]/Table2[[#This Row],[Close Price]])-1</f>
        <v>6.1085159899387786E-3</v>
      </c>
      <c r="AI529">
        <v>27.883578871721099</v>
      </c>
      <c r="AJ529">
        <v>49.7847147470398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-0.22</v>
      </c>
      <c r="AM529" t="s">
        <v>3214</v>
      </c>
      <c r="AN529">
        <v>-9.25</v>
      </c>
      <c r="AO529" t="s">
        <v>3214</v>
      </c>
      <c r="AP529">
        <v>5.2746759884360001E-3</v>
      </c>
      <c r="AQ529">
        <f>(Table2[[#This Row],[Sharpe Ratio]]-AVERAGE(Table2[Sharpe Ratio]))/_xlfn.STDEV.P(Table2[Sharpe Ratio])</f>
        <v>-0.65299538475668018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504</v>
      </c>
      <c r="AT529">
        <f>_xlfn.RANK.AVG(Table2[[#This Row],[6M Return vs Nifty Z-Score]],Table2[6M Return vs Nifty Z-Score])</f>
        <v>464</v>
      </c>
      <c r="AU529">
        <f>_xlfn.RANK.AVG(Table2[[#This Row],[Sharpe Ratio Z-Score]],Table2[Sharpe Ratio Z-Score])</f>
        <v>498</v>
      </c>
      <c r="AV529">
        <f>(Table2[[#This Row],[Rank 1Y]]+Table2[[#This Row],[Rank 6M]]+Table2[[#This Row],[Rank Sharpe]])/3</f>
        <v>488.66666666666669</v>
      </c>
    </row>
    <row r="530" spans="1:48" x14ac:dyDescent="0.3">
      <c r="A530" t="s">
        <v>2143</v>
      </c>
      <c r="B530" t="s">
        <v>2144</v>
      </c>
      <c r="C530" t="s">
        <v>3175</v>
      </c>
      <c r="D530" t="s">
        <v>261</v>
      </c>
      <c r="E530">
        <v>2905.2549349999999</v>
      </c>
      <c r="F530">
        <v>299.75</v>
      </c>
      <c r="G530">
        <v>-21.8824273174666</v>
      </c>
      <c r="H530">
        <f>(Table2[[#This Row],[1Y Return vs Nifty]]-AVERAGE(Table2[1Y Return vs Nifty]))/_xlfn.STDEV.P(Table2[1Y Return vs Nifty])</f>
        <v>-0.78626854514615618</v>
      </c>
      <c r="I530">
        <v>-9.3060985652833104</v>
      </c>
      <c r="J530">
        <f>(Table2[[#This Row],[1M Return vs Nifty]]-AVERAGE(Table2[1M Return vs Nifty]))/_xlfn.STDEV.P(Table2[1M Return vs Nifty])</f>
        <v>-0.73441897371469667</v>
      </c>
      <c r="K530">
        <v>-13.8699280893569</v>
      </c>
      <c r="L530">
        <f>(Table2[[#This Row],[6M Return vs Nifty]]-AVERAGE(Table2[6M Return vs Nifty]))/_xlfn.STDEV.P(Table2[6M Return vs Nifty])</f>
        <v>-0.76877735259222724</v>
      </c>
      <c r="M530">
        <v>-4.5742024136553496</v>
      </c>
      <c r="N530">
        <f>(Table2[[#This Row],[1W Return vs Nifty]]-AVERAGE(Table2[1W Return vs Nifty]))/_xlfn.STDEV.P(Table2[1W Return vs Nifty])</f>
        <v>-1.0410971748175499</v>
      </c>
      <c r="O530">
        <v>311.43</v>
      </c>
      <c r="P530">
        <v>316.66971268572001</v>
      </c>
      <c r="Q530">
        <v>307.70396099329099</v>
      </c>
      <c r="R530">
        <v>24.544585135719998</v>
      </c>
      <c r="S530" s="1">
        <f>(Table2[[#This Row],[Close Price]]-Table2[[#This Row],[20D EMA]])/Table2[[#This Row],[20D EMA]]</f>
        <v>-3.750441511736187E-2</v>
      </c>
      <c r="T530" s="1">
        <f>(Table2[[#This Row],[Close Price]]-Table2[[#This Row],[50D EMA]])/Table2[[#This Row],[50D EMA]]</f>
        <v>-5.343015769402628E-2</v>
      </c>
      <c r="U530" s="1">
        <f>(Table2[[#This Row],[Close Price]]-Table2[[#This Row],[200D EMA]])/Table2[[#This Row],[200D EMA]]</f>
        <v>-2.5849394228189396E-2</v>
      </c>
      <c r="V530">
        <v>1.17768430363969</v>
      </c>
      <c r="W530">
        <v>297.64999999999998</v>
      </c>
      <c r="X530">
        <v>302.60000000000002</v>
      </c>
      <c r="Y530">
        <v>297.64999999999998</v>
      </c>
      <c r="Z530">
        <v>303.95</v>
      </c>
      <c r="AA530">
        <v>297.64999999999998</v>
      </c>
      <c r="AB530">
        <v>302.60000000000002</v>
      </c>
      <c r="AC530" s="1">
        <f>(Table2[[#This Row],[Close Price]]/Table2[[#This Row],[Day Low]])-1</f>
        <v>7.0552662523097887E-3</v>
      </c>
      <c r="AD530" s="1">
        <f>(Table2[[#This Row],[Day High]]/Table2[[#This Row],[Close Price]])-1</f>
        <v>9.5079232693913163E-3</v>
      </c>
      <c r="AE530" s="1">
        <f>(Table2[[#This Row],[Close Price]]/Table2[[#This Row],[Current Week Low]])-1</f>
        <v>7.0552662523097887E-3</v>
      </c>
      <c r="AF530" s="1">
        <f>(Table2[[#This Row],[Current Week High]]/Table2[[#This Row],[Close Price]])-1</f>
        <v>1.4011676396997519E-2</v>
      </c>
      <c r="AG530" s="1">
        <f>(Table2[[#This Row],[Close Price]]/Table2[[#This Row],[Current Month Low]])-1</f>
        <v>7.0552662523097887E-3</v>
      </c>
      <c r="AH530" s="1">
        <f>(Table2[[#This Row],[Current Month High]]/Table2[[#This Row],[Close Price]])-1</f>
        <v>9.5079232693913163E-3</v>
      </c>
      <c r="AI530">
        <v>33.961634695579598</v>
      </c>
      <c r="AJ530">
        <v>22.272078319396201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-0.17</v>
      </c>
      <c r="AM530" t="s">
        <v>3214</v>
      </c>
      <c r="AN530">
        <v>-5.95</v>
      </c>
      <c r="AO530" t="s">
        <v>3214</v>
      </c>
      <c r="AP530">
        <v>7.3171699718349997E-2</v>
      </c>
      <c r="AQ530">
        <f>(Table2[[#This Row],[Sharpe Ratio]]-AVERAGE(Table2[Sharpe Ratio]))/_xlfn.STDEV.P(Table2[Sharpe Ratio])</f>
        <v>0.13981931521105639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586</v>
      </c>
      <c r="AT530">
        <f>_xlfn.RANK.AVG(Table2[[#This Row],[6M Return vs Nifty Z-Score]],Table2[6M Return vs Nifty Z-Score])</f>
        <v>571</v>
      </c>
      <c r="AU530">
        <f>_xlfn.RANK.AVG(Table2[[#This Row],[Sharpe Ratio Z-Score]],Table2[Sharpe Ratio Z-Score])</f>
        <v>310</v>
      </c>
      <c r="AV530">
        <f>(Table2[[#This Row],[Rank 1Y]]+Table2[[#This Row],[Rank 6M]]+Table2[[#This Row],[Rank Sharpe]])/3</f>
        <v>489</v>
      </c>
    </row>
    <row r="531" spans="1:48" x14ac:dyDescent="0.3">
      <c r="A531" t="s">
        <v>93</v>
      </c>
      <c r="B531" t="s">
        <v>94</v>
      </c>
      <c r="C531" t="s">
        <v>3169</v>
      </c>
      <c r="D531" t="s">
        <v>43</v>
      </c>
      <c r="E531">
        <v>315333.40196990198</v>
      </c>
      <c r="F531">
        <v>1975.25</v>
      </c>
      <c r="G531">
        <v>-4.8267252651147103</v>
      </c>
      <c r="H531">
        <f>(Table2[[#This Row],[1Y Return vs Nifty]]-AVERAGE(Table2[1Y Return vs Nifty]))/_xlfn.STDEV.P(Table2[1Y Return vs Nifty])</f>
        <v>-0.50102425863804234</v>
      </c>
      <c r="I531">
        <v>7.7329996076417196</v>
      </c>
      <c r="J531">
        <f>(Table2[[#This Row],[1M Return vs Nifty]]-AVERAGE(Table2[1M Return vs Nifty]))/_xlfn.STDEV.P(Table2[1M Return vs Nifty])</f>
        <v>0.79947567596179803</v>
      </c>
      <c r="K531">
        <v>4.3919269289670604</v>
      </c>
      <c r="L531">
        <f>(Table2[[#This Row],[6M Return vs Nifty]]-AVERAGE(Table2[6M Return vs Nifty]))/_xlfn.STDEV.P(Table2[6M Return vs Nifty])</f>
        <v>-0.19139124496324861</v>
      </c>
      <c r="M531">
        <v>3.9775438591332399</v>
      </c>
      <c r="N531">
        <f>(Table2[[#This Row],[1W Return vs Nifty]]-AVERAGE(Table2[1W Return vs Nifty]))/_xlfn.STDEV.P(Table2[1W Return vs Nifty])</f>
        <v>0.74693649293609288</v>
      </c>
      <c r="O531">
        <v>1891.87</v>
      </c>
      <c r="P531">
        <v>1785.41442330103</v>
      </c>
      <c r="Q531">
        <v>1655.9279665491999</v>
      </c>
      <c r="R531">
        <v>67.776010501575996</v>
      </c>
      <c r="S531" s="1">
        <f>(Table2[[#This Row],[Close Price]]-Table2[[#This Row],[20D EMA]])/Table2[[#This Row],[20D EMA]]</f>
        <v>4.4072795699493156E-2</v>
      </c>
      <c r="T531" s="1">
        <f>(Table2[[#This Row],[Close Price]]-Table2[[#This Row],[50D EMA]])/Table2[[#This Row],[50D EMA]]</f>
        <v>0.10632577748979168</v>
      </c>
      <c r="U531" s="1">
        <f>(Table2[[#This Row],[Close Price]]-Table2[[#This Row],[200D EMA]])/Table2[[#This Row],[200D EMA]]</f>
        <v>0.19283570294198094</v>
      </c>
      <c r="V531">
        <v>1.0249917706958001</v>
      </c>
      <c r="W531">
        <v>1969.05</v>
      </c>
      <c r="X531">
        <v>2007.1</v>
      </c>
      <c r="Y531">
        <v>1968.3</v>
      </c>
      <c r="Z531">
        <v>2018.95</v>
      </c>
      <c r="AA531">
        <v>1969.05</v>
      </c>
      <c r="AB531">
        <v>2007.1</v>
      </c>
      <c r="AC531" s="1">
        <f>(Table2[[#This Row],[Close Price]]/Table2[[#This Row],[Day Low]])-1</f>
        <v>3.148726543256819E-3</v>
      </c>
      <c r="AD531" s="1">
        <f>(Table2[[#This Row],[Day High]]/Table2[[#This Row],[Close Price]])-1</f>
        <v>1.6124541197316766E-2</v>
      </c>
      <c r="AE531" s="1">
        <f>(Table2[[#This Row],[Close Price]]/Table2[[#This Row],[Current Week Low]])-1</f>
        <v>3.5309658080577844E-3</v>
      </c>
      <c r="AF531" s="1">
        <f>(Table2[[#This Row],[Current Week High]]/Table2[[#This Row],[Close Price]])-1</f>
        <v>2.2123781799772146E-2</v>
      </c>
      <c r="AG531" s="1">
        <f>(Table2[[#This Row],[Close Price]]/Table2[[#This Row],[Current Month Low]])-1</f>
        <v>3.148726543256819E-3</v>
      </c>
      <c r="AH531" s="1">
        <f>(Table2[[#This Row],[Current Month High]]/Table2[[#This Row],[Close Price]])-1</f>
        <v>1.6124541197316766E-2</v>
      </c>
      <c r="AI531">
        <v>2.76673838754588</v>
      </c>
      <c r="AJ531">
        <v>39.195236249603603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0.19</v>
      </c>
      <c r="AM531" t="s">
        <v>3215</v>
      </c>
      <c r="AN531">
        <v>4.2699999999999996</v>
      </c>
      <c r="AO531" t="s">
        <v>3215</v>
      </c>
      <c r="AP531">
        <v>-2.9141268531042E-2</v>
      </c>
      <c r="AQ531">
        <f>(Table2[[#This Row],[Sharpe Ratio]]-AVERAGE(Table2[Sharpe Ratio]))/_xlfn.STDEV.P(Table2[Sharpe Ratio])</f>
        <v>-1.0548608161024553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-0.20086415080585551</v>
      </c>
      <c r="AS531">
        <f>_xlfn.RANK.AVG(Table2[[#This Row],[1Y Return vs Nifty Z-Score]],Table2[1Y Return vs Nifty Z-Score])</f>
        <v>463</v>
      </c>
      <c r="AT531">
        <f>_xlfn.RANK.AVG(Table2[[#This Row],[6M Return vs Nifty Z-Score]],Table2[6M Return vs Nifty Z-Score])</f>
        <v>382</v>
      </c>
      <c r="AU531">
        <f>_xlfn.RANK.AVG(Table2[[#This Row],[Sharpe Ratio Z-Score]],Table2[Sharpe Ratio Z-Score])</f>
        <v>623</v>
      </c>
      <c r="AV531">
        <f>(Table2[[#This Row],[Rank 1Y]]+Table2[[#This Row],[Rank 6M]]+Table2[[#This Row],[Rank Sharpe]])/3</f>
        <v>489.33333333333331</v>
      </c>
    </row>
    <row r="532" spans="1:48" x14ac:dyDescent="0.3">
      <c r="A532" t="s">
        <v>1516</v>
      </c>
      <c r="B532" t="s">
        <v>1517</v>
      </c>
      <c r="C532" t="s">
        <v>613</v>
      </c>
      <c r="D532" t="s">
        <v>613</v>
      </c>
      <c r="E532">
        <v>6866.8210980000003</v>
      </c>
      <c r="F532">
        <v>342.45</v>
      </c>
      <c r="G532">
        <v>-42.837465071127298</v>
      </c>
      <c r="H532">
        <f>(Table2[[#This Row],[1Y Return vs Nifty]]-AVERAGE(Table2[1Y Return vs Nifty]))/_xlfn.STDEV.P(Table2[1Y Return vs Nifty])</f>
        <v>-1.1367264022573091</v>
      </c>
      <c r="I532">
        <v>-11.4957749075799</v>
      </c>
      <c r="J532">
        <f>(Table2[[#This Row],[1M Return vs Nifty]]-AVERAGE(Table2[1M Return vs Nifty]))/_xlfn.STDEV.P(Table2[1M Return vs Nifty])</f>
        <v>-0.93153813999245971</v>
      </c>
      <c r="K532">
        <v>-11.574837986664299</v>
      </c>
      <c r="L532">
        <f>(Table2[[#This Row],[6M Return vs Nifty]]-AVERAGE(Table2[6M Return vs Nifty]))/_xlfn.STDEV.P(Table2[6M Return vs Nifty])</f>
        <v>-0.69621335842395604</v>
      </c>
      <c r="M532">
        <v>-0.74382569994180603</v>
      </c>
      <c r="N532">
        <f>(Table2[[#This Row],[1W Return vs Nifty]]-AVERAGE(Table2[1W Return vs Nifty]))/_xlfn.STDEV.P(Table2[1W Return vs Nifty])</f>
        <v>-0.24022653321629103</v>
      </c>
      <c r="O532">
        <v>352.74</v>
      </c>
      <c r="P532">
        <v>357.04375158432902</v>
      </c>
      <c r="Q532">
        <v>349.63269105254</v>
      </c>
      <c r="R532">
        <v>37.269224315673597</v>
      </c>
      <c r="S532" s="1">
        <f>(Table2[[#This Row],[Close Price]]-Table2[[#This Row],[20D EMA]])/Table2[[#This Row],[20D EMA]]</f>
        <v>-2.9171627827861937E-2</v>
      </c>
      <c r="T532" s="1">
        <f>(Table2[[#This Row],[Close Price]]-Table2[[#This Row],[50D EMA]])/Table2[[#This Row],[50D EMA]]</f>
        <v>-4.0873846747272305E-2</v>
      </c>
      <c r="U532" s="1">
        <f>(Table2[[#This Row],[Close Price]]-Table2[[#This Row],[200D EMA]])/Table2[[#This Row],[200D EMA]]</f>
        <v>-2.0543533932473868E-2</v>
      </c>
      <c r="V532">
        <v>1.4242866939323999</v>
      </c>
      <c r="W532">
        <v>340.2</v>
      </c>
      <c r="X532">
        <v>350</v>
      </c>
      <c r="Y532">
        <v>339.85</v>
      </c>
      <c r="Z532">
        <v>356.5</v>
      </c>
      <c r="AA532">
        <v>340.2</v>
      </c>
      <c r="AB532">
        <v>350</v>
      </c>
      <c r="AC532" s="1">
        <f>(Table2[[#This Row],[Close Price]]/Table2[[#This Row],[Day Low]])-1</f>
        <v>6.6137566137565162E-3</v>
      </c>
      <c r="AD532" s="1">
        <f>(Table2[[#This Row],[Day High]]/Table2[[#This Row],[Close Price]])-1</f>
        <v>2.2047014162651424E-2</v>
      </c>
      <c r="AE532" s="1">
        <f>(Table2[[#This Row],[Close Price]]/Table2[[#This Row],[Current Week Low]])-1</f>
        <v>7.6504340150065353E-3</v>
      </c>
      <c r="AF532" s="1">
        <f>(Table2[[#This Row],[Current Week High]]/Table2[[#This Row],[Close Price]])-1</f>
        <v>4.1027887282815145E-2</v>
      </c>
      <c r="AG532" s="1">
        <f>(Table2[[#This Row],[Close Price]]/Table2[[#This Row],[Current Month Low]])-1</f>
        <v>6.6137566137565162E-3</v>
      </c>
      <c r="AH532" s="1">
        <f>(Table2[[#This Row],[Current Month High]]/Table2[[#This Row],[Close Price]])-1</f>
        <v>2.2047014162651424E-2</v>
      </c>
      <c r="AI532">
        <v>27.5952693823915</v>
      </c>
      <c r="AJ532">
        <v>27.8991596638655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-0.09</v>
      </c>
      <c r="AM532" t="s">
        <v>3214</v>
      </c>
      <c r="AN532">
        <v>-5.23</v>
      </c>
      <c r="AO532" t="s">
        <v>3214</v>
      </c>
      <c r="AP532">
        <v>9.7007111331877005E-2</v>
      </c>
      <c r="AQ532">
        <f>(Table2[[#This Row],[Sharpe Ratio]]-AVERAGE(Table2[Sharpe Ratio]))/_xlfn.STDEV.P(Table2[Sharpe Ratio])</f>
        <v>0.41813880064470538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685</v>
      </c>
      <c r="AT532">
        <f>_xlfn.RANK.AVG(Table2[[#This Row],[6M Return vs Nifty Z-Score]],Table2[6M Return vs Nifty Z-Score])</f>
        <v>552</v>
      </c>
      <c r="AU532">
        <f>_xlfn.RANK.AVG(Table2[[#This Row],[Sharpe Ratio Z-Score]],Table2[Sharpe Ratio Z-Score])</f>
        <v>236</v>
      </c>
      <c r="AV532">
        <f>(Table2[[#This Row],[Rank 1Y]]+Table2[[#This Row],[Rank 6M]]+Table2[[#This Row],[Rank Sharpe]])/3</f>
        <v>491</v>
      </c>
    </row>
    <row r="533" spans="1:48" x14ac:dyDescent="0.3">
      <c r="A533" t="s">
        <v>35</v>
      </c>
      <c r="B533" t="s">
        <v>36</v>
      </c>
      <c r="C533" t="s">
        <v>3171</v>
      </c>
      <c r="D533" t="s">
        <v>37</v>
      </c>
      <c r="E533">
        <v>688151.04082820495</v>
      </c>
      <c r="F533">
        <v>2923.75</v>
      </c>
      <c r="G533">
        <v>-12.9369638675625</v>
      </c>
      <c r="H533">
        <f>(Table2[[#This Row],[1Y Return vs Nifty]]-AVERAGE(Table2[1Y Return vs Nifty]))/_xlfn.STDEV.P(Table2[1Y Return vs Nifty])</f>
        <v>-0.63666213601564203</v>
      </c>
      <c r="I533">
        <v>2.5352128930040601</v>
      </c>
      <c r="J533">
        <f>(Table2[[#This Row],[1M Return vs Nifty]]-AVERAGE(Table2[1M Return vs Nifty]))/_xlfn.STDEV.P(Table2[1M Return vs Nifty])</f>
        <v>0.33156022933264084</v>
      </c>
      <c r="K533">
        <v>13.0120708773742</v>
      </c>
      <c r="L533">
        <f>(Table2[[#This Row],[6M Return vs Nifty]]-AVERAGE(Table2[6M Return vs Nifty]))/_xlfn.STDEV.P(Table2[6M Return vs Nifty])</f>
        <v>8.1152335991600488E-2</v>
      </c>
      <c r="M533">
        <v>1.9077636638432701E-2</v>
      </c>
      <c r="N533">
        <f>(Table2[[#This Row],[1W Return vs Nifty]]-AVERAGE(Table2[1W Return vs Nifty]))/_xlfn.STDEV.P(Table2[1W Return vs Nifty])</f>
        <v>-8.071562076235482E-2</v>
      </c>
      <c r="O533">
        <v>2913.91</v>
      </c>
      <c r="P533">
        <v>2817.4108126459801</v>
      </c>
      <c r="Q533">
        <v>2603.5113799424498</v>
      </c>
      <c r="R533">
        <v>47.596795647680601</v>
      </c>
      <c r="S533" s="1">
        <f>(Table2[[#This Row],[Close Price]]-Table2[[#This Row],[20D EMA]])/Table2[[#This Row],[20D EMA]]</f>
        <v>3.376905944246784E-3</v>
      </c>
      <c r="T533" s="1">
        <f>(Table2[[#This Row],[Close Price]]-Table2[[#This Row],[50D EMA]])/Table2[[#This Row],[50D EMA]]</f>
        <v>3.7743586017600028E-2</v>
      </c>
      <c r="U533" s="1">
        <f>(Table2[[#This Row],[Close Price]]-Table2[[#This Row],[200D EMA]])/Table2[[#This Row],[200D EMA]]</f>
        <v>0.12300258125417873</v>
      </c>
      <c r="V533">
        <v>0.89595346642482399</v>
      </c>
      <c r="W533">
        <v>2891.4</v>
      </c>
      <c r="X533">
        <v>2962.7</v>
      </c>
      <c r="Y533">
        <v>2891.4</v>
      </c>
      <c r="Z533">
        <v>2997.9</v>
      </c>
      <c r="AA533">
        <v>2891.4</v>
      </c>
      <c r="AB533">
        <v>2962.7</v>
      </c>
      <c r="AC533" s="1">
        <f>(Table2[[#This Row],[Close Price]]/Table2[[#This Row],[Day Low]])-1</f>
        <v>1.118835166355403E-2</v>
      </c>
      <c r="AD533" s="1">
        <f>(Table2[[#This Row],[Day High]]/Table2[[#This Row],[Close Price]])-1</f>
        <v>1.3321932449764873E-2</v>
      </c>
      <c r="AE533" s="1">
        <f>(Table2[[#This Row],[Close Price]]/Table2[[#This Row],[Current Week Low]])-1</f>
        <v>1.118835166355403E-2</v>
      </c>
      <c r="AF533" s="1">
        <f>(Table2[[#This Row],[Current Week High]]/Table2[[#This Row],[Close Price]])-1</f>
        <v>2.5361265498076158E-2</v>
      </c>
      <c r="AG533" s="1">
        <f>(Table2[[#This Row],[Close Price]]/Table2[[#This Row],[Current Month Low]])-1</f>
        <v>1.118835166355403E-2</v>
      </c>
      <c r="AH533" s="1">
        <f>(Table2[[#This Row],[Current Month High]]/Table2[[#This Row],[Close Price]])-1</f>
        <v>1.3321932449764873E-2</v>
      </c>
      <c r="AI533">
        <v>3.8050448909790502</v>
      </c>
      <c r="AJ533">
        <v>34.607858935107302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3215</v>
      </c>
      <c r="AN533">
        <v>-0.31</v>
      </c>
      <c r="AO533" t="s">
        <v>3214</v>
      </c>
      <c r="AP533">
        <v>-4.7012104739253997E-2</v>
      </c>
      <c r="AQ533">
        <f>(Table2[[#This Row],[Sharpe Ratio]]-AVERAGE(Table2[Sharpe Ratio]))/_xlfn.STDEV.P(Table2[Sharpe Ratio])</f>
        <v>-1.2635336101110082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-1.5681988015647637</v>
      </c>
      <c r="AS533">
        <f>_xlfn.RANK.AVG(Table2[[#This Row],[1Y Return vs Nifty Z-Score]],Table2[1Y Return vs Nifty Z-Score])</f>
        <v>532</v>
      </c>
      <c r="AT533">
        <f>_xlfn.RANK.AVG(Table2[[#This Row],[6M Return vs Nifty Z-Score]],Table2[6M Return vs Nifty Z-Score])</f>
        <v>288</v>
      </c>
      <c r="AU533">
        <f>_xlfn.RANK.AVG(Table2[[#This Row],[Sharpe Ratio Z-Score]],Table2[Sharpe Ratio Z-Score])</f>
        <v>654</v>
      </c>
      <c r="AV533">
        <f>(Table2[[#This Row],[Rank 1Y]]+Table2[[#This Row],[Rank 6M]]+Table2[[#This Row],[Rank Sharpe]])/3</f>
        <v>491.33333333333331</v>
      </c>
    </row>
    <row r="534" spans="1:48" x14ac:dyDescent="0.3">
      <c r="A534" t="s">
        <v>422</v>
      </c>
      <c r="B534" t="s">
        <v>423</v>
      </c>
      <c r="C534" t="s">
        <v>3168</v>
      </c>
      <c r="D534" t="s">
        <v>21</v>
      </c>
      <c r="E534">
        <v>57060.273393479998</v>
      </c>
      <c r="F534">
        <v>3015.6</v>
      </c>
      <c r="G534">
        <v>-4.6409550891118396</v>
      </c>
      <c r="H534">
        <f>(Table2[[#This Row],[1Y Return vs Nifty]]-AVERAGE(Table2[1Y Return vs Nifty]))/_xlfn.STDEV.P(Table2[1Y Return vs Nifty])</f>
        <v>-0.49791738674582853</v>
      </c>
      <c r="I534">
        <v>-5.0474817790599902</v>
      </c>
      <c r="J534">
        <f>(Table2[[#This Row],[1M Return vs Nifty]]-AVERAGE(Table2[1M Return vs Nifty]))/_xlfn.STDEV.P(Table2[1M Return vs Nifty])</f>
        <v>-0.35104953496175989</v>
      </c>
      <c r="K534">
        <v>7.3188790699972799</v>
      </c>
      <c r="L534">
        <f>(Table2[[#This Row],[6M Return vs Nifty]]-AVERAGE(Table2[6M Return vs Nifty]))/_xlfn.STDEV.P(Table2[6M Return vs Nifty])</f>
        <v>-9.8849632830745354E-2</v>
      </c>
      <c r="M534">
        <v>-1.33544287317676</v>
      </c>
      <c r="N534">
        <f>(Table2[[#This Row],[1W Return vs Nifty]]-AVERAGE(Table2[1W Return vs Nifty]))/_xlfn.STDEV.P(Table2[1W Return vs Nifty])</f>
        <v>-0.36392424248197941</v>
      </c>
      <c r="O534">
        <v>3040.89</v>
      </c>
      <c r="P534">
        <v>2947.6805303489</v>
      </c>
      <c r="Q534">
        <v>2644.8500761269202</v>
      </c>
      <c r="R534">
        <v>44.300697364106199</v>
      </c>
      <c r="S534" s="1">
        <f>(Table2[[#This Row],[Close Price]]-Table2[[#This Row],[20D EMA]])/Table2[[#This Row],[20D EMA]]</f>
        <v>-8.3166441403667891E-3</v>
      </c>
      <c r="T534" s="1">
        <f>(Table2[[#This Row],[Close Price]]-Table2[[#This Row],[50D EMA]])/Table2[[#This Row],[50D EMA]]</f>
        <v>2.3041665795126273E-2</v>
      </c>
      <c r="U534" s="1">
        <f>(Table2[[#This Row],[Close Price]]-Table2[[#This Row],[200D EMA]])/Table2[[#This Row],[200D EMA]]</f>
        <v>0.14017804911498066</v>
      </c>
      <c r="V534">
        <v>0.835311356642081</v>
      </c>
      <c r="W534">
        <v>3004.05</v>
      </c>
      <c r="X534">
        <v>3051.8</v>
      </c>
      <c r="Y534">
        <v>3002.05</v>
      </c>
      <c r="Z534">
        <v>3081.8</v>
      </c>
      <c r="AA534">
        <v>3004.05</v>
      </c>
      <c r="AB534">
        <v>3051.8</v>
      </c>
      <c r="AC534" s="1">
        <f>(Table2[[#This Row],[Close Price]]/Table2[[#This Row],[Day Low]])-1</f>
        <v>3.8448095071652588E-3</v>
      </c>
      <c r="AD534" s="1">
        <f>(Table2[[#This Row],[Day High]]/Table2[[#This Row],[Close Price]])-1</f>
        <v>1.2004244594773894E-2</v>
      </c>
      <c r="AE534" s="1">
        <f>(Table2[[#This Row],[Close Price]]/Table2[[#This Row],[Current Week Low]])-1</f>
        <v>4.5135823853699186E-3</v>
      </c>
      <c r="AF534" s="1">
        <f>(Table2[[#This Row],[Current Week High]]/Table2[[#This Row],[Close Price]])-1</f>
        <v>2.1952513595967726E-2</v>
      </c>
      <c r="AG534" s="1">
        <f>(Table2[[#This Row],[Close Price]]/Table2[[#This Row],[Current Month Low]])-1</f>
        <v>3.8448095071652588E-3</v>
      </c>
      <c r="AH534" s="1">
        <f>(Table2[[#This Row],[Current Month High]]/Table2[[#This Row],[Close Price]])-1</f>
        <v>1.2004244594773894E-2</v>
      </c>
      <c r="AI534">
        <v>5.7103064066852296</v>
      </c>
      <c r="AJ534">
        <v>45.744526605770602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3215</v>
      </c>
      <c r="AN534">
        <v>-4.1500000000000004</v>
      </c>
      <c r="AO534" t="s">
        <v>3214</v>
      </c>
      <c r="AP534">
        <v>-5.1541716720076E-2</v>
      </c>
      <c r="AQ534">
        <f>(Table2[[#This Row],[Sharpe Ratio]]-AVERAGE(Table2[Sharpe Ratio]))/_xlfn.STDEV.P(Table2[Sharpe Ratio])</f>
        <v>-1.3164246319300319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-2.6281654289503451</v>
      </c>
      <c r="AS534">
        <f>_xlfn.RANK.AVG(Table2[[#This Row],[1Y Return vs Nifty Z-Score]],Table2[1Y Return vs Nifty Z-Score])</f>
        <v>462</v>
      </c>
      <c r="AT534">
        <f>_xlfn.RANK.AVG(Table2[[#This Row],[6M Return vs Nifty Z-Score]],Table2[6M Return vs Nifty Z-Score])</f>
        <v>348</v>
      </c>
      <c r="AU534">
        <f>_xlfn.RANK.AVG(Table2[[#This Row],[Sharpe Ratio Z-Score]],Table2[Sharpe Ratio Z-Score])</f>
        <v>664</v>
      </c>
      <c r="AV534">
        <f>(Table2[[#This Row],[Rank 1Y]]+Table2[[#This Row],[Rank 6M]]+Table2[[#This Row],[Rank Sharpe]])/3</f>
        <v>491.33333333333331</v>
      </c>
    </row>
    <row r="535" spans="1:48" x14ac:dyDescent="0.3">
      <c r="A535" t="s">
        <v>1114</v>
      </c>
      <c r="B535" t="s">
        <v>1115</v>
      </c>
      <c r="C535" t="s">
        <v>3168</v>
      </c>
      <c r="D535" t="s">
        <v>289</v>
      </c>
      <c r="E535">
        <v>11966.58572148</v>
      </c>
      <c r="F535">
        <v>2199.6</v>
      </c>
      <c r="G535">
        <v>-27.4584005254152</v>
      </c>
      <c r="H535">
        <f>(Table2[[#This Row],[1Y Return vs Nifty]]-AVERAGE(Table2[1Y Return vs Nifty]))/_xlfn.STDEV.P(Table2[1Y Return vs Nifty])</f>
        <v>-0.87952266593271944</v>
      </c>
      <c r="I535">
        <v>2.87014415207911</v>
      </c>
      <c r="J535">
        <f>(Table2[[#This Row],[1M Return vs Nifty]]-AVERAGE(Table2[1M Return vs Nifty]))/_xlfn.STDEV.P(Table2[1M Return vs Nifty])</f>
        <v>0.36171142988860538</v>
      </c>
      <c r="K535">
        <v>0.22809064408326399</v>
      </c>
      <c r="L535">
        <f>(Table2[[#This Row],[6M Return vs Nifty]]-AVERAGE(Table2[6M Return vs Nifty]))/_xlfn.STDEV.P(Table2[6M Return vs Nifty])</f>
        <v>-0.32303949334333071</v>
      </c>
      <c r="M535">
        <v>7.0790889262482102</v>
      </c>
      <c r="N535">
        <f>(Table2[[#This Row],[1W Return vs Nifty]]-AVERAGE(Table2[1W Return vs Nifty]))/_xlfn.STDEV.P(Table2[1W Return vs Nifty])</f>
        <v>1.3954200687062197</v>
      </c>
      <c r="O535">
        <v>2109.21</v>
      </c>
      <c r="P535">
        <v>2135.29470051097</v>
      </c>
      <c r="Q535">
        <v>2033.3741746256101</v>
      </c>
      <c r="R535">
        <v>75.694480359946596</v>
      </c>
      <c r="S535" s="1">
        <f>(Table2[[#This Row],[Close Price]]-Table2[[#This Row],[20D EMA]])/Table2[[#This Row],[20D EMA]]</f>
        <v>4.2854907761673743E-2</v>
      </c>
      <c r="T535" s="1">
        <f>(Table2[[#This Row],[Close Price]]-Table2[[#This Row],[50D EMA]])/Table2[[#This Row],[50D EMA]]</f>
        <v>3.0115421292265594E-2</v>
      </c>
      <c r="U535" s="1">
        <f>(Table2[[#This Row],[Close Price]]-Table2[[#This Row],[200D EMA]])/Table2[[#This Row],[200D EMA]]</f>
        <v>8.1748763925850371E-2</v>
      </c>
      <c r="V535">
        <v>0.79343852445595897</v>
      </c>
      <c r="W535">
        <v>2141.25</v>
      </c>
      <c r="X535">
        <v>2206.5500000000002</v>
      </c>
      <c r="Y535">
        <v>2116</v>
      </c>
      <c r="Z535">
        <v>2206.5500000000002</v>
      </c>
      <c r="AA535">
        <v>2141.25</v>
      </c>
      <c r="AB535">
        <v>2206.5500000000002</v>
      </c>
      <c r="AC535" s="1">
        <f>(Table2[[#This Row],[Close Price]]/Table2[[#This Row],[Day Low]])-1</f>
        <v>2.7250437828371332E-2</v>
      </c>
      <c r="AD535" s="1">
        <f>(Table2[[#This Row],[Day High]]/Table2[[#This Row],[Close Price]])-1</f>
        <v>3.1596653937080443E-3</v>
      </c>
      <c r="AE535" s="1">
        <f>(Table2[[#This Row],[Close Price]]/Table2[[#This Row],[Current Week Low]])-1</f>
        <v>3.9508506616257044E-2</v>
      </c>
      <c r="AF535" s="1">
        <f>(Table2[[#This Row],[Current Week High]]/Table2[[#This Row],[Close Price]])-1</f>
        <v>3.1596653937080443E-3</v>
      </c>
      <c r="AG535" s="1">
        <f>(Table2[[#This Row],[Close Price]]/Table2[[#This Row],[Current Month Low]])-1</f>
        <v>2.7250437828371332E-2</v>
      </c>
      <c r="AH535" s="1">
        <f>(Table2[[#This Row],[Current Month High]]/Table2[[#This Row],[Close Price]])-1</f>
        <v>3.1596653937080443E-3</v>
      </c>
      <c r="AI535">
        <v>24.924986361156499</v>
      </c>
      <c r="AJ535">
        <v>37.474999999999902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-0.17</v>
      </c>
      <c r="AM535" t="s">
        <v>3214</v>
      </c>
      <c r="AN535">
        <v>4.95</v>
      </c>
      <c r="AO535" t="s">
        <v>3215</v>
      </c>
      <c r="AP535">
        <v>3.0479284442162E-2</v>
      </c>
      <c r="AQ535">
        <f>(Table2[[#This Row],[Sharpe Ratio]]-AVERAGE(Table2[Sharpe Ratio]))/_xlfn.STDEV.P(Table2[Sharpe Ratio])</f>
        <v>-0.35868816786697799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620</v>
      </c>
      <c r="AT535">
        <f>_xlfn.RANK.AVG(Table2[[#This Row],[6M Return vs Nifty Z-Score]],Table2[6M Return vs Nifty Z-Score])</f>
        <v>429</v>
      </c>
      <c r="AU535">
        <f>_xlfn.RANK.AVG(Table2[[#This Row],[Sharpe Ratio Z-Score]],Table2[Sharpe Ratio Z-Score])</f>
        <v>429</v>
      </c>
      <c r="AV535">
        <f>(Table2[[#This Row],[Rank 1Y]]+Table2[[#This Row],[Rank 6M]]+Table2[[#This Row],[Rank Sharpe]])/3</f>
        <v>492.66666666666669</v>
      </c>
    </row>
    <row r="536" spans="1:48" x14ac:dyDescent="0.3">
      <c r="A536" t="s">
        <v>238</v>
      </c>
      <c r="B536" t="s">
        <v>239</v>
      </c>
      <c r="C536" t="s">
        <v>3173</v>
      </c>
      <c r="D536" t="s">
        <v>54</v>
      </c>
      <c r="E536">
        <v>112629.68528178299</v>
      </c>
      <c r="F536">
        <v>6749.1</v>
      </c>
      <c r="G536">
        <v>-7.7887327883295097</v>
      </c>
      <c r="H536">
        <f>(Table2[[#This Row],[1Y Return vs Nifty]]-AVERAGE(Table2[1Y Return vs Nifty]))/_xlfn.STDEV.P(Table2[1Y Return vs Nifty])</f>
        <v>-0.55056169309824177</v>
      </c>
      <c r="I536">
        <v>-6.46190491076666</v>
      </c>
      <c r="J536">
        <f>(Table2[[#This Row],[1M Return vs Nifty]]-AVERAGE(Table2[1M Return vs Nifty]))/_xlfn.STDEV.P(Table2[1M Return vs Nifty])</f>
        <v>-0.47837881331235765</v>
      </c>
      <c r="K536">
        <v>-6.6457157977005501</v>
      </c>
      <c r="L536">
        <f>(Table2[[#This Row],[6M Return vs Nifty]]-AVERAGE(Table2[6M Return vs Nifty]))/_xlfn.STDEV.P(Table2[6M Return vs Nifty])</f>
        <v>-0.54036902213622817</v>
      </c>
      <c r="M536">
        <v>1.9481207387421799</v>
      </c>
      <c r="N536">
        <f>(Table2[[#This Row],[1W Return vs Nifty]]-AVERAGE(Table2[1W Return vs Nifty]))/_xlfn.STDEV.P(Table2[1W Return vs Nifty])</f>
        <v>0.32261650616061815</v>
      </c>
      <c r="O536">
        <v>6708.53</v>
      </c>
      <c r="P536">
        <v>6694.1851612527298</v>
      </c>
      <c r="Q536">
        <v>6275.21352024114</v>
      </c>
      <c r="R536">
        <v>61.897116574949699</v>
      </c>
      <c r="S536" s="1">
        <f>(Table2[[#This Row],[Close Price]]-Table2[[#This Row],[20D EMA]])/Table2[[#This Row],[20D EMA]]</f>
        <v>6.0475245694661308E-3</v>
      </c>
      <c r="T536" s="1">
        <f>(Table2[[#This Row],[Close Price]]-Table2[[#This Row],[50D EMA]])/Table2[[#This Row],[50D EMA]]</f>
        <v>8.2033641771859737E-3</v>
      </c>
      <c r="U536" s="1">
        <f>(Table2[[#This Row],[Close Price]]-Table2[[#This Row],[200D EMA]])/Table2[[#This Row],[200D EMA]]</f>
        <v>7.551718809731435E-2</v>
      </c>
      <c r="V536">
        <v>1.1584780099887699</v>
      </c>
      <c r="W536">
        <v>6678.05</v>
      </c>
      <c r="X536">
        <v>6785.4</v>
      </c>
      <c r="Y536">
        <v>6678.05</v>
      </c>
      <c r="Z536">
        <v>6791</v>
      </c>
      <c r="AA536">
        <v>6678.05</v>
      </c>
      <c r="AB536">
        <v>6785.4</v>
      </c>
      <c r="AC536" s="1">
        <f>(Table2[[#This Row],[Close Price]]/Table2[[#This Row],[Day Low]])-1</f>
        <v>1.0639333338324786E-2</v>
      </c>
      <c r="AD536" s="1">
        <f>(Table2[[#This Row],[Day High]]/Table2[[#This Row],[Close Price]])-1</f>
        <v>5.3784949104322965E-3</v>
      </c>
      <c r="AE536" s="1">
        <f>(Table2[[#This Row],[Close Price]]/Table2[[#This Row],[Current Week Low]])-1</f>
        <v>1.0639333338324786E-2</v>
      </c>
      <c r="AF536" s="1">
        <f>(Table2[[#This Row],[Current Week High]]/Table2[[#This Row],[Close Price]])-1</f>
        <v>6.2082351720968987E-3</v>
      </c>
      <c r="AG536" s="1">
        <f>(Table2[[#This Row],[Close Price]]/Table2[[#This Row],[Current Month Low]])-1</f>
        <v>1.0639333338324786E-2</v>
      </c>
      <c r="AH536" s="1">
        <f>(Table2[[#This Row],[Current Month High]]/Table2[[#This Row],[Close Price]])-1</f>
        <v>5.3784949104322965E-3</v>
      </c>
      <c r="AI536">
        <v>5.3095968351335596</v>
      </c>
      <c r="AJ536">
        <v>29.6520060320235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-0.11</v>
      </c>
      <c r="AM536" t="s">
        <v>3214</v>
      </c>
      <c r="AN536">
        <v>1.33</v>
      </c>
      <c r="AO536" t="s">
        <v>3215</v>
      </c>
      <c r="AP536">
        <v>7.976882493375E-3</v>
      </c>
      <c r="AQ536">
        <f>(Table2[[#This Row],[Sharpe Ratio]]-AVERAGE(Table2[Sharpe Ratio]))/_xlfn.STDEV.P(Table2[Sharpe Ratio])</f>
        <v>-0.62144246944796089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-1.8681354918341702</v>
      </c>
      <c r="AS536">
        <f>_xlfn.RANK.AVG(Table2[[#This Row],[1Y Return vs Nifty Z-Score]],Table2[1Y Return vs Nifty Z-Score])</f>
        <v>488</v>
      </c>
      <c r="AT536">
        <f>_xlfn.RANK.AVG(Table2[[#This Row],[6M Return vs Nifty Z-Score]],Table2[6M Return vs Nifty Z-Score])</f>
        <v>506</v>
      </c>
      <c r="AU536">
        <f>_xlfn.RANK.AVG(Table2[[#This Row],[Sharpe Ratio Z-Score]],Table2[Sharpe Ratio Z-Score])</f>
        <v>488</v>
      </c>
      <c r="AV536">
        <f>(Table2[[#This Row],[Rank 1Y]]+Table2[[#This Row],[Rank 6M]]+Table2[[#This Row],[Rank Sharpe]])/3</f>
        <v>494</v>
      </c>
    </row>
    <row r="537" spans="1:48" x14ac:dyDescent="0.3">
      <c r="A537" t="s">
        <v>367</v>
      </c>
      <c r="B537" t="s">
        <v>368</v>
      </c>
      <c r="C537" t="s">
        <v>3169</v>
      </c>
      <c r="D537" t="s">
        <v>24</v>
      </c>
      <c r="E537">
        <v>70401.387804548896</v>
      </c>
      <c r="F537">
        <v>22.42</v>
      </c>
      <c r="G537">
        <v>-1.01131107237175</v>
      </c>
      <c r="H537">
        <f>(Table2[[#This Row],[1Y Return vs Nifty]]-AVERAGE(Table2[1Y Return vs Nifty]))/_xlfn.STDEV.P(Table2[1Y Return vs Nifty])</f>
        <v>-0.43721421459521603</v>
      </c>
      <c r="I537">
        <v>-7.5439694957301704</v>
      </c>
      <c r="J537">
        <f>(Table2[[#This Row],[1M Return vs Nifty]]-AVERAGE(Table2[1M Return vs Nifty]))/_xlfn.STDEV.P(Table2[1M Return vs Nifty])</f>
        <v>-0.57578849196056858</v>
      </c>
      <c r="K537">
        <v>-23.708641079821799</v>
      </c>
      <c r="L537">
        <f>(Table2[[#This Row],[6M Return vs Nifty]]-AVERAGE(Table2[6M Return vs Nifty]))/_xlfn.STDEV.P(Table2[6M Return vs Nifty])</f>
        <v>-1.079848500180637</v>
      </c>
      <c r="M537">
        <v>-1.7987252150292199</v>
      </c>
      <c r="N537">
        <f>(Table2[[#This Row],[1W Return vs Nifty]]-AVERAGE(Table2[1W Return vs Nifty]))/_xlfn.STDEV.P(Table2[1W Return vs Nifty])</f>
        <v>-0.46078918660968149</v>
      </c>
      <c r="O537">
        <v>23.09</v>
      </c>
      <c r="P537">
        <v>23.609861686391699</v>
      </c>
      <c r="Q537">
        <v>23.119277562315101</v>
      </c>
      <c r="R537">
        <v>21.857937853502801</v>
      </c>
      <c r="S537" s="1">
        <f>(Table2[[#This Row],[Close Price]]-Table2[[#This Row],[20D EMA]])/Table2[[#This Row],[20D EMA]]</f>
        <v>-2.9016890428756957E-2</v>
      </c>
      <c r="T537" s="1">
        <f>(Table2[[#This Row],[Close Price]]-Table2[[#This Row],[50D EMA]])/Table2[[#This Row],[50D EMA]]</f>
        <v>-5.0396808850325145E-2</v>
      </c>
      <c r="U537" s="1">
        <f>(Table2[[#This Row],[Close Price]]-Table2[[#This Row],[200D EMA]])/Table2[[#This Row],[200D EMA]]</f>
        <v>-3.0246514426339022E-2</v>
      </c>
      <c r="V537">
        <v>0.40264505554711499</v>
      </c>
      <c r="W537">
        <v>22.36</v>
      </c>
      <c r="X537">
        <v>22.58</v>
      </c>
      <c r="Y537">
        <v>22.36</v>
      </c>
      <c r="Z537">
        <v>22.74</v>
      </c>
      <c r="AA537">
        <v>22.36</v>
      </c>
      <c r="AB537">
        <v>22.58</v>
      </c>
      <c r="AC537" s="1">
        <f>(Table2[[#This Row],[Close Price]]/Table2[[#This Row],[Day Low]])-1</f>
        <v>2.6833631484795006E-3</v>
      </c>
      <c r="AD537" s="1">
        <f>(Table2[[#This Row],[Day High]]/Table2[[#This Row],[Close Price]])-1</f>
        <v>7.1364852809989721E-3</v>
      </c>
      <c r="AE537" s="1">
        <f>(Table2[[#This Row],[Close Price]]/Table2[[#This Row],[Current Week Low]])-1</f>
        <v>2.6833631484795006E-3</v>
      </c>
      <c r="AF537" s="1">
        <f>(Table2[[#This Row],[Current Week High]]/Table2[[#This Row],[Close Price]])-1</f>
        <v>1.4272970561998166E-2</v>
      </c>
      <c r="AG537" s="1">
        <f>(Table2[[#This Row],[Close Price]]/Table2[[#This Row],[Current Month Low]])-1</f>
        <v>2.6833631484795006E-3</v>
      </c>
      <c r="AH537" s="1">
        <f>(Table2[[#This Row],[Current Month High]]/Table2[[#This Row],[Close Price]])-1</f>
        <v>7.1364852809989721E-3</v>
      </c>
      <c r="AI537">
        <v>46.520963425512903</v>
      </c>
      <c r="AJ537">
        <v>42.802547770700599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-0.13</v>
      </c>
      <c r="AM537" t="s">
        <v>3214</v>
      </c>
      <c r="AN537">
        <v>-3.78</v>
      </c>
      <c r="AO537" t="s">
        <v>3214</v>
      </c>
      <c r="AP537">
        <v>4.9014563153890002E-2</v>
      </c>
      <c r="AQ537">
        <f>(Table2[[#This Row],[Sharpe Ratio]]-AVERAGE(Table2[Sharpe Ratio]))/_xlfn.STDEV.P(Table2[Sharpe Ratio])</f>
        <v>-0.14225686317368133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444</v>
      </c>
      <c r="AT537">
        <f>_xlfn.RANK.AVG(Table2[[#This Row],[6M Return vs Nifty Z-Score]],Table2[6M Return vs Nifty Z-Score])</f>
        <v>662</v>
      </c>
      <c r="AU537">
        <f>_xlfn.RANK.AVG(Table2[[#This Row],[Sharpe Ratio Z-Score]],Table2[Sharpe Ratio Z-Score])</f>
        <v>376</v>
      </c>
      <c r="AV537">
        <f>(Table2[[#This Row],[Rank 1Y]]+Table2[[#This Row],[Rank 6M]]+Table2[[#This Row],[Rank Sharpe]])/3</f>
        <v>494</v>
      </c>
    </row>
    <row r="538" spans="1:48" x14ac:dyDescent="0.3">
      <c r="A538" t="s">
        <v>1400</v>
      </c>
      <c r="B538" t="s">
        <v>1401</v>
      </c>
      <c r="C538" t="s">
        <v>3182</v>
      </c>
      <c r="D538" t="s">
        <v>130</v>
      </c>
      <c r="E538">
        <v>8044.4032239869903</v>
      </c>
      <c r="F538">
        <v>126.51</v>
      </c>
      <c r="G538">
        <v>22.638634432872401</v>
      </c>
      <c r="H538">
        <f>(Table2[[#This Row],[1Y Return vs Nifty]]-AVERAGE(Table2[1Y Return vs Nifty]))/_xlfn.STDEV.P(Table2[1Y Return vs Nifty])</f>
        <v>-4.1685973606220596E-2</v>
      </c>
      <c r="I538">
        <v>-7.5086415777845197</v>
      </c>
      <c r="J538">
        <f>(Table2[[#This Row],[1M Return vs Nifty]]-AVERAGE(Table2[1M Return vs Nifty]))/_xlfn.STDEV.P(Table2[1M Return vs Nifty])</f>
        <v>-0.57260820015339131</v>
      </c>
      <c r="K538">
        <v>-14.9968129986365</v>
      </c>
      <c r="L538">
        <f>(Table2[[#This Row],[6M Return vs Nifty]]-AVERAGE(Table2[6M Return vs Nifty]))/_xlfn.STDEV.P(Table2[6M Return vs Nifty])</f>
        <v>-0.80440613679087092</v>
      </c>
      <c r="M538">
        <v>0.79883299962921395</v>
      </c>
      <c r="N538">
        <f>(Table2[[#This Row],[1W Return vs Nifty]]-AVERAGE(Table2[1W Return vs Nifty]))/_xlfn.STDEV.P(Table2[1W Return vs Nifty])</f>
        <v>8.231878147141769E-2</v>
      </c>
      <c r="O538">
        <v>128.06</v>
      </c>
      <c r="P538">
        <v>130.695706843648</v>
      </c>
      <c r="Q538">
        <v>121.504234367721</v>
      </c>
      <c r="R538">
        <v>46.320054956519101</v>
      </c>
      <c r="S538" s="1">
        <f>(Table2[[#This Row],[Close Price]]-Table2[[#This Row],[20D EMA]])/Table2[[#This Row],[20D EMA]]</f>
        <v>-1.2103701389973428E-2</v>
      </c>
      <c r="T538" s="1">
        <f>(Table2[[#This Row],[Close Price]]-Table2[[#This Row],[50D EMA]])/Table2[[#This Row],[50D EMA]]</f>
        <v>-3.2026353005270299E-2</v>
      </c>
      <c r="U538" s="1">
        <f>(Table2[[#This Row],[Close Price]]-Table2[[#This Row],[200D EMA]])/Table2[[#This Row],[200D EMA]]</f>
        <v>4.1198281346554025E-2</v>
      </c>
      <c r="V538">
        <v>0.96216507327202405</v>
      </c>
      <c r="W538">
        <v>125.8</v>
      </c>
      <c r="X538">
        <v>128.85</v>
      </c>
      <c r="Y538">
        <v>125.5</v>
      </c>
      <c r="Z538">
        <v>128.85</v>
      </c>
      <c r="AA538">
        <v>125.8</v>
      </c>
      <c r="AB538">
        <v>128.85</v>
      </c>
      <c r="AC538" s="1">
        <f>(Table2[[#This Row],[Close Price]]/Table2[[#This Row],[Day Low]])-1</f>
        <v>5.6438791732908999E-3</v>
      </c>
      <c r="AD538" s="1">
        <f>(Table2[[#This Row],[Day High]]/Table2[[#This Row],[Close Price]])-1</f>
        <v>1.8496561536637257E-2</v>
      </c>
      <c r="AE538" s="1">
        <f>(Table2[[#This Row],[Close Price]]/Table2[[#This Row],[Current Week Low]])-1</f>
        <v>8.0478087649402674E-3</v>
      </c>
      <c r="AF538" s="1">
        <f>(Table2[[#This Row],[Current Week High]]/Table2[[#This Row],[Close Price]])-1</f>
        <v>1.8496561536637257E-2</v>
      </c>
      <c r="AG538" s="1">
        <f>(Table2[[#This Row],[Close Price]]/Table2[[#This Row],[Current Month Low]])-1</f>
        <v>5.6438791732908999E-3</v>
      </c>
      <c r="AH538" s="1">
        <f>(Table2[[#This Row],[Current Month High]]/Table2[[#This Row],[Close Price]])-1</f>
        <v>1.8496561536637257E-2</v>
      </c>
      <c r="AI538">
        <v>29.918583511184799</v>
      </c>
      <c r="AJ538">
        <v>83.347826086956502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-0.09</v>
      </c>
      <c r="AM538" t="s">
        <v>3214</v>
      </c>
      <c r="AN538">
        <v>-2.4</v>
      </c>
      <c r="AO538" t="s">
        <v>3214</v>
      </c>
      <c r="AP538">
        <v>-1.0725236844105E-2</v>
      </c>
      <c r="AQ538">
        <f>(Table2[[#This Row],[Sharpe Ratio]]-AVERAGE(Table2[Sharpe Ratio]))/_xlfn.STDEV.P(Table2[Sharpe Ratio])</f>
        <v>-0.83982192581833492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314</v>
      </c>
      <c r="AT538">
        <f>_xlfn.RANK.AVG(Table2[[#This Row],[6M Return vs Nifty Z-Score]],Table2[6M Return vs Nifty Z-Score])</f>
        <v>585</v>
      </c>
      <c r="AU538">
        <f>_xlfn.RANK.AVG(Table2[[#This Row],[Sharpe Ratio Z-Score]],Table2[Sharpe Ratio Z-Score])</f>
        <v>585</v>
      </c>
      <c r="AV538">
        <f>(Table2[[#This Row],[Rank 1Y]]+Table2[[#This Row],[Rank 6M]]+Table2[[#This Row],[Rank Sharpe]])/3</f>
        <v>494.66666666666669</v>
      </c>
    </row>
    <row r="539" spans="1:48" x14ac:dyDescent="0.3">
      <c r="A539" t="s">
        <v>87</v>
      </c>
      <c r="B539" t="s">
        <v>88</v>
      </c>
      <c r="C539" t="s">
        <v>3179</v>
      </c>
      <c r="D539" t="s">
        <v>89</v>
      </c>
      <c r="E539">
        <v>322954.08226362901</v>
      </c>
      <c r="F539">
        <v>4954.3500000000004</v>
      </c>
      <c r="G539">
        <v>1.6175471849496399</v>
      </c>
      <c r="H539">
        <f>(Table2[[#This Row],[1Y Return vs Nifty]]-AVERAGE(Table2[1Y Return vs Nifty]))/_xlfn.STDEV.P(Table2[1Y Return vs Nifty])</f>
        <v>-0.39324846075882086</v>
      </c>
      <c r="I539">
        <v>-2.9135703746719801</v>
      </c>
      <c r="J539">
        <f>(Table2[[#This Row],[1M Return vs Nifty]]-AVERAGE(Table2[1M Return vs Nifty]))/_xlfn.STDEV.P(Table2[1M Return vs Nifty])</f>
        <v>-0.15895044304646708</v>
      </c>
      <c r="K539">
        <v>-2.55042352622847</v>
      </c>
      <c r="L539">
        <f>(Table2[[#This Row],[6M Return vs Nifty]]-AVERAGE(Table2[6M Return vs Nifty]))/_xlfn.STDEV.P(Table2[6M Return vs Nifty])</f>
        <v>-0.41088793372238985</v>
      </c>
      <c r="M539">
        <v>-7.6145567534584604</v>
      </c>
      <c r="N539">
        <f>(Table2[[#This Row],[1W Return vs Nifty]]-AVERAGE(Table2[1W Return vs Nifty]))/_xlfn.STDEV.P(Table2[1W Return vs Nifty])</f>
        <v>-1.6767867460536463</v>
      </c>
      <c r="O539">
        <v>5177.2</v>
      </c>
      <c r="P539">
        <v>5092.3293421991802</v>
      </c>
      <c r="Q539">
        <v>4629.8261997985201</v>
      </c>
      <c r="R539">
        <v>25.089515449310699</v>
      </c>
      <c r="S539" s="1">
        <f>(Table2[[#This Row],[Close Price]]-Table2[[#This Row],[20D EMA]])/Table2[[#This Row],[20D EMA]]</f>
        <v>-4.3044502820057069E-2</v>
      </c>
      <c r="T539" s="1">
        <f>(Table2[[#This Row],[Close Price]]-Table2[[#This Row],[50D EMA]])/Table2[[#This Row],[50D EMA]]</f>
        <v>-2.7095526021023601E-2</v>
      </c>
      <c r="U539" s="1">
        <f>(Table2[[#This Row],[Close Price]]-Table2[[#This Row],[200D EMA]])/Table2[[#This Row],[200D EMA]]</f>
        <v>7.0094164704412196E-2</v>
      </c>
      <c r="V539">
        <v>0.88194360570149399</v>
      </c>
      <c r="W539">
        <v>4936.1000000000004</v>
      </c>
      <c r="X539">
        <v>5138</v>
      </c>
      <c r="Y539">
        <v>4936.1000000000004</v>
      </c>
      <c r="Z539">
        <v>5215</v>
      </c>
      <c r="AA539">
        <v>4936.1000000000004</v>
      </c>
      <c r="AB539">
        <v>5138</v>
      </c>
      <c r="AC539" s="1">
        <f>(Table2[[#This Row],[Close Price]]/Table2[[#This Row],[Day Low]])-1</f>
        <v>3.6972508660684245E-3</v>
      </c>
      <c r="AD539" s="1">
        <f>(Table2[[#This Row],[Day High]]/Table2[[#This Row],[Close Price]])-1</f>
        <v>3.7068434809813589E-2</v>
      </c>
      <c r="AE539" s="1">
        <f>(Table2[[#This Row],[Close Price]]/Table2[[#This Row],[Current Week Low]])-1</f>
        <v>3.6972508660684245E-3</v>
      </c>
      <c r="AF539" s="1">
        <f>(Table2[[#This Row],[Current Week High]]/Table2[[#This Row],[Close Price]])-1</f>
        <v>5.2610332334211307E-2</v>
      </c>
      <c r="AG539" s="1">
        <f>(Table2[[#This Row],[Close Price]]/Table2[[#This Row],[Current Month Low]])-1</f>
        <v>3.6972508660684245E-3</v>
      </c>
      <c r="AH539" s="1">
        <f>(Table2[[#This Row],[Current Month High]]/Table2[[#This Row],[Close Price]])-1</f>
        <v>3.7068434809813589E-2</v>
      </c>
      <c r="AI539">
        <v>10.707761865835</v>
      </c>
      <c r="AJ539">
        <v>37.0118915929203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-0.11</v>
      </c>
      <c r="AM539" t="s">
        <v>3214</v>
      </c>
      <c r="AN539">
        <v>-4.49</v>
      </c>
      <c r="AO539" t="s">
        <v>3214</v>
      </c>
      <c r="AP539">
        <v>-1.5587935795799999E-2</v>
      </c>
      <c r="AQ539">
        <f>(Table2[[#This Row],[Sharpe Ratio]]-AVERAGE(Table2[Sharpe Ratio]))/_xlfn.STDEV.P(Table2[Sharpe Ratio])</f>
        <v>-0.89660231174153959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-3.5364758953228637</v>
      </c>
      <c r="AS539">
        <f>_xlfn.RANK.AVG(Table2[[#This Row],[1Y Return vs Nifty Z-Score]],Table2[1Y Return vs Nifty Z-Score])</f>
        <v>425</v>
      </c>
      <c r="AT539">
        <f>_xlfn.RANK.AVG(Table2[[#This Row],[6M Return vs Nifty Z-Score]],Table2[6M Return vs Nifty Z-Score])</f>
        <v>463</v>
      </c>
      <c r="AU539">
        <f>_xlfn.RANK.AVG(Table2[[#This Row],[Sharpe Ratio Z-Score]],Table2[Sharpe Ratio Z-Score])</f>
        <v>597</v>
      </c>
      <c r="AV539">
        <f>(Table2[[#This Row],[Rank 1Y]]+Table2[[#This Row],[Rank 6M]]+Table2[[#This Row],[Rank Sharpe]])/3</f>
        <v>495</v>
      </c>
    </row>
    <row r="540" spans="1:48" x14ac:dyDescent="0.3">
      <c r="A540" t="s">
        <v>743</v>
      </c>
      <c r="B540" t="s">
        <v>744</v>
      </c>
      <c r="C540" t="s">
        <v>3183</v>
      </c>
      <c r="D540" t="s">
        <v>167</v>
      </c>
      <c r="E540">
        <v>23560.617229975</v>
      </c>
      <c r="F540">
        <v>8002.45</v>
      </c>
      <c r="G540">
        <v>-16.742246149717602</v>
      </c>
      <c r="H540">
        <f>(Table2[[#This Row],[1Y Return vs Nifty]]-AVERAGE(Table2[1Y Return vs Nifty]))/_xlfn.STDEV.P(Table2[1Y Return vs Nifty])</f>
        <v>-0.70030273117869046</v>
      </c>
      <c r="I540">
        <v>-1.7730197840623501</v>
      </c>
      <c r="J540">
        <f>(Table2[[#This Row],[1M Return vs Nifty]]-AVERAGE(Table2[1M Return vs Nifty]))/_xlfn.STDEV.P(Table2[1M Return vs Nifty])</f>
        <v>-5.62757339235751E-2</v>
      </c>
      <c r="K540">
        <v>20.803987468225401</v>
      </c>
      <c r="L540">
        <f>(Table2[[#This Row],[6M Return vs Nifty]]-AVERAGE(Table2[6M Return vs Nifty]))/_xlfn.STDEV.P(Table2[6M Return vs Nifty])</f>
        <v>0.32750980552834752</v>
      </c>
      <c r="M540">
        <v>6.6864802859458203</v>
      </c>
      <c r="N540">
        <f>(Table2[[#This Row],[1W Return vs Nifty]]-AVERAGE(Table2[1W Return vs Nifty]))/_xlfn.STDEV.P(Table2[1W Return vs Nifty])</f>
        <v>1.3133318676863428</v>
      </c>
      <c r="O540">
        <v>7757.44</v>
      </c>
      <c r="P540">
        <v>7616.3425441720901</v>
      </c>
      <c r="Q540">
        <v>6981.8458138821397</v>
      </c>
      <c r="R540">
        <v>70.980249772401393</v>
      </c>
      <c r="S540" s="1">
        <f>(Table2[[#This Row],[Close Price]]-Table2[[#This Row],[20D EMA]])/Table2[[#This Row],[20D EMA]]</f>
        <v>3.1583873030278056E-2</v>
      </c>
      <c r="T540" s="1">
        <f>(Table2[[#This Row],[Close Price]]-Table2[[#This Row],[50D EMA]])/Table2[[#This Row],[50D EMA]]</f>
        <v>5.0694602243612753E-2</v>
      </c>
      <c r="U540" s="1">
        <f>(Table2[[#This Row],[Close Price]]-Table2[[#This Row],[200D EMA]])/Table2[[#This Row],[200D EMA]]</f>
        <v>0.14617970853618292</v>
      </c>
      <c r="V540">
        <v>1.2495848797678399</v>
      </c>
      <c r="W540">
        <v>7680.1</v>
      </c>
      <c r="X540">
        <v>8062.65</v>
      </c>
      <c r="Y540">
        <v>7650</v>
      </c>
      <c r="Z540">
        <v>8062.65</v>
      </c>
      <c r="AA540">
        <v>7680.1</v>
      </c>
      <c r="AB540">
        <v>8062.65</v>
      </c>
      <c r="AC540" s="1">
        <f>(Table2[[#This Row],[Close Price]]/Table2[[#This Row],[Day Low]])-1</f>
        <v>4.1972109738154462E-2</v>
      </c>
      <c r="AD540" s="1">
        <f>(Table2[[#This Row],[Day High]]/Table2[[#This Row],[Close Price]])-1</f>
        <v>7.5226961742966836E-3</v>
      </c>
      <c r="AE540" s="1">
        <f>(Table2[[#This Row],[Close Price]]/Table2[[#This Row],[Current Week Low]])-1</f>
        <v>4.6071895424836473E-2</v>
      </c>
      <c r="AF540" s="1">
        <f>(Table2[[#This Row],[Current Week High]]/Table2[[#This Row],[Close Price]])-1</f>
        <v>7.5226961742966836E-3</v>
      </c>
      <c r="AG540" s="1">
        <f>(Table2[[#This Row],[Close Price]]/Table2[[#This Row],[Current Month Low]])-1</f>
        <v>4.1972109738154462E-2</v>
      </c>
      <c r="AH540" s="1">
        <f>(Table2[[#This Row],[Current Month High]]/Table2[[#This Row],[Close Price]])-1</f>
        <v>7.5226961742966836E-3</v>
      </c>
      <c r="AI540">
        <v>1.6613662065992201</v>
      </c>
      <c r="AJ540">
        <v>54.641197329391098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</v>
      </c>
      <c r="AM540" t="s">
        <v>3215</v>
      </c>
      <c r="AN540">
        <v>0.51</v>
      </c>
      <c r="AO540" t="s">
        <v>3215</v>
      </c>
      <c r="AP540">
        <v>-0.106322002600894</v>
      </c>
      <c r="AQ540">
        <f>(Table2[[#This Row],[Sharpe Ratio]]-AVERAGE(Table2[Sharpe Ratio]))/_xlfn.STDEV.P(Table2[Sharpe Ratio])</f>
        <v>-1.9560788248370613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-1.0718156167246364</v>
      </c>
      <c r="AS540">
        <f>_xlfn.RANK.AVG(Table2[[#This Row],[1Y Return vs Nifty Z-Score]],Table2[1Y Return vs Nifty Z-Score])</f>
        <v>556</v>
      </c>
      <c r="AT540">
        <f>_xlfn.RANK.AVG(Table2[[#This Row],[6M Return vs Nifty Z-Score]],Table2[6M Return vs Nifty Z-Score])</f>
        <v>210</v>
      </c>
      <c r="AU540">
        <f>_xlfn.RANK.AVG(Table2[[#This Row],[Sharpe Ratio Z-Score]],Table2[Sharpe Ratio Z-Score])</f>
        <v>719</v>
      </c>
      <c r="AV540">
        <f>(Table2[[#This Row],[Rank 1Y]]+Table2[[#This Row],[Rank 6M]]+Table2[[#This Row],[Rank Sharpe]])/3</f>
        <v>495</v>
      </c>
    </row>
    <row r="541" spans="1:48" x14ac:dyDescent="0.3">
      <c r="A541" t="s">
        <v>1078</v>
      </c>
      <c r="B541" t="s">
        <v>1079</v>
      </c>
      <c r="C541" t="s">
        <v>3181</v>
      </c>
      <c r="D541" t="s">
        <v>106</v>
      </c>
      <c r="E541">
        <v>12889.189182869901</v>
      </c>
      <c r="F541">
        <v>2302.3000000000002</v>
      </c>
      <c r="G541">
        <v>-23.0319122679348</v>
      </c>
      <c r="H541">
        <f>(Table2[[#This Row],[1Y Return vs Nifty]]-AVERAGE(Table2[1Y Return vs Nifty]))/_xlfn.STDEV.P(Table2[1Y Return vs Nifty])</f>
        <v>-0.80549284992948833</v>
      </c>
      <c r="I541">
        <v>-20.056713771054699</v>
      </c>
      <c r="J541">
        <f>(Table2[[#This Row],[1M Return vs Nifty]]-AVERAGE(Table2[1M Return vs Nifty]))/_xlfn.STDEV.P(Table2[1M Return vs Nifty])</f>
        <v>-1.7022114576541609</v>
      </c>
      <c r="K541">
        <v>-29.9944586978845</v>
      </c>
      <c r="L541">
        <f>(Table2[[#This Row],[6M Return vs Nifty]]-AVERAGE(Table2[6M Return vs Nifty]))/_xlfn.STDEV.P(Table2[6M Return vs Nifty])</f>
        <v>-1.278587552928411</v>
      </c>
      <c r="M541">
        <v>-7.5404596640554296</v>
      </c>
      <c r="N541">
        <f>(Table2[[#This Row],[1W Return vs Nifty]]-AVERAGE(Table2[1W Return vs Nifty]))/_xlfn.STDEV.P(Table2[1W Return vs Nifty])</f>
        <v>-1.6612942271798408</v>
      </c>
      <c r="O541">
        <v>2568.46</v>
      </c>
      <c r="P541">
        <v>2743.5377335677199</v>
      </c>
      <c r="Q541">
        <v>2625.10580281275</v>
      </c>
      <c r="R541">
        <v>11.6715155700946</v>
      </c>
      <c r="S541" s="1">
        <f>(Table2[[#This Row],[Close Price]]-Table2[[#This Row],[20D EMA]])/Table2[[#This Row],[20D EMA]]</f>
        <v>-0.10362629747007929</v>
      </c>
      <c r="T541" s="1">
        <f>(Table2[[#This Row],[Close Price]]-Table2[[#This Row],[50D EMA]])/Table2[[#This Row],[50D EMA]]</f>
        <v>-0.16082801711421349</v>
      </c>
      <c r="U541" s="1">
        <f>(Table2[[#This Row],[Close Price]]-Table2[[#This Row],[200D EMA]])/Table2[[#This Row],[200D EMA]]</f>
        <v>-0.12296868281151549</v>
      </c>
      <c r="V541">
        <v>0.61649954361979198</v>
      </c>
      <c r="W541">
        <v>2292.65</v>
      </c>
      <c r="X541">
        <v>2351.5</v>
      </c>
      <c r="Y541">
        <v>2292.65</v>
      </c>
      <c r="Z541">
        <v>2381.1999999999998</v>
      </c>
      <c r="AA541">
        <v>2292.65</v>
      </c>
      <c r="AB541">
        <v>2351.5</v>
      </c>
      <c r="AC541" s="1">
        <f>(Table2[[#This Row],[Close Price]]/Table2[[#This Row],[Day Low]])-1</f>
        <v>4.2091030030750876E-3</v>
      </c>
      <c r="AD541" s="1">
        <f>(Table2[[#This Row],[Day High]]/Table2[[#This Row],[Close Price]])-1</f>
        <v>2.1369934413412617E-2</v>
      </c>
      <c r="AE541" s="1">
        <f>(Table2[[#This Row],[Close Price]]/Table2[[#This Row],[Current Week Low]])-1</f>
        <v>4.2091030030750876E-3</v>
      </c>
      <c r="AF541" s="1">
        <f>(Table2[[#This Row],[Current Week High]]/Table2[[#This Row],[Close Price]])-1</f>
        <v>3.4270077748338457E-2</v>
      </c>
      <c r="AG541" s="1">
        <f>(Table2[[#This Row],[Close Price]]/Table2[[#This Row],[Current Month Low]])-1</f>
        <v>4.2091030030750876E-3</v>
      </c>
      <c r="AH541" s="1">
        <f>(Table2[[#This Row],[Current Month High]]/Table2[[#This Row],[Close Price]])-1</f>
        <v>2.1369934413412617E-2</v>
      </c>
      <c r="AI541">
        <v>58.754289189071798</v>
      </c>
      <c r="AJ541">
        <v>32.697406340057597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</v>
      </c>
      <c r="AM541">
        <v>0</v>
      </c>
      <c r="AN541">
        <v>-14.25</v>
      </c>
      <c r="AO541" t="s">
        <v>3214</v>
      </c>
      <c r="AP541">
        <v>0.112659988084806</v>
      </c>
      <c r="AQ541">
        <f>(Table2[[#This Row],[Sharpe Ratio]]-AVERAGE(Table2[Sharpe Ratio]))/_xlfn.STDEV.P(Table2[Sharpe Ratio])</f>
        <v>0.60091309773127777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593</v>
      </c>
      <c r="AT541">
        <f>_xlfn.RANK.AVG(Table2[[#This Row],[6M Return vs Nifty Z-Score]],Table2[6M Return vs Nifty Z-Score])</f>
        <v>698</v>
      </c>
      <c r="AU541">
        <f>_xlfn.RANK.AVG(Table2[[#This Row],[Sharpe Ratio Z-Score]],Table2[Sharpe Ratio Z-Score])</f>
        <v>194</v>
      </c>
      <c r="AV541">
        <f>(Table2[[#This Row],[Rank 1Y]]+Table2[[#This Row],[Rank 6M]]+Table2[[#This Row],[Rank Sharpe]])/3</f>
        <v>495</v>
      </c>
    </row>
    <row r="542" spans="1:48" x14ac:dyDescent="0.3">
      <c r="A542" t="s">
        <v>426</v>
      </c>
      <c r="B542" t="s">
        <v>427</v>
      </c>
      <c r="C542" t="s">
        <v>3179</v>
      </c>
      <c r="D542" t="s">
        <v>428</v>
      </c>
      <c r="E542">
        <v>56496.184609632801</v>
      </c>
      <c r="F542">
        <v>197.34</v>
      </c>
      <c r="G542">
        <v>-0.88742100894681597</v>
      </c>
      <c r="H542">
        <f>(Table2[[#This Row],[1Y Return vs Nifty]]-AVERAGE(Table2[1Y Return vs Nifty]))/_xlfn.STDEV.P(Table2[1Y Return vs Nifty])</f>
        <v>-0.43514224285001207</v>
      </c>
      <c r="I542">
        <v>-7.9823358707011396</v>
      </c>
      <c r="J542">
        <f>(Table2[[#This Row],[1M Return vs Nifty]]-AVERAGE(Table2[1M Return vs Nifty]))/_xlfn.STDEV.P(Table2[1M Return vs Nifty])</f>
        <v>-0.61525113431064904</v>
      </c>
      <c r="K542">
        <v>6.9679623528790904</v>
      </c>
      <c r="L542">
        <f>(Table2[[#This Row],[6M Return vs Nifty]]-AVERAGE(Table2[6M Return vs Nifty]))/_xlfn.STDEV.P(Table2[6M Return vs Nifty])</f>
        <v>-0.10994458661257679</v>
      </c>
      <c r="M542">
        <v>0.43172137688625201</v>
      </c>
      <c r="N542">
        <f>(Table2[[#This Row],[1W Return vs Nifty]]-AVERAGE(Table2[1W Return vs Nifty]))/_xlfn.STDEV.P(Table2[1W Return vs Nifty])</f>
        <v>5.561599914621386E-3</v>
      </c>
      <c r="O542">
        <v>202</v>
      </c>
      <c r="P542">
        <v>198.81358322436401</v>
      </c>
      <c r="Q542">
        <v>180.05290485785801</v>
      </c>
      <c r="R542">
        <v>39.553917569773901</v>
      </c>
      <c r="S542" s="1">
        <f>(Table2[[#This Row],[Close Price]]-Table2[[#This Row],[20D EMA]])/Table2[[#This Row],[20D EMA]]</f>
        <v>-2.3069306930693052E-2</v>
      </c>
      <c r="T542" s="1">
        <f>(Table2[[#This Row],[Close Price]]-Table2[[#This Row],[50D EMA]])/Table2[[#This Row],[50D EMA]]</f>
        <v>-7.4118840396385091E-3</v>
      </c>
      <c r="U542" s="1">
        <f>(Table2[[#This Row],[Close Price]]-Table2[[#This Row],[200D EMA]])/Table2[[#This Row],[200D EMA]]</f>
        <v>9.6011198240812695E-2</v>
      </c>
      <c r="V542">
        <v>0.55116676604786496</v>
      </c>
      <c r="W542">
        <v>195.46</v>
      </c>
      <c r="X542">
        <v>197.9</v>
      </c>
      <c r="Y542">
        <v>195.03</v>
      </c>
      <c r="Z542">
        <v>199.79</v>
      </c>
      <c r="AA542">
        <v>195.46</v>
      </c>
      <c r="AB542">
        <v>197.9</v>
      </c>
      <c r="AC542" s="1">
        <f>(Table2[[#This Row],[Close Price]]/Table2[[#This Row],[Day Low]])-1</f>
        <v>9.6183362324773203E-3</v>
      </c>
      <c r="AD542" s="1">
        <f>(Table2[[#This Row],[Day High]]/Table2[[#This Row],[Close Price]])-1</f>
        <v>2.8377419681766547E-3</v>
      </c>
      <c r="AE542" s="1">
        <f>(Table2[[#This Row],[Close Price]]/Table2[[#This Row],[Current Week Low]])-1</f>
        <v>1.1844331641285955E-2</v>
      </c>
      <c r="AF542" s="1">
        <f>(Table2[[#This Row],[Current Week High]]/Table2[[#This Row],[Close Price]])-1</f>
        <v>1.2415121110773253E-2</v>
      </c>
      <c r="AG542" s="1">
        <f>(Table2[[#This Row],[Close Price]]/Table2[[#This Row],[Current Month Low]])-1</f>
        <v>9.6183362324773203E-3</v>
      </c>
      <c r="AH542" s="1">
        <f>(Table2[[#This Row],[Current Month High]]/Table2[[#This Row],[Close Price]])-1</f>
        <v>2.8377419681766547E-3</v>
      </c>
      <c r="AI542">
        <v>16.448768622681602</v>
      </c>
      <c r="AJ542">
        <v>44.571428571428498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0.01</v>
      </c>
      <c r="AM542" t="s">
        <v>3215</v>
      </c>
      <c r="AN542">
        <v>-4.2699999999999996</v>
      </c>
      <c r="AO542" t="s">
        <v>3214</v>
      </c>
      <c r="AP542">
        <v>-7.7291621278156003E-2</v>
      </c>
      <c r="AQ542">
        <f>(Table2[[#This Row],[Sharpe Ratio]]-AVERAGE(Table2[Sharpe Ratio]))/_xlfn.STDEV.P(Table2[Sharpe Ratio])</f>
        <v>-1.6170991200728411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-2.7718754839314577</v>
      </c>
      <c r="AS542">
        <f>_xlfn.RANK.AVG(Table2[[#This Row],[1Y Return vs Nifty Z-Score]],Table2[1Y Return vs Nifty Z-Score])</f>
        <v>443</v>
      </c>
      <c r="AT542">
        <f>_xlfn.RANK.AVG(Table2[[#This Row],[6M Return vs Nifty Z-Score]],Table2[6M Return vs Nifty Z-Score])</f>
        <v>354</v>
      </c>
      <c r="AU542">
        <f>_xlfn.RANK.AVG(Table2[[#This Row],[Sharpe Ratio Z-Score]],Table2[Sharpe Ratio Z-Score])</f>
        <v>692</v>
      </c>
      <c r="AV542">
        <f>(Table2[[#This Row],[Rank 1Y]]+Table2[[#This Row],[Rank 6M]]+Table2[[#This Row],[Rank Sharpe]])/3</f>
        <v>496.33333333333331</v>
      </c>
    </row>
    <row r="543" spans="1:48" x14ac:dyDescent="0.3">
      <c r="A543" t="s">
        <v>418</v>
      </c>
      <c r="B543" t="s">
        <v>419</v>
      </c>
      <c r="C543" t="s">
        <v>3169</v>
      </c>
      <c r="D543" t="s">
        <v>34</v>
      </c>
      <c r="E543">
        <v>57484.246910207898</v>
      </c>
      <c r="F543">
        <v>48.08</v>
      </c>
      <c r="G543">
        <v>-23.9188074995511</v>
      </c>
      <c r="H543">
        <f>(Table2[[#This Row],[1Y Return vs Nifty]]-AVERAGE(Table2[1Y Return vs Nifty]))/_xlfn.STDEV.P(Table2[1Y Return vs Nifty])</f>
        <v>-0.82032553150268428</v>
      </c>
      <c r="I543">
        <v>-8.1514132973874407</v>
      </c>
      <c r="J543">
        <f>(Table2[[#This Row],[1M Return vs Nifty]]-AVERAGE(Table2[1M Return vs Nifty]))/_xlfn.STDEV.P(Table2[1M Return vs Nifty])</f>
        <v>-0.63047183188179678</v>
      </c>
      <c r="K543">
        <v>-27.508069537321699</v>
      </c>
      <c r="L543">
        <f>(Table2[[#This Row],[6M Return vs Nifty]]-AVERAGE(Table2[6M Return vs Nifty]))/_xlfn.STDEV.P(Table2[6M Return vs Nifty])</f>
        <v>-1.1999752455791435</v>
      </c>
      <c r="M543">
        <v>-2.0400017074422201</v>
      </c>
      <c r="N543">
        <f>(Table2[[#This Row],[1W Return vs Nifty]]-AVERAGE(Table2[1W Return vs Nifty]))/_xlfn.STDEV.P(Table2[1W Return vs Nifty])</f>
        <v>-0.5112362506256809</v>
      </c>
      <c r="O543">
        <v>49.14</v>
      </c>
      <c r="P543">
        <v>50.7440012264328</v>
      </c>
      <c r="Q543">
        <v>49.674631885517101</v>
      </c>
      <c r="R543">
        <v>39.832600282844098</v>
      </c>
      <c r="S543" s="1">
        <f>(Table2[[#This Row],[Close Price]]-Table2[[#This Row],[20D EMA]])/Table2[[#This Row],[20D EMA]]</f>
        <v>-2.1571021571021618E-2</v>
      </c>
      <c r="T543" s="1">
        <f>(Table2[[#This Row],[Close Price]]-Table2[[#This Row],[50D EMA]])/Table2[[#This Row],[50D EMA]]</f>
        <v>-5.2498840494373762E-2</v>
      </c>
      <c r="U543" s="1">
        <f>(Table2[[#This Row],[Close Price]]-Table2[[#This Row],[200D EMA]])/Table2[[#This Row],[200D EMA]]</f>
        <v>-3.2101534022278805E-2</v>
      </c>
      <c r="V543">
        <v>0.55733255959521599</v>
      </c>
      <c r="W543">
        <v>48</v>
      </c>
      <c r="X543">
        <v>48.54</v>
      </c>
      <c r="Y543">
        <v>48</v>
      </c>
      <c r="Z543">
        <v>48.88</v>
      </c>
      <c r="AA543">
        <v>48</v>
      </c>
      <c r="AB543">
        <v>48.54</v>
      </c>
      <c r="AC543" s="1">
        <f>(Table2[[#This Row],[Close Price]]/Table2[[#This Row],[Day Low]])-1</f>
        <v>1.6666666666667052E-3</v>
      </c>
      <c r="AD543" s="1">
        <f>(Table2[[#This Row],[Day High]]/Table2[[#This Row],[Close Price]])-1</f>
        <v>9.5673876871880115E-3</v>
      </c>
      <c r="AE543" s="1">
        <f>(Table2[[#This Row],[Close Price]]/Table2[[#This Row],[Current Week Low]])-1</f>
        <v>1.6666666666667052E-3</v>
      </c>
      <c r="AF543" s="1">
        <f>(Table2[[#This Row],[Current Week High]]/Table2[[#This Row],[Close Price]])-1</f>
        <v>1.6638935108153063E-2</v>
      </c>
      <c r="AG543" s="1">
        <f>(Table2[[#This Row],[Close Price]]/Table2[[#This Row],[Current Month Low]])-1</f>
        <v>1.6666666666667052E-3</v>
      </c>
      <c r="AH543" s="1">
        <f>(Table2[[#This Row],[Current Month High]]/Table2[[#This Row],[Close Price]])-1</f>
        <v>9.5673876871880115E-3</v>
      </c>
      <c r="AI543">
        <v>46.942595673876802</v>
      </c>
      <c r="AJ543">
        <v>38.359712230215798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-0.13</v>
      </c>
      <c r="AM543" t="s">
        <v>3214</v>
      </c>
      <c r="AN543">
        <v>-3.14</v>
      </c>
      <c r="AO543" t="s">
        <v>3214</v>
      </c>
      <c r="AP543">
        <v>0.10663413046763399</v>
      </c>
      <c r="AQ543">
        <f>(Table2[[#This Row],[Sharpe Ratio]]-AVERAGE(Table2[Sharpe Ratio]))/_xlfn.STDEV.P(Table2[Sharpe Ratio])</f>
        <v>0.5305508309283854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599</v>
      </c>
      <c r="AT543">
        <f>_xlfn.RANK.AVG(Table2[[#This Row],[6M Return vs Nifty Z-Score]],Table2[6M Return vs Nifty Z-Score])</f>
        <v>682</v>
      </c>
      <c r="AU543">
        <f>_xlfn.RANK.AVG(Table2[[#This Row],[Sharpe Ratio Z-Score]],Table2[Sharpe Ratio Z-Score])</f>
        <v>213</v>
      </c>
      <c r="AV543">
        <f>(Table2[[#This Row],[Rank 1Y]]+Table2[[#This Row],[Rank 6M]]+Table2[[#This Row],[Rank Sharpe]])/3</f>
        <v>498</v>
      </c>
    </row>
    <row r="544" spans="1:48" x14ac:dyDescent="0.3">
      <c r="A544" t="s">
        <v>1048</v>
      </c>
      <c r="B544" t="s">
        <v>1049</v>
      </c>
      <c r="C544" t="s">
        <v>613</v>
      </c>
      <c r="D544" t="s">
        <v>613</v>
      </c>
      <c r="E544">
        <v>13579.648608</v>
      </c>
      <c r="F544">
        <v>469.6</v>
      </c>
      <c r="G544">
        <v>-6.3168784108180001</v>
      </c>
      <c r="H544">
        <f>(Table2[[#This Row],[1Y Return vs Nifty]]-AVERAGE(Table2[1Y Return vs Nifty]))/_xlfn.STDEV.P(Table2[1Y Return vs Nifty])</f>
        <v>-0.52594599270265352</v>
      </c>
      <c r="I544">
        <v>-8.1713512085064401</v>
      </c>
      <c r="J544">
        <f>(Table2[[#This Row],[1M Return vs Nifty]]-AVERAGE(Table2[1M Return vs Nifty]))/_xlfn.STDEV.P(Table2[1M Return vs Nifty])</f>
        <v>-0.63226668363279814</v>
      </c>
      <c r="K544">
        <v>-9.2000583112045504</v>
      </c>
      <c r="L544">
        <f>(Table2[[#This Row],[6M Return vs Nifty]]-AVERAGE(Table2[6M Return vs Nifty]))/_xlfn.STDEV.P(Table2[6M Return vs Nifty])</f>
        <v>-0.6211298145060854</v>
      </c>
      <c r="M544">
        <v>-0.81206823800847405</v>
      </c>
      <c r="N544">
        <f>(Table2[[#This Row],[1W Return vs Nifty]]-AVERAGE(Table2[1W Return vs Nifty]))/_xlfn.STDEV.P(Table2[1W Return vs Nifty])</f>
        <v>-0.25449495883883622</v>
      </c>
      <c r="O544">
        <v>482.33</v>
      </c>
      <c r="P544">
        <v>490.97610881265899</v>
      </c>
      <c r="Q544">
        <v>460.55467387052602</v>
      </c>
      <c r="R544">
        <v>35.858451619910703</v>
      </c>
      <c r="S544" s="1">
        <f>(Table2[[#This Row],[Close Price]]-Table2[[#This Row],[20D EMA]])/Table2[[#This Row],[20D EMA]]</f>
        <v>-2.6392718678083391E-2</v>
      </c>
      <c r="T544" s="1">
        <f>(Table2[[#This Row],[Close Price]]-Table2[[#This Row],[50D EMA]])/Table2[[#This Row],[50D EMA]]</f>
        <v>-4.353798164304451E-2</v>
      </c>
      <c r="U544" s="1">
        <f>(Table2[[#This Row],[Close Price]]-Table2[[#This Row],[200D EMA]])/Table2[[#This Row],[200D EMA]]</f>
        <v>1.9640070208074546E-2</v>
      </c>
      <c r="V544">
        <v>0.40120893108667199</v>
      </c>
      <c r="W544">
        <v>467.55</v>
      </c>
      <c r="X544">
        <v>477.05</v>
      </c>
      <c r="Y544">
        <v>467.55</v>
      </c>
      <c r="Z544">
        <v>479.85</v>
      </c>
      <c r="AA544">
        <v>467.55</v>
      </c>
      <c r="AB544">
        <v>477.05</v>
      </c>
      <c r="AC544" s="1">
        <f>(Table2[[#This Row],[Close Price]]/Table2[[#This Row],[Day Low]])-1</f>
        <v>4.3845578013046449E-3</v>
      </c>
      <c r="AD544" s="1">
        <f>(Table2[[#This Row],[Day High]]/Table2[[#This Row],[Close Price]])-1</f>
        <v>1.5864565587734303E-2</v>
      </c>
      <c r="AE544" s="1">
        <f>(Table2[[#This Row],[Close Price]]/Table2[[#This Row],[Current Week Low]])-1</f>
        <v>4.3845578013046449E-3</v>
      </c>
      <c r="AF544" s="1">
        <f>(Table2[[#This Row],[Current Week High]]/Table2[[#This Row],[Close Price]])-1</f>
        <v>2.1827086882453051E-2</v>
      </c>
      <c r="AG544" s="1">
        <f>(Table2[[#This Row],[Close Price]]/Table2[[#This Row],[Current Month Low]])-1</f>
        <v>4.3845578013046449E-3</v>
      </c>
      <c r="AH544" s="1">
        <f>(Table2[[#This Row],[Current Month High]]/Table2[[#This Row],[Close Price]])-1</f>
        <v>1.5864565587734303E-2</v>
      </c>
      <c r="AI544">
        <v>26.064735945485499</v>
      </c>
      <c r="AJ544">
        <v>38.7296898079763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</v>
      </c>
      <c r="AM544" t="s">
        <v>3214</v>
      </c>
      <c r="AN544">
        <v>-4.5199999999999996</v>
      </c>
      <c r="AO544" t="s">
        <v>3214</v>
      </c>
      <c r="AP544">
        <v>7.4313401899520001E-3</v>
      </c>
      <c r="AQ544">
        <f>(Table2[[#This Row],[Sharpe Ratio]]-AVERAGE(Table2[Sharpe Ratio]))/_xlfn.STDEV.P(Table2[Sharpe Ratio])</f>
        <v>-0.62781261549925915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473</v>
      </c>
      <c r="AT544">
        <f>_xlfn.RANK.AVG(Table2[[#This Row],[6M Return vs Nifty Z-Score]],Table2[6M Return vs Nifty Z-Score])</f>
        <v>530</v>
      </c>
      <c r="AU544">
        <f>_xlfn.RANK.AVG(Table2[[#This Row],[Sharpe Ratio Z-Score]],Table2[Sharpe Ratio Z-Score])</f>
        <v>491</v>
      </c>
      <c r="AV544">
        <f>(Table2[[#This Row],[Rank 1Y]]+Table2[[#This Row],[Rank 6M]]+Table2[[#This Row],[Rank Sharpe]])/3</f>
        <v>498</v>
      </c>
    </row>
    <row r="545" spans="1:48" x14ac:dyDescent="0.3">
      <c r="A545" t="s">
        <v>555</v>
      </c>
      <c r="B545" t="s">
        <v>556</v>
      </c>
      <c r="C545" t="s">
        <v>3185</v>
      </c>
      <c r="D545" t="s">
        <v>557</v>
      </c>
      <c r="E545">
        <v>38785.692335350002</v>
      </c>
      <c r="F545">
        <v>34430.050000000003</v>
      </c>
      <c r="G545">
        <v>-21.6287078634012</v>
      </c>
      <c r="H545">
        <f>(Table2[[#This Row],[1Y Return vs Nifty]]-AVERAGE(Table2[1Y Return vs Nifty]))/_xlfn.STDEV.P(Table2[1Y Return vs Nifty])</f>
        <v>-0.78202527070186956</v>
      </c>
      <c r="I545">
        <v>-5.7098816072743404</v>
      </c>
      <c r="J545">
        <f>(Table2[[#This Row],[1M Return vs Nifty]]-AVERAGE(Table2[1M Return vs Nifty]))/_xlfn.STDEV.P(Table2[1M Return vs Nifty])</f>
        <v>-0.4106801293824856</v>
      </c>
      <c r="K545">
        <v>-1.1324459607706601</v>
      </c>
      <c r="L545">
        <f>(Table2[[#This Row],[6M Return vs Nifty]]-AVERAGE(Table2[6M Return vs Nifty]))/_xlfn.STDEV.P(Table2[6M Return vs Nifty])</f>
        <v>-0.36605565647545102</v>
      </c>
      <c r="M545">
        <v>-1.0594954400073799</v>
      </c>
      <c r="N545">
        <f>(Table2[[#This Row],[1W Return vs Nifty]]-AVERAGE(Table2[1W Return vs Nifty]))/_xlfn.STDEV.P(Table2[1W Return vs Nifty])</f>
        <v>-0.30622803806966598</v>
      </c>
      <c r="O545">
        <v>35150.639999999999</v>
      </c>
      <c r="P545">
        <v>35662.879101409198</v>
      </c>
      <c r="Q545">
        <v>33798.087062581501</v>
      </c>
      <c r="R545">
        <v>40.694193692518901</v>
      </c>
      <c r="S545" s="1">
        <f>(Table2[[#This Row],[Close Price]]-Table2[[#This Row],[20D EMA]])/Table2[[#This Row],[20D EMA]]</f>
        <v>-2.0500053484090092E-2</v>
      </c>
      <c r="T545" s="1">
        <f>(Table2[[#This Row],[Close Price]]-Table2[[#This Row],[50D EMA]])/Table2[[#This Row],[50D EMA]]</f>
        <v>-3.4568972906073671E-2</v>
      </c>
      <c r="U545" s="1">
        <f>(Table2[[#This Row],[Close Price]]-Table2[[#This Row],[200D EMA]])/Table2[[#This Row],[200D EMA]]</f>
        <v>1.8698186564474546E-2</v>
      </c>
      <c r="V545">
        <v>1.01012176346491</v>
      </c>
      <c r="W545">
        <v>34023.800000000003</v>
      </c>
      <c r="X545">
        <v>34542.75</v>
      </c>
      <c r="Y545">
        <v>33444.050000000003</v>
      </c>
      <c r="Z545">
        <v>34765</v>
      </c>
      <c r="AA545">
        <v>34023.800000000003</v>
      </c>
      <c r="AB545">
        <v>34542.75</v>
      </c>
      <c r="AC545" s="1">
        <f>(Table2[[#This Row],[Close Price]]/Table2[[#This Row],[Day Low]])-1</f>
        <v>1.1940171291860313E-2</v>
      </c>
      <c r="AD545" s="1">
        <f>(Table2[[#This Row],[Day High]]/Table2[[#This Row],[Close Price]])-1</f>
        <v>3.2733034079241996E-3</v>
      </c>
      <c r="AE545" s="1">
        <f>(Table2[[#This Row],[Close Price]]/Table2[[#This Row],[Current Week Low]])-1</f>
        <v>2.9482075286934473E-2</v>
      </c>
      <c r="AF545" s="1">
        <f>(Table2[[#This Row],[Current Week High]]/Table2[[#This Row],[Close Price]])-1</f>
        <v>9.7284203769671951E-3</v>
      </c>
      <c r="AG545" s="1">
        <f>(Table2[[#This Row],[Close Price]]/Table2[[#This Row],[Current Month Low]])-1</f>
        <v>1.1940171291860313E-2</v>
      </c>
      <c r="AH545" s="1">
        <f>(Table2[[#This Row],[Current Month High]]/Table2[[#This Row],[Close Price]])-1</f>
        <v>3.2733034079241996E-3</v>
      </c>
      <c r="AI545">
        <v>18.665235746099601</v>
      </c>
      <c r="AJ545">
        <v>20.811643937759101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</v>
      </c>
      <c r="AM545">
        <v>0</v>
      </c>
      <c r="AN545">
        <v>-3.07</v>
      </c>
      <c r="AO545" t="s">
        <v>3214</v>
      </c>
      <c r="AP545">
        <v>1.6534803363415999E-2</v>
      </c>
      <c r="AQ545">
        <f>(Table2[[#This Row],[Sharpe Ratio]]-AVERAGE(Table2[Sharpe Ratio]))/_xlfn.STDEV.P(Table2[Sharpe Ratio])</f>
        <v>-0.52151400286423455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583</v>
      </c>
      <c r="AT545">
        <f>_xlfn.RANK.AVG(Table2[[#This Row],[6M Return vs Nifty Z-Score]],Table2[6M Return vs Nifty Z-Score])</f>
        <v>446</v>
      </c>
      <c r="AU545">
        <f>_xlfn.RANK.AVG(Table2[[#This Row],[Sharpe Ratio Z-Score]],Table2[Sharpe Ratio Z-Score])</f>
        <v>468</v>
      </c>
      <c r="AV545">
        <f>(Table2[[#This Row],[Rank 1Y]]+Table2[[#This Row],[Rank 6M]]+Table2[[#This Row],[Rank Sharpe]])/3</f>
        <v>499</v>
      </c>
    </row>
    <row r="546" spans="1:48" x14ac:dyDescent="0.3">
      <c r="A546" t="s">
        <v>81</v>
      </c>
      <c r="B546" t="s">
        <v>82</v>
      </c>
      <c r="C546" t="s">
        <v>3178</v>
      </c>
      <c r="D546" t="s">
        <v>83</v>
      </c>
      <c r="E546">
        <v>335529.88857828098</v>
      </c>
      <c r="F546">
        <v>3775.95</v>
      </c>
      <c r="G546">
        <v>-13.223269126413999</v>
      </c>
      <c r="H546">
        <f>(Table2[[#This Row],[1Y Return vs Nifty]]-AVERAGE(Table2[1Y Return vs Nifty]))/_xlfn.STDEV.P(Table2[1Y Return vs Nifty])</f>
        <v>-0.64145038448726421</v>
      </c>
      <c r="I546">
        <v>3.3684194032358898</v>
      </c>
      <c r="J546">
        <f>(Table2[[#This Row],[1M Return vs Nifty]]-AVERAGE(Table2[1M Return vs Nifty]))/_xlfn.STDEV.P(Table2[1M Return vs Nifty])</f>
        <v>0.40656719244475192</v>
      </c>
      <c r="K546">
        <v>-14.314364010279</v>
      </c>
      <c r="L546">
        <f>(Table2[[#This Row],[6M Return vs Nifty]]-AVERAGE(Table2[6M Return vs Nifty]))/_xlfn.STDEV.P(Table2[6M Return vs Nifty])</f>
        <v>-0.78282910835385322</v>
      </c>
      <c r="M546">
        <v>2.6313831491696901E-2</v>
      </c>
      <c r="N546">
        <f>(Table2[[#This Row],[1W Return vs Nifty]]-AVERAGE(Table2[1W Return vs Nifty]))/_xlfn.STDEV.P(Table2[1W Return vs Nifty])</f>
        <v>-7.920264790145129E-2</v>
      </c>
      <c r="O546">
        <v>3734.55</v>
      </c>
      <c r="P546">
        <v>3620.0865418636199</v>
      </c>
      <c r="Q546">
        <v>3470.8503542365302</v>
      </c>
      <c r="R546">
        <v>53.141320472697203</v>
      </c>
      <c r="S546" s="1">
        <f>(Table2[[#This Row],[Close Price]]-Table2[[#This Row],[20D EMA]])/Table2[[#This Row],[20D EMA]]</f>
        <v>1.1085672972647209E-2</v>
      </c>
      <c r="T546" s="1">
        <f>(Table2[[#This Row],[Close Price]]-Table2[[#This Row],[50D EMA]])/Table2[[#This Row],[50D EMA]]</f>
        <v>4.3055174602577712E-2</v>
      </c>
      <c r="U546" s="1">
        <f>(Table2[[#This Row],[Close Price]]-Table2[[#This Row],[200D EMA]])/Table2[[#This Row],[200D EMA]]</f>
        <v>8.7903428446883092E-2</v>
      </c>
      <c r="V546">
        <v>0.79799471811050704</v>
      </c>
      <c r="W546">
        <v>3757</v>
      </c>
      <c r="X546">
        <v>3837.95</v>
      </c>
      <c r="Y546">
        <v>3757</v>
      </c>
      <c r="Z546">
        <v>3863.55</v>
      </c>
      <c r="AA546">
        <v>3757</v>
      </c>
      <c r="AB546">
        <v>3837.95</v>
      </c>
      <c r="AC546" s="1">
        <f>(Table2[[#This Row],[Close Price]]/Table2[[#This Row],[Day Low]])-1</f>
        <v>5.0439180196966138E-3</v>
      </c>
      <c r="AD546" s="1">
        <f>(Table2[[#This Row],[Day High]]/Table2[[#This Row],[Close Price]])-1</f>
        <v>1.6419708947417178E-2</v>
      </c>
      <c r="AE546" s="1">
        <f>(Table2[[#This Row],[Close Price]]/Table2[[#This Row],[Current Week Low]])-1</f>
        <v>5.0439180196966138E-3</v>
      </c>
      <c r="AF546" s="1">
        <f>(Table2[[#This Row],[Current Week High]]/Table2[[#This Row],[Close Price]])-1</f>
        <v>2.319945973860893E-2</v>
      </c>
      <c r="AG546" s="1">
        <f>(Table2[[#This Row],[Close Price]]/Table2[[#This Row],[Current Month Low]])-1</f>
        <v>5.0439180196966138E-3</v>
      </c>
      <c r="AH546" s="1">
        <f>(Table2[[#This Row],[Current Month High]]/Table2[[#This Row],[Close Price]])-1</f>
        <v>1.6419708947417178E-2</v>
      </c>
      <c r="AI546">
        <v>2.9396575696182401</v>
      </c>
      <c r="AJ546">
        <v>23.5727259339256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3215</v>
      </c>
      <c r="AN546">
        <v>0.24</v>
      </c>
      <c r="AO546" t="s">
        <v>3215</v>
      </c>
      <c r="AP546">
        <v>4.6684463247187002E-2</v>
      </c>
      <c r="AQ546">
        <f>(Table2[[#This Row],[Sharpe Ratio]]-AVERAGE(Table2[Sharpe Ratio]))/_xlfn.STDEV.P(Table2[Sharpe Ratio])</f>
        <v>-0.16946479302015105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-1.2663797413179678</v>
      </c>
      <c r="AS546">
        <f>_xlfn.RANK.AVG(Table2[[#This Row],[1Y Return vs Nifty Z-Score]],Table2[1Y Return vs Nifty Z-Score])</f>
        <v>535</v>
      </c>
      <c r="AT546">
        <f>_xlfn.RANK.AVG(Table2[[#This Row],[6M Return vs Nifty Z-Score]],Table2[6M Return vs Nifty Z-Score])</f>
        <v>576</v>
      </c>
      <c r="AU546">
        <f>_xlfn.RANK.AVG(Table2[[#This Row],[Sharpe Ratio Z-Score]],Table2[Sharpe Ratio Z-Score])</f>
        <v>387</v>
      </c>
      <c r="AV546">
        <f>(Table2[[#This Row],[Rank 1Y]]+Table2[[#This Row],[Rank 6M]]+Table2[[#This Row],[Rank Sharpe]])/3</f>
        <v>499.33333333333331</v>
      </c>
    </row>
    <row r="547" spans="1:48" x14ac:dyDescent="0.3">
      <c r="A547" t="s">
        <v>1198</v>
      </c>
      <c r="B547" t="s">
        <v>1199</v>
      </c>
      <c r="C547" t="s">
        <v>3178</v>
      </c>
      <c r="D547" t="s">
        <v>742</v>
      </c>
      <c r="E547">
        <v>10440.7529026149</v>
      </c>
      <c r="F547">
        <v>8095.15</v>
      </c>
      <c r="G547">
        <v>-36.481396274547997</v>
      </c>
      <c r="H547">
        <f>(Table2[[#This Row],[1Y Return vs Nifty]]-AVERAGE(Table2[1Y Return vs Nifty]))/_xlfn.STDEV.P(Table2[1Y Return vs Nifty])</f>
        <v>-1.0304257467163229</v>
      </c>
      <c r="I547">
        <v>-14.9719996222136</v>
      </c>
      <c r="J547">
        <f>(Table2[[#This Row],[1M Return vs Nifty]]-AVERAGE(Table2[1M Return vs Nifty]))/_xlfn.STDEV.P(Table2[1M Return vs Nifty])</f>
        <v>-1.2444750358736389</v>
      </c>
      <c r="K547">
        <v>2.5413625307049799</v>
      </c>
      <c r="L547">
        <f>(Table2[[#This Row],[6M Return vs Nifty]]-AVERAGE(Table2[6M Return vs Nifty]))/_xlfn.STDEV.P(Table2[6M Return vs Nifty])</f>
        <v>-0.24990064467960721</v>
      </c>
      <c r="M547">
        <v>-2.14933287718415</v>
      </c>
      <c r="N547">
        <f>(Table2[[#This Row],[1W Return vs Nifty]]-AVERAGE(Table2[1W Return vs Nifty]))/_xlfn.STDEV.P(Table2[1W Return vs Nifty])</f>
        <v>-0.53409565339532294</v>
      </c>
      <c r="O547">
        <v>8474.1</v>
      </c>
      <c r="P547">
        <v>8749.1093229290309</v>
      </c>
      <c r="Q547">
        <v>8275.3574849152992</v>
      </c>
      <c r="R547">
        <v>21.699483978261899</v>
      </c>
      <c r="S547" s="1">
        <f>(Table2[[#This Row],[Close Price]]-Table2[[#This Row],[20D EMA]])/Table2[[#This Row],[20D EMA]]</f>
        <v>-4.4718613186061143E-2</v>
      </c>
      <c r="T547" s="1">
        <f>(Table2[[#This Row],[Close Price]]-Table2[[#This Row],[50D EMA]])/Table2[[#This Row],[50D EMA]]</f>
        <v>-7.4745816835912901E-2</v>
      </c>
      <c r="U547" s="1">
        <f>(Table2[[#This Row],[Close Price]]-Table2[[#This Row],[200D EMA]])/Table2[[#This Row],[200D EMA]]</f>
        <v>-2.1776398813439787E-2</v>
      </c>
      <c r="V547">
        <v>0.46446455871868297</v>
      </c>
      <c r="W547">
        <v>8050.55</v>
      </c>
      <c r="X547">
        <v>8129.95</v>
      </c>
      <c r="Y547">
        <v>8037.5</v>
      </c>
      <c r="Z547">
        <v>8156.4</v>
      </c>
      <c r="AA547">
        <v>8050.55</v>
      </c>
      <c r="AB547">
        <v>8129.95</v>
      </c>
      <c r="AC547" s="1">
        <f>(Table2[[#This Row],[Close Price]]/Table2[[#This Row],[Day Low]])-1</f>
        <v>5.5399941618894388E-3</v>
      </c>
      <c r="AD547" s="1">
        <f>(Table2[[#This Row],[Day High]]/Table2[[#This Row],[Close Price]])-1</f>
        <v>4.2988703112356585E-3</v>
      </c>
      <c r="AE547" s="1">
        <f>(Table2[[#This Row],[Close Price]]/Table2[[#This Row],[Current Week Low]])-1</f>
        <v>7.172628304821016E-3</v>
      </c>
      <c r="AF547" s="1">
        <f>(Table2[[#This Row],[Current Week High]]/Table2[[#This Row],[Close Price]])-1</f>
        <v>7.5662588092870742E-3</v>
      </c>
      <c r="AG547" s="1">
        <f>(Table2[[#This Row],[Close Price]]/Table2[[#This Row],[Current Month Low]])-1</f>
        <v>5.5399941618894388E-3</v>
      </c>
      <c r="AH547" s="1">
        <f>(Table2[[#This Row],[Current Month High]]/Table2[[#This Row],[Close Price]])-1</f>
        <v>4.2988703112356585E-3</v>
      </c>
      <c r="AI547">
        <v>33.289068145741503</v>
      </c>
      <c r="AJ547">
        <v>22.817544604927701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-0.13</v>
      </c>
      <c r="AM547" t="s">
        <v>3214</v>
      </c>
      <c r="AN547">
        <v>-4.2300000000000004</v>
      </c>
      <c r="AO547" t="s">
        <v>3214</v>
      </c>
      <c r="AP547">
        <v>3.1581465201748003E-2</v>
      </c>
      <c r="AQ547">
        <f>(Table2[[#This Row],[Sharpe Ratio]]-AVERAGE(Table2[Sharpe Ratio]))/_xlfn.STDEV.P(Table2[Sharpe Ratio])</f>
        <v>-0.34581830906878741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670</v>
      </c>
      <c r="AT547">
        <f>_xlfn.RANK.AVG(Table2[[#This Row],[6M Return vs Nifty Z-Score]],Table2[6M Return vs Nifty Z-Score])</f>
        <v>402</v>
      </c>
      <c r="AU547">
        <f>_xlfn.RANK.AVG(Table2[[#This Row],[Sharpe Ratio Z-Score]],Table2[Sharpe Ratio Z-Score])</f>
        <v>427</v>
      </c>
      <c r="AV547">
        <f>(Table2[[#This Row],[Rank 1Y]]+Table2[[#This Row],[Rank 6M]]+Table2[[#This Row],[Rank Sharpe]])/3</f>
        <v>499.66666666666669</v>
      </c>
    </row>
    <row r="548" spans="1:48" x14ac:dyDescent="0.3">
      <c r="A548" t="s">
        <v>429</v>
      </c>
      <c r="B548" t="s">
        <v>430</v>
      </c>
      <c r="C548" t="s">
        <v>3180</v>
      </c>
      <c r="D548" t="s">
        <v>431</v>
      </c>
      <c r="E548">
        <v>56255.8841696366</v>
      </c>
      <c r="F548">
        <v>921.7</v>
      </c>
      <c r="G548">
        <v>-2.1257119384323602</v>
      </c>
      <c r="H548">
        <f>(Table2[[#This Row],[1Y Return vs Nifty]]-AVERAGE(Table2[1Y Return vs Nifty]))/_xlfn.STDEV.P(Table2[1Y Return vs Nifty])</f>
        <v>-0.45585176343065958</v>
      </c>
      <c r="I548">
        <v>-7.1092523305488902</v>
      </c>
      <c r="J548">
        <f>(Table2[[#This Row],[1M Return vs Nifty]]-AVERAGE(Table2[1M Return vs Nifty]))/_xlfn.STDEV.P(Table2[1M Return vs Nifty])</f>
        <v>-0.53665435897848068</v>
      </c>
      <c r="K548">
        <v>-14.345271391169099</v>
      </c>
      <c r="L548">
        <f>(Table2[[#This Row],[6M Return vs Nifty]]-AVERAGE(Table2[6M Return vs Nifty]))/_xlfn.STDEV.P(Table2[6M Return vs Nifty])</f>
        <v>-0.783806308771403</v>
      </c>
      <c r="M548">
        <v>3.76707693955287</v>
      </c>
      <c r="N548">
        <f>(Table2[[#This Row],[1W Return vs Nifty]]-AVERAGE(Table2[1W Return vs Nifty]))/_xlfn.STDEV.P(Table2[1W Return vs Nifty])</f>
        <v>0.70293121890737831</v>
      </c>
      <c r="O548">
        <v>926.34</v>
      </c>
      <c r="P548">
        <v>959.65140856998403</v>
      </c>
      <c r="Q548">
        <v>943.39397816523103</v>
      </c>
      <c r="R548">
        <v>53.130323041145601</v>
      </c>
      <c r="S548" s="1">
        <f>(Table2[[#This Row],[Close Price]]-Table2[[#This Row],[20D EMA]])/Table2[[#This Row],[20D EMA]]</f>
        <v>-5.008959993091075E-3</v>
      </c>
      <c r="T548" s="1">
        <f>(Table2[[#This Row],[Close Price]]-Table2[[#This Row],[50D EMA]])/Table2[[#This Row],[50D EMA]]</f>
        <v>-3.9547077439855929E-2</v>
      </c>
      <c r="U548" s="1">
        <f>(Table2[[#This Row],[Close Price]]-Table2[[#This Row],[200D EMA]])/Table2[[#This Row],[200D EMA]]</f>
        <v>-2.2995671657161446E-2</v>
      </c>
      <c r="V548">
        <v>0.95766447363092599</v>
      </c>
      <c r="W548">
        <v>915.1</v>
      </c>
      <c r="X548">
        <v>926.95</v>
      </c>
      <c r="Y548">
        <v>906</v>
      </c>
      <c r="Z548">
        <v>926.95</v>
      </c>
      <c r="AA548">
        <v>915.1</v>
      </c>
      <c r="AB548">
        <v>926.95</v>
      </c>
      <c r="AC548" s="1">
        <f>(Table2[[#This Row],[Close Price]]/Table2[[#This Row],[Day Low]])-1</f>
        <v>7.212326521691681E-3</v>
      </c>
      <c r="AD548" s="1">
        <f>(Table2[[#This Row],[Day High]]/Table2[[#This Row],[Close Price]])-1</f>
        <v>5.6959965281544456E-3</v>
      </c>
      <c r="AE548" s="1">
        <f>(Table2[[#This Row],[Close Price]]/Table2[[#This Row],[Current Week Low]])-1</f>
        <v>1.7328918322295772E-2</v>
      </c>
      <c r="AF548" s="1">
        <f>(Table2[[#This Row],[Current Week High]]/Table2[[#This Row],[Close Price]])-1</f>
        <v>5.6959965281544456E-3</v>
      </c>
      <c r="AG548" s="1">
        <f>(Table2[[#This Row],[Close Price]]/Table2[[#This Row],[Current Month Low]])-1</f>
        <v>7.212326521691681E-3</v>
      </c>
      <c r="AH548" s="1">
        <f>(Table2[[#This Row],[Current Month High]]/Table2[[#This Row],[Close Price]])-1</f>
        <v>5.6959965281544456E-3</v>
      </c>
      <c r="AI548">
        <v>28.0243029185201</v>
      </c>
      <c r="AJ548">
        <v>37.116929485272202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-0.15</v>
      </c>
      <c r="AM548" t="s">
        <v>3214</v>
      </c>
      <c r="AN548">
        <v>-4.12</v>
      </c>
      <c r="AO548" t="s">
        <v>3214</v>
      </c>
      <c r="AP548">
        <v>1.2362924820546999E-2</v>
      </c>
      <c r="AQ548">
        <f>(Table2[[#This Row],[Sharpe Ratio]]-AVERAGE(Table2[Sharpe Ratio]))/_xlfn.STDEV.P(Table2[Sharpe Ratio])</f>
        <v>-0.57022787062408598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448</v>
      </c>
      <c r="AT548">
        <f>_xlfn.RANK.AVG(Table2[[#This Row],[6M Return vs Nifty Z-Score]],Table2[6M Return vs Nifty Z-Score])</f>
        <v>577</v>
      </c>
      <c r="AU548">
        <f>_xlfn.RANK.AVG(Table2[[#This Row],[Sharpe Ratio Z-Score]],Table2[Sharpe Ratio Z-Score])</f>
        <v>477</v>
      </c>
      <c r="AV548">
        <f>(Table2[[#This Row],[Rank 1Y]]+Table2[[#This Row],[Rank 6M]]+Table2[[#This Row],[Rank Sharpe]])/3</f>
        <v>500.66666666666669</v>
      </c>
    </row>
    <row r="549" spans="1:48" x14ac:dyDescent="0.3">
      <c r="A549" t="s">
        <v>892</v>
      </c>
      <c r="B549" t="s">
        <v>893</v>
      </c>
      <c r="C549" t="s">
        <v>3169</v>
      </c>
      <c r="D549" t="s">
        <v>387</v>
      </c>
      <c r="E549">
        <v>17905.425823276</v>
      </c>
      <c r="F549">
        <v>111.91</v>
      </c>
      <c r="G549">
        <v>-43.862102933746002</v>
      </c>
      <c r="H549">
        <f>(Table2[[#This Row],[1Y Return vs Nifty]]-AVERAGE(Table2[1Y Return vs Nifty]))/_xlfn.STDEV.P(Table2[1Y Return vs Nifty])</f>
        <v>-1.1538627297538115</v>
      </c>
      <c r="I549">
        <v>-2.6589666102824601</v>
      </c>
      <c r="J549">
        <f>(Table2[[#This Row],[1M Return vs Nifty]]-AVERAGE(Table2[1M Return vs Nifty]))/_xlfn.STDEV.P(Table2[1M Return vs Nifty])</f>
        <v>-0.1360304887143102</v>
      </c>
      <c r="K549">
        <v>-17.7027552397135</v>
      </c>
      <c r="L549">
        <f>(Table2[[#This Row],[6M Return vs Nifty]]-AVERAGE(Table2[6M Return vs Nifty]))/_xlfn.STDEV.P(Table2[6M Return vs Nifty])</f>
        <v>-0.88996006636027114</v>
      </c>
      <c r="M549">
        <v>1.3730109810972</v>
      </c>
      <c r="N549">
        <f>(Table2[[#This Row],[1W Return vs Nifty]]-AVERAGE(Table2[1W Return vs Nifty]))/_xlfn.STDEV.P(Table2[1W Return vs Nifty])</f>
        <v>0.20237023405185212</v>
      </c>
      <c r="O549">
        <v>111.18</v>
      </c>
      <c r="P549">
        <v>111.77067217455701</v>
      </c>
      <c r="Q549">
        <v>113.716012304733</v>
      </c>
      <c r="R549">
        <v>54.517895998691998</v>
      </c>
      <c r="S549" s="1">
        <f>(Table2[[#This Row],[Close Price]]-Table2[[#This Row],[20D EMA]])/Table2[[#This Row],[20D EMA]]</f>
        <v>6.5659291239430631E-3</v>
      </c>
      <c r="T549" s="1">
        <f>(Table2[[#This Row],[Close Price]]-Table2[[#This Row],[50D EMA]])/Table2[[#This Row],[50D EMA]]</f>
        <v>1.2465508413995756E-3</v>
      </c>
      <c r="U549" s="1">
        <f>(Table2[[#This Row],[Close Price]]-Table2[[#This Row],[200D EMA]])/Table2[[#This Row],[200D EMA]]</f>
        <v>-1.588177661289512E-2</v>
      </c>
      <c r="V549">
        <v>1.44144108275967</v>
      </c>
      <c r="W549">
        <v>111.72</v>
      </c>
      <c r="X549">
        <v>114.33</v>
      </c>
      <c r="Y549">
        <v>111.72</v>
      </c>
      <c r="Z549">
        <v>115.69</v>
      </c>
      <c r="AA549">
        <v>111.72</v>
      </c>
      <c r="AB549">
        <v>114.33</v>
      </c>
      <c r="AC549" s="1">
        <f>(Table2[[#This Row],[Close Price]]/Table2[[#This Row],[Day Low]])-1</f>
        <v>1.7006802721089009E-3</v>
      </c>
      <c r="AD549" s="1">
        <f>(Table2[[#This Row],[Day High]]/Table2[[#This Row],[Close Price]])-1</f>
        <v>2.1624519703333123E-2</v>
      </c>
      <c r="AE549" s="1">
        <f>(Table2[[#This Row],[Close Price]]/Table2[[#This Row],[Current Week Low]])-1</f>
        <v>1.7006802721089009E-3</v>
      </c>
      <c r="AF549" s="1">
        <f>(Table2[[#This Row],[Current Week High]]/Table2[[#This Row],[Close Price]])-1</f>
        <v>3.377714234652851E-2</v>
      </c>
      <c r="AG549" s="1">
        <f>(Table2[[#This Row],[Close Price]]/Table2[[#This Row],[Current Month Low]])-1</f>
        <v>1.7006802721089009E-3</v>
      </c>
      <c r="AH549" s="1">
        <f>(Table2[[#This Row],[Current Month High]]/Table2[[#This Row],[Close Price]])-1</f>
        <v>2.1624519703333123E-2</v>
      </c>
      <c r="AI549">
        <v>15.8967027075328</v>
      </c>
      <c r="AJ549">
        <v>7.0909090909090802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-0.08</v>
      </c>
      <c r="AM549" t="s">
        <v>3214</v>
      </c>
      <c r="AN549">
        <v>0.46</v>
      </c>
      <c r="AO549" t="s">
        <v>3215</v>
      </c>
      <c r="AP549">
        <v>0.110446329401882</v>
      </c>
      <c r="AQ549">
        <f>(Table2[[#This Row],[Sharpe Ratio]]-AVERAGE(Table2[Sharpe Ratio]))/_xlfn.STDEV.P(Table2[Sharpe Ratio])</f>
        <v>0.5750648197343714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689</v>
      </c>
      <c r="AT549">
        <f>_xlfn.RANK.AVG(Table2[[#This Row],[6M Return vs Nifty Z-Score]],Table2[6M Return vs Nifty Z-Score])</f>
        <v>612</v>
      </c>
      <c r="AU549">
        <f>_xlfn.RANK.AVG(Table2[[#This Row],[Sharpe Ratio Z-Score]],Table2[Sharpe Ratio Z-Score])</f>
        <v>201</v>
      </c>
      <c r="AV549">
        <f>(Table2[[#This Row],[Rank 1Y]]+Table2[[#This Row],[Rank 6M]]+Table2[[#This Row],[Rank Sharpe]])/3</f>
        <v>500.66666666666669</v>
      </c>
    </row>
    <row r="550" spans="1:48" x14ac:dyDescent="0.3">
      <c r="A550" t="s">
        <v>394</v>
      </c>
      <c r="B550" t="s">
        <v>395</v>
      </c>
      <c r="C550" t="s">
        <v>3173</v>
      </c>
      <c r="D550" t="s">
        <v>54</v>
      </c>
      <c r="E550">
        <v>61657.293422729999</v>
      </c>
      <c r="F550">
        <v>29016.15</v>
      </c>
      <c r="G550">
        <v>-5.8675395747394896</v>
      </c>
      <c r="H550">
        <f>(Table2[[#This Row],[1Y Return vs Nifty]]-AVERAGE(Table2[1Y Return vs Nifty]))/_xlfn.STDEV.P(Table2[1Y Return vs Nifty])</f>
        <v>-0.51843112551605608</v>
      </c>
      <c r="I550">
        <v>-6.5231625671638698</v>
      </c>
      <c r="J550">
        <f>(Table2[[#This Row],[1M Return vs Nifty]]-AVERAGE(Table2[1M Return vs Nifty]))/_xlfn.STDEV.P(Table2[1M Return vs Nifty])</f>
        <v>-0.48389335348612739</v>
      </c>
      <c r="K550">
        <v>-8.4939720863158197</v>
      </c>
      <c r="L550">
        <f>(Table2[[#This Row],[6M Return vs Nifty]]-AVERAGE(Table2[6M Return vs Nifty]))/_xlfn.STDEV.P(Table2[6M Return vs Nifty])</f>
        <v>-0.59880544621875254</v>
      </c>
      <c r="M550">
        <v>3.2000049556982799</v>
      </c>
      <c r="N550">
        <f>(Table2[[#This Row],[1W Return vs Nifty]]-AVERAGE(Table2[1W Return vs Nifty]))/_xlfn.STDEV.P(Table2[1W Return vs Nifty])</f>
        <v>0.58436551702281736</v>
      </c>
      <c r="O550">
        <v>28928.98</v>
      </c>
      <c r="P550">
        <v>28666.340937936999</v>
      </c>
      <c r="Q550">
        <v>27014.8241940642</v>
      </c>
      <c r="R550">
        <v>53.057548285543497</v>
      </c>
      <c r="S550" s="1">
        <f>(Table2[[#This Row],[Close Price]]-Table2[[#This Row],[20D EMA]])/Table2[[#This Row],[20D EMA]]</f>
        <v>3.013241393232734E-3</v>
      </c>
      <c r="T550" s="1">
        <f>(Table2[[#This Row],[Close Price]]-Table2[[#This Row],[50D EMA]])/Table2[[#This Row],[50D EMA]]</f>
        <v>1.2202780355551619E-2</v>
      </c>
      <c r="U550" s="1">
        <f>(Table2[[#This Row],[Close Price]]-Table2[[#This Row],[200D EMA]])/Table2[[#This Row],[200D EMA]]</f>
        <v>7.4082503426971785E-2</v>
      </c>
      <c r="V550">
        <v>0.917808660573315</v>
      </c>
      <c r="W550">
        <v>28884.25</v>
      </c>
      <c r="X550">
        <v>29256.65</v>
      </c>
      <c r="Y550">
        <v>28884.25</v>
      </c>
      <c r="Z550">
        <v>29486.400000000001</v>
      </c>
      <c r="AA550">
        <v>28884.25</v>
      </c>
      <c r="AB550">
        <v>29256.65</v>
      </c>
      <c r="AC550" s="1">
        <f>(Table2[[#This Row],[Close Price]]/Table2[[#This Row],[Day Low]])-1</f>
        <v>4.5665025056909059E-3</v>
      </c>
      <c r="AD550" s="1">
        <f>(Table2[[#This Row],[Day High]]/Table2[[#This Row],[Close Price]])-1</f>
        <v>8.2884876181024136E-3</v>
      </c>
      <c r="AE550" s="1">
        <f>(Table2[[#This Row],[Close Price]]/Table2[[#This Row],[Current Week Low]])-1</f>
        <v>4.5665025056909059E-3</v>
      </c>
      <c r="AF550" s="1">
        <f>(Table2[[#This Row],[Current Week High]]/Table2[[#This Row],[Close Price]])-1</f>
        <v>1.6206491901923581E-2</v>
      </c>
      <c r="AG550" s="1">
        <f>(Table2[[#This Row],[Close Price]]/Table2[[#This Row],[Current Month Low]])-1</f>
        <v>4.5665025056909059E-3</v>
      </c>
      <c r="AH550" s="1">
        <f>(Table2[[#This Row],[Current Month High]]/Table2[[#This Row],[Close Price]])-1</f>
        <v>8.2884876181024136E-3</v>
      </c>
      <c r="AI550">
        <v>5.1862497264454301</v>
      </c>
      <c r="AJ550">
        <v>31.891590909090901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-7.0000000000000007E-2</v>
      </c>
      <c r="AM550" t="s">
        <v>3214</v>
      </c>
      <c r="AN550">
        <v>-1.84</v>
      </c>
      <c r="AO550" t="s">
        <v>3214</v>
      </c>
      <c r="AP550">
        <v>1.886090013612E-3</v>
      </c>
      <c r="AQ550">
        <f>(Table2[[#This Row],[Sharpe Ratio]]-AVERAGE(Table2[Sharpe Ratio]))/_xlfn.STDEV.P(Table2[Sharpe Ratio])</f>
        <v>-0.69256296261740669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-1.709327370815525</v>
      </c>
      <c r="AS550">
        <f>_xlfn.RANK.AVG(Table2[[#This Row],[1Y Return vs Nifty Z-Score]],Table2[1Y Return vs Nifty Z-Score])</f>
        <v>470</v>
      </c>
      <c r="AT550">
        <f>_xlfn.RANK.AVG(Table2[[#This Row],[6M Return vs Nifty Z-Score]],Table2[6M Return vs Nifty Z-Score])</f>
        <v>525</v>
      </c>
      <c r="AU550">
        <f>_xlfn.RANK.AVG(Table2[[#This Row],[Sharpe Ratio Z-Score]],Table2[Sharpe Ratio Z-Score])</f>
        <v>508</v>
      </c>
      <c r="AV550">
        <f>(Table2[[#This Row],[Rank 1Y]]+Table2[[#This Row],[Rank 6M]]+Table2[[#This Row],[Rank Sharpe]])/3</f>
        <v>501</v>
      </c>
    </row>
    <row r="551" spans="1:48" x14ac:dyDescent="0.3">
      <c r="A551" t="s">
        <v>1206</v>
      </c>
      <c r="B551" t="s">
        <v>1207</v>
      </c>
      <c r="C551" t="s">
        <v>3183</v>
      </c>
      <c r="D551" t="s">
        <v>384</v>
      </c>
      <c r="E551">
        <v>10277.766072435001</v>
      </c>
      <c r="F551">
        <v>699.45</v>
      </c>
      <c r="G551">
        <v>-16.986834570612</v>
      </c>
      <c r="H551">
        <f>(Table2[[#This Row],[1Y Return vs Nifty]]-AVERAGE(Table2[1Y Return vs Nifty]))/_xlfn.STDEV.P(Table2[1Y Return vs Nifty])</f>
        <v>-0.70439329569441789</v>
      </c>
      <c r="I551">
        <v>-0.344063532305524</v>
      </c>
      <c r="J551">
        <f>(Table2[[#This Row],[1M Return vs Nifty]]-AVERAGE(Table2[1M Return vs Nifty]))/_xlfn.STDEV.P(Table2[1M Return vs Nifty])</f>
        <v>7.2361845773831215E-2</v>
      </c>
      <c r="K551">
        <v>-8.7087644497960994</v>
      </c>
      <c r="L551">
        <f>(Table2[[#This Row],[6M Return vs Nifty]]-AVERAGE(Table2[6M Return vs Nifty]))/_xlfn.STDEV.P(Table2[6M Return vs Nifty])</f>
        <v>-0.60559654857795242</v>
      </c>
      <c r="M551">
        <v>5.0969472333198498</v>
      </c>
      <c r="N551">
        <f>(Table2[[#This Row],[1W Return vs Nifty]]-AVERAGE(Table2[1W Return vs Nifty]))/_xlfn.STDEV.P(Table2[1W Return vs Nifty])</f>
        <v>0.98098587384575597</v>
      </c>
      <c r="O551">
        <v>669.74</v>
      </c>
      <c r="P551">
        <v>672.04445029914996</v>
      </c>
      <c r="Q551">
        <v>671.12654586774704</v>
      </c>
      <c r="R551">
        <v>78.801902223313405</v>
      </c>
      <c r="S551" s="1">
        <f>(Table2[[#This Row],[Close Price]]-Table2[[#This Row],[20D EMA]])/Table2[[#This Row],[20D EMA]]</f>
        <v>4.4360498103741805E-2</v>
      </c>
      <c r="T551" s="1">
        <f>(Table2[[#This Row],[Close Price]]-Table2[[#This Row],[50D EMA]])/Table2[[#This Row],[50D EMA]]</f>
        <v>4.0779370603612516E-2</v>
      </c>
      <c r="U551" s="1">
        <f>(Table2[[#This Row],[Close Price]]-Table2[[#This Row],[200D EMA]])/Table2[[#This Row],[200D EMA]]</f>
        <v>4.2202851767145652E-2</v>
      </c>
      <c r="V551">
        <v>0.67094326640777802</v>
      </c>
      <c r="W551">
        <v>675.2</v>
      </c>
      <c r="X551">
        <v>700.95</v>
      </c>
      <c r="Y551">
        <v>672.55</v>
      </c>
      <c r="Z551">
        <v>700.95</v>
      </c>
      <c r="AA551">
        <v>675.2</v>
      </c>
      <c r="AB551">
        <v>700.95</v>
      </c>
      <c r="AC551" s="1">
        <f>(Table2[[#This Row],[Close Price]]/Table2[[#This Row],[Day Low]])-1</f>
        <v>3.5915284360189537E-2</v>
      </c>
      <c r="AD551" s="1">
        <f>(Table2[[#This Row],[Day High]]/Table2[[#This Row],[Close Price]])-1</f>
        <v>2.1445421402530584E-3</v>
      </c>
      <c r="AE551" s="1">
        <f>(Table2[[#This Row],[Close Price]]/Table2[[#This Row],[Current Week Low]])-1</f>
        <v>3.9997026243402178E-2</v>
      </c>
      <c r="AF551" s="1">
        <f>(Table2[[#This Row],[Current Week High]]/Table2[[#This Row],[Close Price]])-1</f>
        <v>2.1445421402530584E-3</v>
      </c>
      <c r="AG551" s="1">
        <f>(Table2[[#This Row],[Close Price]]/Table2[[#This Row],[Current Month Low]])-1</f>
        <v>3.5915284360189537E-2</v>
      </c>
      <c r="AH551" s="1">
        <f>(Table2[[#This Row],[Current Month High]]/Table2[[#This Row],[Close Price]])-1</f>
        <v>2.1445421402530584E-3</v>
      </c>
      <c r="AI551">
        <v>16.505826006147601</v>
      </c>
      <c r="AJ551">
        <v>18.5006353240152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-0.02</v>
      </c>
      <c r="AM551" t="s">
        <v>3214</v>
      </c>
      <c r="AN551">
        <v>5.96</v>
      </c>
      <c r="AO551" t="s">
        <v>3215</v>
      </c>
      <c r="AP551">
        <v>3.3576186770525998E-2</v>
      </c>
      <c r="AQ551">
        <f>(Table2[[#This Row],[Sharpe Ratio]]-AVERAGE(Table2[Sharpe Ratio]))/_xlfn.STDEV.P(Table2[Sharpe Ratio])</f>
        <v>-0.32252649898355168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558</v>
      </c>
      <c r="AT551">
        <f>_xlfn.RANK.AVG(Table2[[#This Row],[6M Return vs Nifty Z-Score]],Table2[6M Return vs Nifty Z-Score])</f>
        <v>528</v>
      </c>
      <c r="AU551">
        <f>_xlfn.RANK.AVG(Table2[[#This Row],[Sharpe Ratio Z-Score]],Table2[Sharpe Ratio Z-Score])</f>
        <v>418</v>
      </c>
      <c r="AV551">
        <f>(Table2[[#This Row],[Rank 1Y]]+Table2[[#This Row],[Rank 6M]]+Table2[[#This Row],[Rank Sharpe]])/3</f>
        <v>501.33333333333331</v>
      </c>
    </row>
    <row r="552" spans="1:48" x14ac:dyDescent="0.3">
      <c r="A552" t="s">
        <v>136</v>
      </c>
      <c r="B552" t="s">
        <v>137</v>
      </c>
      <c r="C552" t="s">
        <v>3176</v>
      </c>
      <c r="D552" t="s">
        <v>124</v>
      </c>
      <c r="E552">
        <v>208873.412368577</v>
      </c>
      <c r="F552">
        <v>167.03</v>
      </c>
      <c r="G552">
        <v>-0.86796078167408897</v>
      </c>
      <c r="H552">
        <f>(Table2[[#This Row],[1Y Return vs Nifty]]-AVERAGE(Table2[1Y Return vs Nifty]))/_xlfn.STDEV.P(Table2[1Y Return vs Nifty])</f>
        <v>-0.43481678461753026</v>
      </c>
      <c r="I552">
        <v>6.4780046943912204</v>
      </c>
      <c r="J552">
        <f>(Table2[[#This Row],[1M Return vs Nifty]]-AVERAGE(Table2[1M Return vs Nifty]))/_xlfn.STDEV.P(Table2[1M Return vs Nifty])</f>
        <v>0.68649845361883322</v>
      </c>
      <c r="K552">
        <v>-13.4013620276812</v>
      </c>
      <c r="L552">
        <f>(Table2[[#This Row],[6M Return vs Nifty]]-AVERAGE(Table2[6M Return vs Nifty]))/_xlfn.STDEV.P(Table2[6M Return vs Nifty])</f>
        <v>-0.75396267279948403</v>
      </c>
      <c r="M552">
        <v>3.83025787740922</v>
      </c>
      <c r="N552">
        <f>(Table2[[#This Row],[1W Return vs Nifty]]-AVERAGE(Table2[1W Return vs Nifty]))/_xlfn.STDEV.P(Table2[1W Return vs Nifty])</f>
        <v>0.71614134470435975</v>
      </c>
      <c r="O552">
        <v>158.22</v>
      </c>
      <c r="P552">
        <v>157.722471011674</v>
      </c>
      <c r="Q552">
        <v>153.221679782612</v>
      </c>
      <c r="R552">
        <v>76.9279185651679</v>
      </c>
      <c r="S552" s="1">
        <f>(Table2[[#This Row],[Close Price]]-Table2[[#This Row],[20D EMA]])/Table2[[#This Row],[20D EMA]]</f>
        <v>5.5681961825306547E-2</v>
      </c>
      <c r="T552" s="1">
        <f>(Table2[[#This Row],[Close Price]]-Table2[[#This Row],[50D EMA]])/Table2[[#This Row],[50D EMA]]</f>
        <v>5.9012066756404614E-2</v>
      </c>
      <c r="U552" s="1">
        <f>(Table2[[#This Row],[Close Price]]-Table2[[#This Row],[200D EMA]])/Table2[[#This Row],[200D EMA]]</f>
        <v>9.0119885364649335E-2</v>
      </c>
      <c r="V552">
        <v>1.33582609948605</v>
      </c>
      <c r="W552">
        <v>165.1</v>
      </c>
      <c r="X552">
        <v>169.49</v>
      </c>
      <c r="Y552">
        <v>165.1</v>
      </c>
      <c r="Z552">
        <v>170.18</v>
      </c>
      <c r="AA552">
        <v>165.1</v>
      </c>
      <c r="AB552">
        <v>169.49</v>
      </c>
      <c r="AC552" s="1">
        <f>(Table2[[#This Row],[Close Price]]/Table2[[#This Row],[Day Low]])-1</f>
        <v>1.1689884918231419E-2</v>
      </c>
      <c r="AD552" s="1">
        <f>(Table2[[#This Row],[Day High]]/Table2[[#This Row],[Close Price]])-1</f>
        <v>1.4727893192839625E-2</v>
      </c>
      <c r="AE552" s="1">
        <f>(Table2[[#This Row],[Close Price]]/Table2[[#This Row],[Current Week Low]])-1</f>
        <v>1.1689884918231419E-2</v>
      </c>
      <c r="AF552" s="1">
        <f>(Table2[[#This Row],[Current Week High]]/Table2[[#This Row],[Close Price]])-1</f>
        <v>1.8858887624977561E-2</v>
      </c>
      <c r="AG552" s="1">
        <f>(Table2[[#This Row],[Close Price]]/Table2[[#This Row],[Current Month Low]])-1</f>
        <v>1.1689884918231419E-2</v>
      </c>
      <c r="AH552" s="1">
        <f>(Table2[[#This Row],[Current Month High]]/Table2[[#This Row],[Close Price]])-1</f>
        <v>1.4727893192839625E-2</v>
      </c>
      <c r="AI552">
        <v>10.519068430820701</v>
      </c>
      <c r="AJ552">
        <v>45.750436300174499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-0.06</v>
      </c>
      <c r="AM552" t="s">
        <v>3214</v>
      </c>
      <c r="AN552">
        <v>8.82</v>
      </c>
      <c r="AO552" t="s">
        <v>3215</v>
      </c>
      <c r="AP552">
        <v>5.4579384443010004E-3</v>
      </c>
      <c r="AQ552">
        <f>(Table2[[#This Row],[Sharpe Ratio]]-AVERAGE(Table2[Sharpe Ratio]))/_xlfn.STDEV.P(Table2[Sharpe Ratio])</f>
        <v>-0.65085547992756843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-0.43699513902138987</v>
      </c>
      <c r="AS552">
        <f>_xlfn.RANK.AVG(Table2[[#This Row],[1Y Return vs Nifty Z-Score]],Table2[1Y Return vs Nifty Z-Score])</f>
        <v>442</v>
      </c>
      <c r="AT552">
        <f>_xlfn.RANK.AVG(Table2[[#This Row],[6M Return vs Nifty Z-Score]],Table2[6M Return vs Nifty Z-Score])</f>
        <v>566</v>
      </c>
      <c r="AU552">
        <f>_xlfn.RANK.AVG(Table2[[#This Row],[Sharpe Ratio Z-Score]],Table2[Sharpe Ratio Z-Score])</f>
        <v>497</v>
      </c>
      <c r="AV552">
        <f>(Table2[[#This Row],[Rank 1Y]]+Table2[[#This Row],[Rank 6M]]+Table2[[#This Row],[Rank Sharpe]])/3</f>
        <v>501.66666666666669</v>
      </c>
    </row>
    <row r="553" spans="1:48" x14ac:dyDescent="0.3">
      <c r="A553" t="s">
        <v>843</v>
      </c>
      <c r="B553" t="s">
        <v>844</v>
      </c>
      <c r="C553" t="s">
        <v>3181</v>
      </c>
      <c r="D553" t="s">
        <v>552</v>
      </c>
      <c r="E553">
        <v>19644.748310913001</v>
      </c>
      <c r="F553">
        <v>1734.6</v>
      </c>
      <c r="G553">
        <v>-8.2646651890295999</v>
      </c>
      <c r="H553">
        <f>(Table2[[#This Row],[1Y Return vs Nifty]]-AVERAGE(Table2[1Y Return vs Nifty]))/_xlfn.STDEV.P(Table2[1Y Return vs Nifty])</f>
        <v>-0.5585213184274771</v>
      </c>
      <c r="I553">
        <v>4.51502333963795</v>
      </c>
      <c r="J553">
        <f>(Table2[[#This Row],[1M Return vs Nifty]]-AVERAGE(Table2[1M Return vs Nifty]))/_xlfn.STDEV.P(Table2[1M Return vs Nifty])</f>
        <v>0.50978683620147358</v>
      </c>
      <c r="K553">
        <v>-3.4653389935438899</v>
      </c>
      <c r="L553">
        <f>(Table2[[#This Row],[6M Return vs Nifty]]-AVERAGE(Table2[6M Return vs Nifty]))/_xlfn.STDEV.P(Table2[6M Return vs Nifty])</f>
        <v>-0.43981486803178732</v>
      </c>
      <c r="M553">
        <v>3.3138546683863801</v>
      </c>
      <c r="N553">
        <f>(Table2[[#This Row],[1W Return vs Nifty]]-AVERAGE(Table2[1W Return vs Nifty]))/_xlfn.STDEV.P(Table2[1W Return vs Nifty])</f>
        <v>0.60816967501077679</v>
      </c>
      <c r="O553">
        <v>1680.18</v>
      </c>
      <c r="P553">
        <v>1674.0593242929899</v>
      </c>
      <c r="Q553">
        <v>1611.96761015637</v>
      </c>
      <c r="R553">
        <v>71.818416205537801</v>
      </c>
      <c r="S553" s="1">
        <f>(Table2[[#This Row],[Close Price]]-Table2[[#This Row],[20D EMA]])/Table2[[#This Row],[20D EMA]]</f>
        <v>3.2389386851408686E-2</v>
      </c>
      <c r="T553" s="1">
        <f>(Table2[[#This Row],[Close Price]]-Table2[[#This Row],[50D EMA]])/Table2[[#This Row],[50D EMA]]</f>
        <v>3.6163996597061043E-2</v>
      </c>
      <c r="U553" s="1">
        <f>(Table2[[#This Row],[Close Price]]-Table2[[#This Row],[200D EMA]])/Table2[[#This Row],[200D EMA]]</f>
        <v>7.6076212121739747E-2</v>
      </c>
      <c r="V553">
        <v>1.2804310659768401</v>
      </c>
      <c r="W553">
        <v>1725</v>
      </c>
      <c r="X553">
        <v>1764.8</v>
      </c>
      <c r="Y553">
        <v>1701.7</v>
      </c>
      <c r="Z553">
        <v>1764.8</v>
      </c>
      <c r="AA553">
        <v>1725</v>
      </c>
      <c r="AB553">
        <v>1764.8</v>
      </c>
      <c r="AC553" s="1">
        <f>(Table2[[#This Row],[Close Price]]/Table2[[#This Row],[Day Low]])-1</f>
        <v>5.5652173913043335E-3</v>
      </c>
      <c r="AD553" s="1">
        <f>(Table2[[#This Row],[Day High]]/Table2[[#This Row],[Close Price]])-1</f>
        <v>1.7410353972097337E-2</v>
      </c>
      <c r="AE553" s="1">
        <f>(Table2[[#This Row],[Close Price]]/Table2[[#This Row],[Current Week Low]])-1</f>
        <v>1.9333607568901678E-2</v>
      </c>
      <c r="AF553" s="1">
        <f>(Table2[[#This Row],[Current Week High]]/Table2[[#This Row],[Close Price]])-1</f>
        <v>1.7410353972097337E-2</v>
      </c>
      <c r="AG553" s="1">
        <f>(Table2[[#This Row],[Close Price]]/Table2[[#This Row],[Current Month Low]])-1</f>
        <v>5.5652173913043335E-3</v>
      </c>
      <c r="AH553" s="1">
        <f>(Table2[[#This Row],[Current Month High]]/Table2[[#This Row],[Close Price]])-1</f>
        <v>1.7410353972097337E-2</v>
      </c>
      <c r="AI553">
        <v>9.6477574080479709</v>
      </c>
      <c r="AJ553">
        <v>32.614678899082499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-0.13</v>
      </c>
      <c r="AM553" t="s">
        <v>3214</v>
      </c>
      <c r="AN553">
        <v>4.82</v>
      </c>
      <c r="AO553" t="s">
        <v>3215</v>
      </c>
      <c r="AQ553">
        <f>(Table2[[#This Row],[Sharpe Ratio]]-AVERAGE(Table2[Sharpe Ratio]))/_xlfn.STDEV.P(Table2[Sharpe Ratio])</f>
        <v>-0.7145863121857492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-0.5949659874327633</v>
      </c>
      <c r="AS553">
        <f>_xlfn.RANK.AVG(Table2[[#This Row],[1Y Return vs Nifty Z-Score]],Table2[1Y Return vs Nifty Z-Score])</f>
        <v>495</v>
      </c>
      <c r="AT553">
        <f>_xlfn.RANK.AVG(Table2[[#This Row],[6M Return vs Nifty Z-Score]],Table2[6M Return vs Nifty Z-Score])</f>
        <v>476</v>
      </c>
      <c r="AU553">
        <f>_xlfn.RANK.AVG(Table2[[#This Row],[Sharpe Ratio Z-Score]],Table2[Sharpe Ratio Z-Score])</f>
        <v>536.5</v>
      </c>
      <c r="AV553">
        <f>(Table2[[#This Row],[Rank 1Y]]+Table2[[#This Row],[Rank 6M]]+Table2[[#This Row],[Rank Sharpe]])/3</f>
        <v>502.5</v>
      </c>
    </row>
    <row r="554" spans="1:48" x14ac:dyDescent="0.3">
      <c r="A554" t="s">
        <v>1798</v>
      </c>
      <c r="B554" t="s">
        <v>1799</v>
      </c>
      <c r="C554" t="s">
        <v>3172</v>
      </c>
      <c r="D554" t="s">
        <v>46</v>
      </c>
      <c r="E554">
        <v>4592.6265982529903</v>
      </c>
      <c r="F554">
        <v>56.89</v>
      </c>
      <c r="G554">
        <v>-20.894128864198301</v>
      </c>
      <c r="H554">
        <f>(Table2[[#This Row],[1Y Return vs Nifty]]-AVERAGE(Table2[1Y Return vs Nifty]))/_xlfn.STDEV.P(Table2[1Y Return vs Nifty])</f>
        <v>-0.76973996799968125</v>
      </c>
      <c r="I554">
        <v>-7.7213624202161304</v>
      </c>
      <c r="J554">
        <f>(Table2[[#This Row],[1M Return vs Nifty]]-AVERAGE(Table2[1M Return vs Nifty]))/_xlfn.STDEV.P(Table2[1M Return vs Nifty])</f>
        <v>-0.59175776774018984</v>
      </c>
      <c r="K554">
        <v>-23.7499749599341</v>
      </c>
      <c r="L554">
        <f>(Table2[[#This Row],[6M Return vs Nifty]]-AVERAGE(Table2[6M Return vs Nifty]))/_xlfn.STDEV.P(Table2[6M Return vs Nifty])</f>
        <v>-1.0811553558164582</v>
      </c>
      <c r="M554">
        <v>-3.2025185325138401</v>
      </c>
      <c r="N554">
        <f>(Table2[[#This Row],[1W Return vs Nifty]]-AVERAGE(Table2[1W Return vs Nifty]))/_xlfn.STDEV.P(Table2[1W Return vs Nifty])</f>
        <v>-0.75429996606497496</v>
      </c>
      <c r="O554">
        <v>58.05</v>
      </c>
      <c r="P554">
        <v>58.275472947457502</v>
      </c>
      <c r="Q554">
        <v>57.655939706338302</v>
      </c>
      <c r="R554">
        <v>39.969246013684298</v>
      </c>
      <c r="S554" s="1">
        <f>(Table2[[#This Row],[Close Price]]-Table2[[#This Row],[20D EMA]])/Table2[[#This Row],[20D EMA]]</f>
        <v>-1.9982773471145507E-2</v>
      </c>
      <c r="T554" s="1">
        <f>(Table2[[#This Row],[Close Price]]-Table2[[#This Row],[50D EMA]])/Table2[[#This Row],[50D EMA]]</f>
        <v>-2.3774546603966218E-2</v>
      </c>
      <c r="U554" s="1">
        <f>(Table2[[#This Row],[Close Price]]-Table2[[#This Row],[200D EMA]])/Table2[[#This Row],[200D EMA]]</f>
        <v>-1.3284662607868291E-2</v>
      </c>
      <c r="V554">
        <v>0.64478888850036997</v>
      </c>
      <c r="W554">
        <v>56.25</v>
      </c>
      <c r="X554">
        <v>57.8</v>
      </c>
      <c r="Y554">
        <v>56.25</v>
      </c>
      <c r="Z554">
        <v>58.11</v>
      </c>
      <c r="AA554">
        <v>56.25</v>
      </c>
      <c r="AB554">
        <v>57.8</v>
      </c>
      <c r="AC554" s="1">
        <f>(Table2[[#This Row],[Close Price]]/Table2[[#This Row],[Day Low]])-1</f>
        <v>1.1377777777777709E-2</v>
      </c>
      <c r="AD554" s="1">
        <f>(Table2[[#This Row],[Day High]]/Table2[[#This Row],[Close Price]])-1</f>
        <v>1.5995781332395875E-2</v>
      </c>
      <c r="AE554" s="1">
        <f>(Table2[[#This Row],[Close Price]]/Table2[[#This Row],[Current Week Low]])-1</f>
        <v>1.1377777777777709E-2</v>
      </c>
      <c r="AF554" s="1">
        <f>(Table2[[#This Row],[Current Week High]]/Table2[[#This Row],[Close Price]])-1</f>
        <v>2.1444893654420705E-2</v>
      </c>
      <c r="AG554" s="1">
        <f>(Table2[[#This Row],[Close Price]]/Table2[[#This Row],[Current Month Low]])-1</f>
        <v>1.1377777777777709E-2</v>
      </c>
      <c r="AH554" s="1">
        <f>(Table2[[#This Row],[Current Month High]]/Table2[[#This Row],[Close Price]])-1</f>
        <v>1.5995781332395875E-2</v>
      </c>
      <c r="AI554">
        <v>38.8644753032167</v>
      </c>
      <c r="AJ554">
        <v>35.2913198573127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</v>
      </c>
      <c r="AM554" t="s">
        <v>3214</v>
      </c>
      <c r="AN554">
        <v>-4.88</v>
      </c>
      <c r="AO554" t="s">
        <v>3214</v>
      </c>
      <c r="AP554">
        <v>8.5733701940575002E-2</v>
      </c>
      <c r="AQ554">
        <f>(Table2[[#This Row],[Sharpe Ratio]]-AVERAGE(Table2[Sharpe Ratio]))/_xlfn.STDEV.P(Table2[Sharpe Ratio])</f>
        <v>0.28650232833434713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575</v>
      </c>
      <c r="AT554">
        <f>_xlfn.RANK.AVG(Table2[[#This Row],[6M Return vs Nifty Z-Score]],Table2[6M Return vs Nifty Z-Score])</f>
        <v>663</v>
      </c>
      <c r="AU554">
        <f>_xlfn.RANK.AVG(Table2[[#This Row],[Sharpe Ratio Z-Score]],Table2[Sharpe Ratio Z-Score])</f>
        <v>272</v>
      </c>
      <c r="AV554">
        <f>(Table2[[#This Row],[Rank 1Y]]+Table2[[#This Row],[Rank 6M]]+Table2[[#This Row],[Rank Sharpe]])/3</f>
        <v>503.33333333333331</v>
      </c>
    </row>
    <row r="555" spans="1:48" x14ac:dyDescent="0.3">
      <c r="A555" t="s">
        <v>41</v>
      </c>
      <c r="B555" t="s">
        <v>42</v>
      </c>
      <c r="C555" t="s">
        <v>3169</v>
      </c>
      <c r="D555" t="s">
        <v>43</v>
      </c>
      <c r="E555">
        <v>632531.395088505</v>
      </c>
      <c r="F555">
        <v>1000.05</v>
      </c>
      <c r="G555">
        <v>23.602275209454699</v>
      </c>
      <c r="H555">
        <f>(Table2[[#This Row],[1Y Return vs Nifty]]-AVERAGE(Table2[1Y Return vs Nifty]))/_xlfn.STDEV.P(Table2[1Y Return vs Nifty])</f>
        <v>-2.5569778276199627E-2</v>
      </c>
      <c r="I555">
        <v>-8.4185023979222997</v>
      </c>
      <c r="J555">
        <f>(Table2[[#This Row],[1M Return vs Nifty]]-AVERAGE(Table2[1M Return vs Nifty]))/_xlfn.STDEV.P(Table2[1M Return vs Nifty])</f>
        <v>-0.65451574184343519</v>
      </c>
      <c r="K555">
        <v>-14.681588038858701</v>
      </c>
      <c r="L555">
        <f>(Table2[[#This Row],[6M Return vs Nifty]]-AVERAGE(Table2[6M Return vs Nifty]))/_xlfn.STDEV.P(Table2[6M Return vs Nifty])</f>
        <v>-0.79443965132863392</v>
      </c>
      <c r="M555">
        <v>-1.84286583657542</v>
      </c>
      <c r="N555">
        <f>(Table2[[#This Row],[1W Return vs Nifty]]-AVERAGE(Table2[1W Return vs Nifty]))/_xlfn.STDEV.P(Table2[1W Return vs Nifty])</f>
        <v>-0.47001828613188251</v>
      </c>
      <c r="O555">
        <v>1028.26</v>
      </c>
      <c r="P555">
        <v>1044.5187778115501</v>
      </c>
      <c r="Q555">
        <v>970.05550827626496</v>
      </c>
      <c r="R555">
        <v>33.4205322790963</v>
      </c>
      <c r="S555" s="1">
        <f>(Table2[[#This Row],[Close Price]]-Table2[[#This Row],[20D EMA]])/Table2[[#This Row],[20D EMA]]</f>
        <v>-2.7434695505027949E-2</v>
      </c>
      <c r="T555" s="1">
        <f>(Table2[[#This Row],[Close Price]]-Table2[[#This Row],[50D EMA]])/Table2[[#This Row],[50D EMA]]</f>
        <v>-4.2573459430494884E-2</v>
      </c>
      <c r="U555" s="1">
        <f>(Table2[[#This Row],[Close Price]]-Table2[[#This Row],[200D EMA]])/Table2[[#This Row],[200D EMA]]</f>
        <v>3.0920386996238544E-2</v>
      </c>
      <c r="V555">
        <v>0.42956483187760802</v>
      </c>
      <c r="W555">
        <v>999</v>
      </c>
      <c r="X555">
        <v>1012.4</v>
      </c>
      <c r="Y555">
        <v>999</v>
      </c>
      <c r="Z555">
        <v>1022</v>
      </c>
      <c r="AA555">
        <v>999</v>
      </c>
      <c r="AB555">
        <v>1012.4</v>
      </c>
      <c r="AC555" s="1">
        <f>(Table2[[#This Row],[Close Price]]/Table2[[#This Row],[Day Low]])-1</f>
        <v>1.0510510510510773E-3</v>
      </c>
      <c r="AD555" s="1">
        <f>(Table2[[#This Row],[Day High]]/Table2[[#This Row],[Close Price]])-1</f>
        <v>1.2349382530873587E-2</v>
      </c>
      <c r="AE555" s="1">
        <f>(Table2[[#This Row],[Close Price]]/Table2[[#This Row],[Current Week Low]])-1</f>
        <v>1.0510510510510773E-3</v>
      </c>
      <c r="AF555" s="1">
        <f>(Table2[[#This Row],[Current Week High]]/Table2[[#This Row],[Close Price]])-1</f>
        <v>2.1948902554872252E-2</v>
      </c>
      <c r="AG555" s="1">
        <f>(Table2[[#This Row],[Close Price]]/Table2[[#This Row],[Current Month Low]])-1</f>
        <v>1.0510510510510773E-3</v>
      </c>
      <c r="AH555" s="1">
        <f>(Table2[[#This Row],[Current Month High]]/Table2[[#This Row],[Close Price]])-1</f>
        <v>1.2349382530873587E-2</v>
      </c>
      <c r="AI555">
        <v>22.1938903054847</v>
      </c>
      <c r="AJ555">
        <v>67.414413660333096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3214</v>
      </c>
      <c r="AN555">
        <v>-3.3</v>
      </c>
      <c r="AO555" t="s">
        <v>3214</v>
      </c>
      <c r="AP555">
        <v>-3.1276022218069001E-2</v>
      </c>
      <c r="AQ555">
        <f>(Table2[[#This Row],[Sharpe Ratio]]-AVERAGE(Table2[Sharpe Ratio]))/_xlfn.STDEV.P(Table2[Sharpe Ratio])</f>
        <v>-1.0797877423638738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306</v>
      </c>
      <c r="AT555">
        <f>_xlfn.RANK.AVG(Table2[[#This Row],[6M Return vs Nifty Z-Score]],Table2[6M Return vs Nifty Z-Score])</f>
        <v>582</v>
      </c>
      <c r="AU555">
        <f>_xlfn.RANK.AVG(Table2[[#This Row],[Sharpe Ratio Z-Score]],Table2[Sharpe Ratio Z-Score])</f>
        <v>628</v>
      </c>
      <c r="AV555">
        <f>(Table2[[#This Row],[Rank 1Y]]+Table2[[#This Row],[Rank 6M]]+Table2[[#This Row],[Rank Sharpe]])/3</f>
        <v>505.33333333333331</v>
      </c>
    </row>
    <row r="556" spans="1:48" x14ac:dyDescent="0.3">
      <c r="A556" t="s">
        <v>1739</v>
      </c>
      <c r="B556" t="s">
        <v>1740</v>
      </c>
      <c r="C556" t="s">
        <v>3178</v>
      </c>
      <c r="D556" t="s">
        <v>833</v>
      </c>
      <c r="E556">
        <v>4848.074061325</v>
      </c>
      <c r="F556">
        <v>395.35</v>
      </c>
      <c r="G556">
        <v>-26.659406756250299</v>
      </c>
      <c r="H556">
        <f>(Table2[[#This Row],[1Y Return vs Nifty]]-AVERAGE(Table2[1Y Return vs Nifty]))/_xlfn.STDEV.P(Table2[1Y Return vs Nifty])</f>
        <v>-0.86616007277118823</v>
      </c>
      <c r="I556">
        <v>-1.41986189756597</v>
      </c>
      <c r="J556">
        <f>(Table2[[#This Row],[1M Return vs Nifty]]-AVERAGE(Table2[1M Return vs Nifty]))/_xlfn.STDEV.P(Table2[1M Return vs Nifty])</f>
        <v>-2.4483734893448985E-2</v>
      </c>
      <c r="K556">
        <v>7.7613038413671296</v>
      </c>
      <c r="L556">
        <f>(Table2[[#This Row],[6M Return vs Nifty]]-AVERAGE(Table2[6M Return vs Nifty]))/_xlfn.STDEV.P(Table2[6M Return vs Nifty])</f>
        <v>-8.4861463698772746E-2</v>
      </c>
      <c r="M556">
        <v>4.86717533014283</v>
      </c>
      <c r="N556">
        <f>(Table2[[#This Row],[1W Return vs Nifty]]-AVERAGE(Table2[1W Return vs Nifty]))/_xlfn.STDEV.P(Table2[1W Return vs Nifty])</f>
        <v>0.93294423583649666</v>
      </c>
      <c r="O556">
        <v>386.88</v>
      </c>
      <c r="P556">
        <v>373.43592161223199</v>
      </c>
      <c r="Q556">
        <v>351.17125415663901</v>
      </c>
      <c r="R556">
        <v>58.889853411119901</v>
      </c>
      <c r="S556" s="1">
        <f>(Table2[[#This Row],[Close Price]]-Table2[[#This Row],[20D EMA]])/Table2[[#This Row],[20D EMA]]</f>
        <v>2.1893093465674182E-2</v>
      </c>
      <c r="T556" s="1">
        <f>(Table2[[#This Row],[Close Price]]-Table2[[#This Row],[50D EMA]])/Table2[[#This Row],[50D EMA]]</f>
        <v>5.8682298942101092E-2</v>
      </c>
      <c r="U556" s="1">
        <f>(Table2[[#This Row],[Close Price]]-Table2[[#This Row],[200D EMA]])/Table2[[#This Row],[200D EMA]]</f>
        <v>0.1258039925547414</v>
      </c>
      <c r="V556">
        <v>0.64389589018888704</v>
      </c>
      <c r="W556">
        <v>386.8</v>
      </c>
      <c r="X556">
        <v>396.9</v>
      </c>
      <c r="Y556">
        <v>375</v>
      </c>
      <c r="Z556">
        <v>396.9</v>
      </c>
      <c r="AA556">
        <v>386.8</v>
      </c>
      <c r="AB556">
        <v>396.9</v>
      </c>
      <c r="AC556" s="1">
        <f>(Table2[[#This Row],[Close Price]]/Table2[[#This Row],[Day Low]])-1</f>
        <v>2.210444674250267E-2</v>
      </c>
      <c r="AD556" s="1">
        <f>(Table2[[#This Row],[Day High]]/Table2[[#This Row],[Close Price]])-1</f>
        <v>3.9205767041861073E-3</v>
      </c>
      <c r="AE556" s="1">
        <f>(Table2[[#This Row],[Close Price]]/Table2[[#This Row],[Current Week Low]])-1</f>
        <v>5.4266666666666685E-2</v>
      </c>
      <c r="AF556" s="1">
        <f>(Table2[[#This Row],[Current Week High]]/Table2[[#This Row],[Close Price]])-1</f>
        <v>3.9205767041861073E-3</v>
      </c>
      <c r="AG556" s="1">
        <f>(Table2[[#This Row],[Close Price]]/Table2[[#This Row],[Current Month Low]])-1</f>
        <v>2.210444674250267E-2</v>
      </c>
      <c r="AH556" s="1">
        <f>(Table2[[#This Row],[Current Month High]]/Table2[[#This Row],[Close Price]])-1</f>
        <v>3.9205767041861073E-3</v>
      </c>
      <c r="AI556">
        <v>13.797900594409899</v>
      </c>
      <c r="AJ556">
        <v>47.5461839895503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0.21</v>
      </c>
      <c r="AM556" t="s">
        <v>3215</v>
      </c>
      <c r="AN556">
        <v>2.5</v>
      </c>
      <c r="AO556" t="s">
        <v>3215</v>
      </c>
      <c r="AP556">
        <v>-1.19314043474E-4</v>
      </c>
      <c r="AQ556">
        <f>(Table2[[#This Row],[Sharpe Ratio]]-AVERAGE(Table2[Sharpe Ratio]))/_xlfn.STDEV.P(Table2[Sharpe Ratio])</f>
        <v>-0.71597950915348463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-0.758540544680398</v>
      </c>
      <c r="AS556">
        <f>_xlfn.RANK.AVG(Table2[[#This Row],[1Y Return vs Nifty Z-Score]],Table2[1Y Return vs Nifty Z-Score])</f>
        <v>614</v>
      </c>
      <c r="AT556">
        <f>_xlfn.RANK.AVG(Table2[[#This Row],[6M Return vs Nifty Z-Score]],Table2[6M Return vs Nifty Z-Score])</f>
        <v>342</v>
      </c>
      <c r="AU556">
        <f>_xlfn.RANK.AVG(Table2[[#This Row],[Sharpe Ratio Z-Score]],Table2[Sharpe Ratio Z-Score])</f>
        <v>561</v>
      </c>
      <c r="AV556">
        <f>(Table2[[#This Row],[Rank 1Y]]+Table2[[#This Row],[Rank 6M]]+Table2[[#This Row],[Rank Sharpe]])/3</f>
        <v>505.66666666666669</v>
      </c>
    </row>
    <row r="557" spans="1:48" x14ac:dyDescent="0.3">
      <c r="A557" t="s">
        <v>1814</v>
      </c>
      <c r="B557" t="s">
        <v>1815</v>
      </c>
      <c r="C557" t="s">
        <v>3175</v>
      </c>
      <c r="D557" t="s">
        <v>187</v>
      </c>
      <c r="E557">
        <v>4489.3219273650002</v>
      </c>
      <c r="F557">
        <v>176.55</v>
      </c>
      <c r="G557">
        <v>-11.7868330090699</v>
      </c>
      <c r="H557">
        <f>(Table2[[#This Row],[1Y Return vs Nifty]]-AVERAGE(Table2[1Y Return vs Nifty]))/_xlfn.STDEV.P(Table2[1Y Return vs Nifty])</f>
        <v>-0.61742702888755718</v>
      </c>
      <c r="I557">
        <v>0.84779202613964699</v>
      </c>
      <c r="J557">
        <f>(Table2[[#This Row],[1M Return vs Nifty]]-AVERAGE(Table2[1M Return vs Nifty]))/_xlfn.STDEV.P(Table2[1M Return vs Nifty])</f>
        <v>0.17965513358358168</v>
      </c>
      <c r="K557">
        <v>-17.520501855540999</v>
      </c>
      <c r="L557">
        <f>(Table2[[#This Row],[6M Return vs Nifty]]-AVERAGE(Table2[6M Return vs Nifty]))/_xlfn.STDEV.P(Table2[6M Return vs Nifty])</f>
        <v>-0.88419775075848905</v>
      </c>
      <c r="M557">
        <v>0.34969785959857802</v>
      </c>
      <c r="N557">
        <f>(Table2[[#This Row],[1W Return vs Nifty]]-AVERAGE(Table2[1W Return vs Nifty]))/_xlfn.STDEV.P(Table2[1W Return vs Nifty])</f>
        <v>-1.1588208531473949E-2</v>
      </c>
      <c r="O557">
        <v>173.28</v>
      </c>
      <c r="P557">
        <v>177.40716188818101</v>
      </c>
      <c r="Q557">
        <v>171.46836487100501</v>
      </c>
      <c r="R557">
        <v>62.981420516690001</v>
      </c>
      <c r="S557" s="1">
        <f>(Table2[[#This Row],[Close Price]]-Table2[[#This Row],[20D EMA]])/Table2[[#This Row],[20D EMA]]</f>
        <v>1.8871191135734131E-2</v>
      </c>
      <c r="T557" s="1">
        <f>(Table2[[#This Row],[Close Price]]-Table2[[#This Row],[50D EMA]])/Table2[[#This Row],[50D EMA]]</f>
        <v>-4.8316081439894873E-3</v>
      </c>
      <c r="U557" s="1">
        <f>(Table2[[#This Row],[Close Price]]-Table2[[#This Row],[200D EMA]])/Table2[[#This Row],[200D EMA]]</f>
        <v>2.9635992229924732E-2</v>
      </c>
      <c r="V557">
        <v>1.3494650025586701</v>
      </c>
      <c r="W557">
        <v>172.85</v>
      </c>
      <c r="X557">
        <v>177.5</v>
      </c>
      <c r="Y557">
        <v>170.51</v>
      </c>
      <c r="Z557">
        <v>178</v>
      </c>
      <c r="AA557">
        <v>172.85</v>
      </c>
      <c r="AB557">
        <v>177.5</v>
      </c>
      <c r="AC557" s="1">
        <f>(Table2[[#This Row],[Close Price]]/Table2[[#This Row],[Day Low]])-1</f>
        <v>2.1405843216661946E-2</v>
      </c>
      <c r="AD557" s="1">
        <f>(Table2[[#This Row],[Day High]]/Table2[[#This Row],[Close Price]])-1</f>
        <v>5.3809119229679681E-3</v>
      </c>
      <c r="AE557" s="1">
        <f>(Table2[[#This Row],[Close Price]]/Table2[[#This Row],[Current Week Low]])-1</f>
        <v>3.5423142337692948E-2</v>
      </c>
      <c r="AF557" s="1">
        <f>(Table2[[#This Row],[Current Week High]]/Table2[[#This Row],[Close Price]])-1</f>
        <v>8.2129708297931092E-3</v>
      </c>
      <c r="AG557" s="1">
        <f>(Table2[[#This Row],[Close Price]]/Table2[[#This Row],[Current Month Low]])-1</f>
        <v>2.1405843216661946E-2</v>
      </c>
      <c r="AH557" s="1">
        <f>(Table2[[#This Row],[Current Month High]]/Table2[[#This Row],[Close Price]])-1</f>
        <v>5.3809119229679681E-3</v>
      </c>
      <c r="AI557">
        <v>27.8391390540923</v>
      </c>
      <c r="AJ557">
        <v>40.063466878222897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-0.22</v>
      </c>
      <c r="AM557" t="s">
        <v>3214</v>
      </c>
      <c r="AN557">
        <v>4.59</v>
      </c>
      <c r="AO557" t="s">
        <v>3215</v>
      </c>
      <c r="AP557">
        <v>4.5687048021579003E-2</v>
      </c>
      <c r="AQ557">
        <f>(Table2[[#This Row],[Sharpe Ratio]]-AVERAGE(Table2[Sharpe Ratio]))/_xlfn.STDEV.P(Table2[Sharpe Ratio])</f>
        <v>-0.18111133375777197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524</v>
      </c>
      <c r="AT557">
        <f>_xlfn.RANK.AVG(Table2[[#This Row],[6M Return vs Nifty Z-Score]],Table2[6M Return vs Nifty Z-Score])</f>
        <v>607</v>
      </c>
      <c r="AU557">
        <f>_xlfn.RANK.AVG(Table2[[#This Row],[Sharpe Ratio Z-Score]],Table2[Sharpe Ratio Z-Score])</f>
        <v>389</v>
      </c>
      <c r="AV557">
        <f>(Table2[[#This Row],[Rank 1Y]]+Table2[[#This Row],[Rank 6M]]+Table2[[#This Row],[Rank Sharpe]])/3</f>
        <v>506.66666666666669</v>
      </c>
    </row>
    <row r="558" spans="1:48" x14ac:dyDescent="0.3">
      <c r="A558" t="s">
        <v>434</v>
      </c>
      <c r="B558" t="s">
        <v>435</v>
      </c>
      <c r="C558" t="s">
        <v>3169</v>
      </c>
      <c r="D558" t="s">
        <v>51</v>
      </c>
      <c r="E558">
        <v>54573.2934188211</v>
      </c>
      <c r="F558">
        <v>732.7</v>
      </c>
      <c r="G558">
        <v>-27.401578474636601</v>
      </c>
      <c r="H558">
        <f>(Table2[[#This Row],[1Y Return vs Nifty]]-AVERAGE(Table2[1Y Return vs Nifty]))/_xlfn.STDEV.P(Table2[1Y Return vs Nifty])</f>
        <v>-0.87857235821260804</v>
      </c>
      <c r="I558">
        <v>4.8186126810411896</v>
      </c>
      <c r="J558">
        <f>(Table2[[#This Row],[1M Return vs Nifty]]-AVERAGE(Table2[1M Return vs Nifty]))/_xlfn.STDEV.P(Table2[1M Return vs Nifty])</f>
        <v>0.5371165728900732</v>
      </c>
      <c r="K558">
        <v>9.0037222507079608</v>
      </c>
      <c r="L558">
        <f>(Table2[[#This Row],[6M Return vs Nifty]]-AVERAGE(Table2[6M Return vs Nifty]))/_xlfn.STDEV.P(Table2[6M Return vs Nifty])</f>
        <v>-4.5579850264863934E-2</v>
      </c>
      <c r="M558">
        <v>0.19959399005477099</v>
      </c>
      <c r="N558">
        <f>(Table2[[#This Row],[1W Return vs Nifty]]-AVERAGE(Table2[1W Return vs Nifty]))/_xlfn.STDEV.P(Table2[1W Return vs Nifty])</f>
        <v>-4.2972532135465723E-2</v>
      </c>
      <c r="O558">
        <v>718.12</v>
      </c>
      <c r="P558">
        <v>688.34916335657795</v>
      </c>
      <c r="Q558">
        <v>665.42303747458197</v>
      </c>
      <c r="R558">
        <v>56.390246449992901</v>
      </c>
      <c r="S558" s="1">
        <f>(Table2[[#This Row],[Close Price]]-Table2[[#This Row],[20D EMA]])/Table2[[#This Row],[20D EMA]]</f>
        <v>2.0303013423940346E-2</v>
      </c>
      <c r="T558" s="1">
        <f>(Table2[[#This Row],[Close Price]]-Table2[[#This Row],[50D EMA]])/Table2[[#This Row],[50D EMA]]</f>
        <v>6.4430726445798739E-2</v>
      </c>
      <c r="U558" s="1">
        <f>(Table2[[#This Row],[Close Price]]-Table2[[#This Row],[200D EMA]])/Table2[[#This Row],[200D EMA]]</f>
        <v>0.10110404770587453</v>
      </c>
      <c r="V558">
        <v>0.82319465562206096</v>
      </c>
      <c r="W558">
        <v>730.25</v>
      </c>
      <c r="X558">
        <v>748.15</v>
      </c>
      <c r="Y558">
        <v>720</v>
      </c>
      <c r="Z558">
        <v>748.15</v>
      </c>
      <c r="AA558">
        <v>730.25</v>
      </c>
      <c r="AB558">
        <v>748.15</v>
      </c>
      <c r="AC558" s="1">
        <f>(Table2[[#This Row],[Close Price]]/Table2[[#This Row],[Day Low]])-1</f>
        <v>3.3550154056829484E-3</v>
      </c>
      <c r="AD558" s="1">
        <f>(Table2[[#This Row],[Day High]]/Table2[[#This Row],[Close Price]])-1</f>
        <v>2.1086392793776332E-2</v>
      </c>
      <c r="AE558" s="1">
        <f>(Table2[[#This Row],[Close Price]]/Table2[[#This Row],[Current Week Low]])-1</f>
        <v>1.7638888888888982E-2</v>
      </c>
      <c r="AF558" s="1">
        <f>(Table2[[#This Row],[Current Week High]]/Table2[[#This Row],[Close Price]])-1</f>
        <v>2.1086392793776332E-2</v>
      </c>
      <c r="AG558" s="1">
        <f>(Table2[[#This Row],[Close Price]]/Table2[[#This Row],[Current Month Low]])-1</f>
        <v>3.3550154056829484E-3</v>
      </c>
      <c r="AH558" s="1">
        <f>(Table2[[#This Row],[Current Month High]]/Table2[[#This Row],[Close Price]])-1</f>
        <v>2.1086392793776332E-2</v>
      </c>
      <c r="AI558">
        <v>11.0140575951958</v>
      </c>
      <c r="AJ558">
        <v>32.327975437962799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0.12</v>
      </c>
      <c r="AM558" t="s">
        <v>3215</v>
      </c>
      <c r="AN558">
        <v>1.36</v>
      </c>
      <c r="AO558" t="s">
        <v>3215</v>
      </c>
      <c r="AP558">
        <v>-7.1180763737009999E-3</v>
      </c>
      <c r="AQ558">
        <f>(Table2[[#This Row],[Sharpe Ratio]]-AVERAGE(Table2[Sharpe Ratio]))/_xlfn.STDEV.P(Table2[Sharpe Ratio])</f>
        <v>-0.79770211424228132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-1.2277102819651455</v>
      </c>
      <c r="AS558">
        <f>_xlfn.RANK.AVG(Table2[[#This Row],[1Y Return vs Nifty Z-Score]],Table2[1Y Return vs Nifty Z-Score])</f>
        <v>619</v>
      </c>
      <c r="AT558">
        <f>_xlfn.RANK.AVG(Table2[[#This Row],[6M Return vs Nifty Z-Score]],Table2[6M Return vs Nifty Z-Score])</f>
        <v>329</v>
      </c>
      <c r="AU558">
        <f>_xlfn.RANK.AVG(Table2[[#This Row],[Sharpe Ratio Z-Score]],Table2[Sharpe Ratio Z-Score])</f>
        <v>575</v>
      </c>
      <c r="AV558">
        <f>(Table2[[#This Row],[Rank 1Y]]+Table2[[#This Row],[Rank 6M]]+Table2[[#This Row],[Rank Sharpe]])/3</f>
        <v>507.66666666666669</v>
      </c>
    </row>
    <row r="559" spans="1:48" x14ac:dyDescent="0.3">
      <c r="A559" t="s">
        <v>1870</v>
      </c>
      <c r="B559" t="s">
        <v>1871</v>
      </c>
      <c r="C559" t="s">
        <v>3187</v>
      </c>
      <c r="D559" t="s">
        <v>626</v>
      </c>
      <c r="E559">
        <v>4117.4889247199999</v>
      </c>
      <c r="F559">
        <v>623.4</v>
      </c>
      <c r="G559">
        <v>-41.932519534005102</v>
      </c>
      <c r="H559">
        <f>(Table2[[#This Row],[1Y Return vs Nifty]]-AVERAGE(Table2[1Y Return vs Nifty]))/_xlfn.STDEV.P(Table2[1Y Return vs Nifty])</f>
        <v>-1.1215918423738869</v>
      </c>
      <c r="I559">
        <v>-0.60104946876704901</v>
      </c>
      <c r="J559">
        <f>(Table2[[#This Row],[1M Return vs Nifty]]-AVERAGE(Table2[1M Return vs Nifty]))/_xlfn.STDEV.P(Table2[1M Return vs Nifty])</f>
        <v>4.9227443414039652E-2</v>
      </c>
      <c r="K559">
        <v>-14.484621116849899</v>
      </c>
      <c r="L559">
        <f>(Table2[[#This Row],[6M Return vs Nifty]]-AVERAGE(Table2[6M Return vs Nifty]))/_xlfn.STDEV.P(Table2[6M Return vs Nifty])</f>
        <v>-0.78821213696515835</v>
      </c>
      <c r="M559">
        <v>1.3943428921088199</v>
      </c>
      <c r="N559">
        <f>(Table2[[#This Row],[1W Return vs Nifty]]-AVERAGE(Table2[1W Return vs Nifty]))/_xlfn.STDEV.P(Table2[1W Return vs Nifty])</f>
        <v>0.20683039620699795</v>
      </c>
      <c r="O559">
        <v>616.64</v>
      </c>
      <c r="P559">
        <v>620.02165268618899</v>
      </c>
      <c r="Q559">
        <v>632.41580766489005</v>
      </c>
      <c r="R559">
        <v>56.955469943942497</v>
      </c>
      <c r="S559" s="1">
        <f>(Table2[[#This Row],[Close Price]]-Table2[[#This Row],[20D EMA]])/Table2[[#This Row],[20D EMA]]</f>
        <v>1.0962636222106888E-2</v>
      </c>
      <c r="T559" s="1">
        <f>(Table2[[#This Row],[Close Price]]-Table2[[#This Row],[50D EMA]])/Table2[[#This Row],[50D EMA]]</f>
        <v>5.4487569896544746E-3</v>
      </c>
      <c r="U559" s="1">
        <f>(Table2[[#This Row],[Close Price]]-Table2[[#This Row],[200D EMA]])/Table2[[#This Row],[200D EMA]]</f>
        <v>-1.4256139007941196E-2</v>
      </c>
      <c r="V559">
        <v>0.65607870640483301</v>
      </c>
      <c r="W559">
        <v>617.5</v>
      </c>
      <c r="X559">
        <v>628.1</v>
      </c>
      <c r="Y559">
        <v>612.6</v>
      </c>
      <c r="Z559">
        <v>628.1</v>
      </c>
      <c r="AA559">
        <v>617.5</v>
      </c>
      <c r="AB559">
        <v>628.1</v>
      </c>
      <c r="AC559" s="1">
        <f>(Table2[[#This Row],[Close Price]]/Table2[[#This Row],[Day Low]])-1</f>
        <v>9.5546558704453499E-3</v>
      </c>
      <c r="AD559" s="1">
        <f>(Table2[[#This Row],[Day High]]/Table2[[#This Row],[Close Price]])-1</f>
        <v>7.5393006095605397E-3</v>
      </c>
      <c r="AE559" s="1">
        <f>(Table2[[#This Row],[Close Price]]/Table2[[#This Row],[Current Week Low]])-1</f>
        <v>1.7629774730656189E-2</v>
      </c>
      <c r="AF559" s="1">
        <f>(Table2[[#This Row],[Current Week High]]/Table2[[#This Row],[Close Price]])-1</f>
        <v>7.5393006095605397E-3</v>
      </c>
      <c r="AG559" s="1">
        <f>(Table2[[#This Row],[Close Price]]/Table2[[#This Row],[Current Month Low]])-1</f>
        <v>9.5546558704453499E-3</v>
      </c>
      <c r="AH559" s="1">
        <f>(Table2[[#This Row],[Current Month High]]/Table2[[#This Row],[Close Price]])-1</f>
        <v>7.5393006095605397E-3</v>
      </c>
      <c r="AI559">
        <v>30.734680782803899</v>
      </c>
      <c r="AJ559">
        <v>13.016678752719301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-0.2</v>
      </c>
      <c r="AM559" t="s">
        <v>3214</v>
      </c>
      <c r="AN559">
        <v>1.6</v>
      </c>
      <c r="AO559" t="s">
        <v>3215</v>
      </c>
      <c r="AP559">
        <v>8.7088894402841996E-2</v>
      </c>
      <c r="AQ559">
        <f>(Table2[[#This Row],[Sharpe Ratio]]-AVERAGE(Table2[Sharpe Ratio]))/_xlfn.STDEV.P(Table2[Sharpe Ratio])</f>
        <v>0.30232653455647318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681</v>
      </c>
      <c r="AT559">
        <f>_xlfn.RANK.AVG(Table2[[#This Row],[6M Return vs Nifty Z-Score]],Table2[6M Return vs Nifty Z-Score])</f>
        <v>579</v>
      </c>
      <c r="AU559">
        <f>_xlfn.RANK.AVG(Table2[[#This Row],[Sharpe Ratio Z-Score]],Table2[Sharpe Ratio Z-Score])</f>
        <v>266</v>
      </c>
      <c r="AV559">
        <f>(Table2[[#This Row],[Rank 1Y]]+Table2[[#This Row],[Rank 6M]]+Table2[[#This Row],[Rank Sharpe]])/3</f>
        <v>508.66666666666669</v>
      </c>
    </row>
    <row r="560" spans="1:48" x14ac:dyDescent="0.3">
      <c r="A560" t="s">
        <v>1100</v>
      </c>
      <c r="B560" t="s">
        <v>1101</v>
      </c>
      <c r="C560" t="s">
        <v>3169</v>
      </c>
      <c r="D560" t="s">
        <v>24</v>
      </c>
      <c r="E560">
        <v>12139.612506560001</v>
      </c>
      <c r="F560">
        <v>163.9</v>
      </c>
      <c r="G560">
        <v>-1.4869311659847</v>
      </c>
      <c r="H560">
        <f>(Table2[[#This Row],[1Y Return vs Nifty]]-AVERAGE(Table2[1Y Return vs Nifty]))/_xlfn.STDEV.P(Table2[1Y Return vs Nifty])</f>
        <v>-0.44516861681419945</v>
      </c>
      <c r="I560">
        <v>-7.3460336800302501</v>
      </c>
      <c r="J560">
        <f>(Table2[[#This Row],[1M Return vs Nifty]]-AVERAGE(Table2[1M Return vs Nifty]))/_xlfn.STDEV.P(Table2[1M Return vs Nifty])</f>
        <v>-0.55796990287796688</v>
      </c>
      <c r="K560">
        <v>-1.6171460716075601</v>
      </c>
      <c r="L560">
        <f>(Table2[[#This Row],[6M Return vs Nifty]]-AVERAGE(Table2[6M Return vs Nifty]))/_xlfn.STDEV.P(Table2[6M Return vs Nifty])</f>
        <v>-0.38138044741715121</v>
      </c>
      <c r="M560">
        <v>-1.3030962638723</v>
      </c>
      <c r="N560">
        <f>(Table2[[#This Row],[1W Return vs Nifty]]-AVERAGE(Table2[1W Return vs Nifty]))/_xlfn.STDEV.P(Table2[1W Return vs Nifty])</f>
        <v>-0.35716108269810198</v>
      </c>
      <c r="O560">
        <v>166.77</v>
      </c>
      <c r="P560">
        <v>165.71135134414899</v>
      </c>
      <c r="Q560">
        <v>155.58126023509101</v>
      </c>
      <c r="R560">
        <v>34.890208205112799</v>
      </c>
      <c r="S560" s="1">
        <f>(Table2[[#This Row],[Close Price]]-Table2[[#This Row],[20D EMA]])/Table2[[#This Row],[20D EMA]]</f>
        <v>-1.720933021526656E-2</v>
      </c>
      <c r="T560" s="1">
        <f>(Table2[[#This Row],[Close Price]]-Table2[[#This Row],[50D EMA]])/Table2[[#This Row],[50D EMA]]</f>
        <v>-1.0930762011512283E-2</v>
      </c>
      <c r="U560" s="1">
        <f>(Table2[[#This Row],[Close Price]]-Table2[[#This Row],[200D EMA]])/Table2[[#This Row],[200D EMA]]</f>
        <v>5.3468777360068741E-2</v>
      </c>
      <c r="V560">
        <v>0.75791686948472603</v>
      </c>
      <c r="W560">
        <v>162.62</v>
      </c>
      <c r="X560">
        <v>165.57</v>
      </c>
      <c r="Y560">
        <v>162.62</v>
      </c>
      <c r="Z560">
        <v>165.99</v>
      </c>
      <c r="AA560">
        <v>162.62</v>
      </c>
      <c r="AB560">
        <v>165.57</v>
      </c>
      <c r="AC560" s="1">
        <f>(Table2[[#This Row],[Close Price]]/Table2[[#This Row],[Day Low]])-1</f>
        <v>7.8711105645061785E-3</v>
      </c>
      <c r="AD560" s="1">
        <f>(Table2[[#This Row],[Day High]]/Table2[[#This Row],[Close Price]])-1</f>
        <v>1.0189139719340989E-2</v>
      </c>
      <c r="AE560" s="1">
        <f>(Table2[[#This Row],[Close Price]]/Table2[[#This Row],[Current Week Low]])-1</f>
        <v>7.8711105645061785E-3</v>
      </c>
      <c r="AF560" s="1">
        <f>(Table2[[#This Row],[Current Week High]]/Table2[[#This Row],[Close Price]])-1</f>
        <v>1.2751677852349097E-2</v>
      </c>
      <c r="AG560" s="1">
        <f>(Table2[[#This Row],[Close Price]]/Table2[[#This Row],[Current Month Low]])-1</f>
        <v>7.8711105645061785E-3</v>
      </c>
      <c r="AH560" s="1">
        <f>(Table2[[#This Row],[Current Month High]]/Table2[[#This Row],[Close Price]])-1</f>
        <v>1.0189139719340989E-2</v>
      </c>
      <c r="AI560">
        <v>7.8828553996339101</v>
      </c>
      <c r="AJ560">
        <v>32.0177204993958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0.01</v>
      </c>
      <c r="AM560" t="s">
        <v>3215</v>
      </c>
      <c r="AN560">
        <v>-4.22</v>
      </c>
      <c r="AO560" t="s">
        <v>3214</v>
      </c>
      <c r="AP560">
        <v>-3.4245620044397997E-2</v>
      </c>
      <c r="AQ560">
        <f>(Table2[[#This Row],[Sharpe Ratio]]-AVERAGE(Table2[Sharpe Ratio]))/_xlfn.STDEV.P(Table2[Sharpe Ratio])</f>
        <v>-1.1144629119128533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-2.8561429617202734</v>
      </c>
      <c r="AS560">
        <f>_xlfn.RANK.AVG(Table2[[#This Row],[1Y Return vs Nifty Z-Score]],Table2[1Y Return vs Nifty Z-Score])</f>
        <v>446</v>
      </c>
      <c r="AT560">
        <f>_xlfn.RANK.AVG(Table2[[#This Row],[6M Return vs Nifty Z-Score]],Table2[6M Return vs Nifty Z-Score])</f>
        <v>449</v>
      </c>
      <c r="AU560">
        <f>_xlfn.RANK.AVG(Table2[[#This Row],[Sharpe Ratio Z-Score]],Table2[Sharpe Ratio Z-Score])</f>
        <v>634</v>
      </c>
      <c r="AV560">
        <f>(Table2[[#This Row],[Rank 1Y]]+Table2[[#This Row],[Rank 6M]]+Table2[[#This Row],[Rank Sharpe]])/3</f>
        <v>509.66666666666669</v>
      </c>
    </row>
    <row r="561" spans="1:48" x14ac:dyDescent="0.3">
      <c r="A561" t="s">
        <v>898</v>
      </c>
      <c r="B561" t="s">
        <v>899</v>
      </c>
      <c r="C561" t="s">
        <v>3168</v>
      </c>
      <c r="D561" t="s">
        <v>21</v>
      </c>
      <c r="E561">
        <v>17624.228038860001</v>
      </c>
      <c r="F561">
        <v>634.85</v>
      </c>
      <c r="G561">
        <v>-9.4143165490578795</v>
      </c>
      <c r="H561">
        <f>(Table2[[#This Row],[1Y Return vs Nifty]]-AVERAGE(Table2[1Y Return vs Nifty]))/_xlfn.STDEV.P(Table2[1Y Return vs Nifty])</f>
        <v>-0.57774840629039681</v>
      </c>
      <c r="I561">
        <v>-7.5964025928606898</v>
      </c>
      <c r="J561">
        <f>(Table2[[#This Row],[1M Return vs Nifty]]-AVERAGE(Table2[1M Return vs Nifty]))/_xlfn.STDEV.P(Table2[1M Return vs Nifty])</f>
        <v>-0.58050862716597929</v>
      </c>
      <c r="K561">
        <v>-27.887055187776401</v>
      </c>
      <c r="L561">
        <f>(Table2[[#This Row],[6M Return vs Nifty]]-AVERAGE(Table2[6M Return vs Nifty]))/_xlfn.STDEV.P(Table2[6M Return vs Nifty])</f>
        <v>-1.211957656420962</v>
      </c>
      <c r="M561">
        <v>-1.35502886344449</v>
      </c>
      <c r="N561">
        <f>(Table2[[#This Row],[1W Return vs Nifty]]-AVERAGE(Table2[1W Return vs Nifty]))/_xlfn.STDEV.P(Table2[1W Return vs Nifty])</f>
        <v>-0.36801936047284289</v>
      </c>
      <c r="O561">
        <v>647.03</v>
      </c>
      <c r="P561">
        <v>646.82603836196404</v>
      </c>
      <c r="Q561">
        <v>639.30638188847001</v>
      </c>
      <c r="R561">
        <v>36.076224744060802</v>
      </c>
      <c r="S561" s="1">
        <f>(Table2[[#This Row],[Close Price]]-Table2[[#This Row],[20D EMA]])/Table2[[#This Row],[20D EMA]]</f>
        <v>-1.8824474908427664E-2</v>
      </c>
      <c r="T561" s="1">
        <f>(Table2[[#This Row],[Close Price]]-Table2[[#This Row],[50D EMA]])/Table2[[#This Row],[50D EMA]]</f>
        <v>-1.8515083889158804E-2</v>
      </c>
      <c r="U561" s="1">
        <f>(Table2[[#This Row],[Close Price]]-Table2[[#This Row],[200D EMA]])/Table2[[#This Row],[200D EMA]]</f>
        <v>-6.9706513413899064E-3</v>
      </c>
      <c r="V561">
        <v>0.45098056233193701</v>
      </c>
      <c r="W561">
        <v>625.54999999999995</v>
      </c>
      <c r="X561">
        <v>637.29999999999995</v>
      </c>
      <c r="Y561">
        <v>625.1</v>
      </c>
      <c r="Z561">
        <v>639.15</v>
      </c>
      <c r="AA561">
        <v>625.54999999999995</v>
      </c>
      <c r="AB561">
        <v>637.29999999999995</v>
      </c>
      <c r="AC561" s="1">
        <f>(Table2[[#This Row],[Close Price]]/Table2[[#This Row],[Day Low]])-1</f>
        <v>1.4866917112940747E-2</v>
      </c>
      <c r="AD561" s="1">
        <f>(Table2[[#This Row],[Day High]]/Table2[[#This Row],[Close Price]])-1</f>
        <v>3.8591793337008351E-3</v>
      </c>
      <c r="AE561" s="1">
        <f>(Table2[[#This Row],[Close Price]]/Table2[[#This Row],[Current Week Low]])-1</f>
        <v>1.5597504399296191E-2</v>
      </c>
      <c r="AF561" s="1">
        <f>(Table2[[#This Row],[Current Week High]]/Table2[[#This Row],[Close Price]])-1</f>
        <v>6.7732535244544589E-3</v>
      </c>
      <c r="AG561" s="1">
        <f>(Table2[[#This Row],[Close Price]]/Table2[[#This Row],[Current Month Low]])-1</f>
        <v>1.4866917112940747E-2</v>
      </c>
      <c r="AH561" s="1">
        <f>(Table2[[#This Row],[Current Month High]]/Table2[[#This Row],[Close Price]])-1</f>
        <v>3.8591793337008351E-3</v>
      </c>
      <c r="AI561">
        <v>37.040245727337101</v>
      </c>
      <c r="AJ561">
        <v>35.189522998296397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-0.18</v>
      </c>
      <c r="AM561" t="s">
        <v>3214</v>
      </c>
      <c r="AN561">
        <v>-7.45</v>
      </c>
      <c r="AO561" t="s">
        <v>3214</v>
      </c>
      <c r="AP561">
        <v>6.2007767762620999E-2</v>
      </c>
      <c r="AQ561">
        <f>(Table2[[#This Row],[Sharpe Ratio]]-AVERAGE(Table2[Sharpe Ratio]))/_xlfn.STDEV.P(Table2[Sharpe Ratio])</f>
        <v>9.4611805283135956E-3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-2.7287728698218676</v>
      </c>
      <c r="AS561">
        <f>_xlfn.RANK.AVG(Table2[[#This Row],[1Y Return vs Nifty Z-Score]],Table2[1Y Return vs Nifty Z-Score])</f>
        <v>500</v>
      </c>
      <c r="AT561">
        <f>_xlfn.RANK.AVG(Table2[[#This Row],[6M Return vs Nifty Z-Score]],Table2[6M Return vs Nifty Z-Score])</f>
        <v>688</v>
      </c>
      <c r="AU561">
        <f>_xlfn.RANK.AVG(Table2[[#This Row],[Sharpe Ratio Z-Score]],Table2[Sharpe Ratio Z-Score])</f>
        <v>343</v>
      </c>
      <c r="AV561">
        <f>(Table2[[#This Row],[Rank 1Y]]+Table2[[#This Row],[Rank 6M]]+Table2[[#This Row],[Rank Sharpe]])/3</f>
        <v>510.33333333333331</v>
      </c>
    </row>
    <row r="562" spans="1:48" x14ac:dyDescent="0.3">
      <c r="A562" t="s">
        <v>829</v>
      </c>
      <c r="B562" t="s">
        <v>830</v>
      </c>
      <c r="C562" t="s">
        <v>3178</v>
      </c>
      <c r="D562" t="s">
        <v>37</v>
      </c>
      <c r="E562">
        <v>19960.5356712799</v>
      </c>
      <c r="F562">
        <v>902.1</v>
      </c>
      <c r="G562">
        <v>-17.415472268032499</v>
      </c>
      <c r="H562">
        <f>(Table2[[#This Row],[1Y Return vs Nifty]]-AVERAGE(Table2[1Y Return vs Nifty]))/_xlfn.STDEV.P(Table2[1Y Return vs Nifty])</f>
        <v>-0.71156195130272404</v>
      </c>
      <c r="I562">
        <v>-2.59850670826021</v>
      </c>
      <c r="J562">
        <f>(Table2[[#This Row],[1M Return vs Nifty]]-AVERAGE(Table2[1M Return vs Nifty]))/_xlfn.STDEV.P(Table2[1M Return vs Nifty])</f>
        <v>-0.1305877640295463</v>
      </c>
      <c r="K562">
        <v>-0.31628685538458001</v>
      </c>
      <c r="L562">
        <f>(Table2[[#This Row],[6M Return vs Nifty]]-AVERAGE(Table2[6M Return vs Nifty]))/_xlfn.STDEV.P(Table2[6M Return vs Nifty])</f>
        <v>-0.34025110767183958</v>
      </c>
      <c r="M562">
        <v>3.0645547976410201</v>
      </c>
      <c r="N562">
        <f>(Table2[[#This Row],[1W Return vs Nifty]]-AVERAGE(Table2[1W Return vs Nifty]))/_xlfn.STDEV.P(Table2[1W Return vs Nifty])</f>
        <v>0.55604505063110832</v>
      </c>
      <c r="O562">
        <v>893.89</v>
      </c>
      <c r="P562">
        <v>901.864578585407</v>
      </c>
      <c r="Q562">
        <v>866.69593902602901</v>
      </c>
      <c r="R562">
        <v>56.553899021897898</v>
      </c>
      <c r="S562" s="1">
        <f>(Table2[[#This Row],[Close Price]]-Table2[[#This Row],[20D EMA]])/Table2[[#This Row],[20D EMA]]</f>
        <v>9.1845752833123045E-3</v>
      </c>
      <c r="T562" s="1">
        <f>(Table2[[#This Row],[Close Price]]-Table2[[#This Row],[50D EMA]])/Table2[[#This Row],[50D EMA]]</f>
        <v>2.6103854190867912E-4</v>
      </c>
      <c r="U562" s="1">
        <f>(Table2[[#This Row],[Close Price]]-Table2[[#This Row],[200D EMA]])/Table2[[#This Row],[200D EMA]]</f>
        <v>4.0849459862194813E-2</v>
      </c>
      <c r="V562">
        <v>0.71513761904199302</v>
      </c>
      <c r="W562">
        <v>896.05</v>
      </c>
      <c r="X562">
        <v>913.35</v>
      </c>
      <c r="Y562">
        <v>868</v>
      </c>
      <c r="Z562">
        <v>922.4</v>
      </c>
      <c r="AA562">
        <v>896.05</v>
      </c>
      <c r="AB562">
        <v>913.35</v>
      </c>
      <c r="AC562" s="1">
        <f>(Table2[[#This Row],[Close Price]]/Table2[[#This Row],[Day Low]])-1</f>
        <v>6.7518553652141655E-3</v>
      </c>
      <c r="AD562" s="1">
        <f>(Table2[[#This Row],[Day High]]/Table2[[#This Row],[Close Price]])-1</f>
        <v>1.2470901230462239E-2</v>
      </c>
      <c r="AE562" s="1">
        <f>(Table2[[#This Row],[Close Price]]/Table2[[#This Row],[Current Week Low]])-1</f>
        <v>3.9285714285714368E-2</v>
      </c>
      <c r="AF562" s="1">
        <f>(Table2[[#This Row],[Current Week High]]/Table2[[#This Row],[Close Price]])-1</f>
        <v>2.2503048442523044E-2</v>
      </c>
      <c r="AG562" s="1">
        <f>(Table2[[#This Row],[Close Price]]/Table2[[#This Row],[Current Month Low]])-1</f>
        <v>6.7518553652141655E-3</v>
      </c>
      <c r="AH562" s="1">
        <f>(Table2[[#This Row],[Current Month High]]/Table2[[#This Row],[Close Price]])-1</f>
        <v>1.2470901230462239E-2</v>
      </c>
      <c r="AI562">
        <v>13.6237667664338</v>
      </c>
      <c r="AJ562">
        <v>26.841957255343001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-0.16</v>
      </c>
      <c r="AM562" t="s">
        <v>3214</v>
      </c>
      <c r="AN562">
        <v>-1.52</v>
      </c>
      <c r="AO562" t="s">
        <v>3214</v>
      </c>
      <c r="AQ562">
        <f>(Table2[[#This Row],[Sharpe Ratio]]-AVERAGE(Table2[Sharpe Ratio]))/_xlfn.STDEV.P(Table2[Sharpe Ratio])</f>
        <v>-0.7145863121857492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560</v>
      </c>
      <c r="AT562">
        <f>_xlfn.RANK.AVG(Table2[[#This Row],[6M Return vs Nifty Z-Score]],Table2[6M Return vs Nifty Z-Score])</f>
        <v>436</v>
      </c>
      <c r="AU562">
        <f>_xlfn.RANK.AVG(Table2[[#This Row],[Sharpe Ratio Z-Score]],Table2[Sharpe Ratio Z-Score])</f>
        <v>536.5</v>
      </c>
      <c r="AV562">
        <f>(Table2[[#This Row],[Rank 1Y]]+Table2[[#This Row],[Rank 6M]]+Table2[[#This Row],[Rank Sharpe]])/3</f>
        <v>510.83333333333331</v>
      </c>
    </row>
    <row r="563" spans="1:48" x14ac:dyDescent="0.3">
      <c r="A563" t="s">
        <v>497</v>
      </c>
      <c r="B563" t="s">
        <v>498</v>
      </c>
      <c r="C563" t="s">
        <v>3181</v>
      </c>
      <c r="D563" t="s">
        <v>440</v>
      </c>
      <c r="E563">
        <v>45081.294952209901</v>
      </c>
      <c r="F563">
        <v>1621.6</v>
      </c>
      <c r="G563">
        <v>-32.5031970212723</v>
      </c>
      <c r="H563">
        <f>(Table2[[#This Row],[1Y Return vs Nifty]]-AVERAGE(Table2[1Y Return vs Nifty]))/_xlfn.STDEV.P(Table2[1Y Return vs Nifty])</f>
        <v>-0.96389324022056944</v>
      </c>
      <c r="I563">
        <v>10.8474363044848</v>
      </c>
      <c r="J563">
        <f>(Table2[[#This Row],[1M Return vs Nifty]]-AVERAGE(Table2[1M Return vs Nifty]))/_xlfn.STDEV.P(Table2[1M Return vs Nifty])</f>
        <v>1.0798436706503134</v>
      </c>
      <c r="K563">
        <v>-11.868507380332799</v>
      </c>
      <c r="L563">
        <f>(Table2[[#This Row],[6M Return vs Nifty]]-AVERAGE(Table2[6M Return vs Nifty]))/_xlfn.STDEV.P(Table2[6M Return vs Nifty])</f>
        <v>-0.70549832032787441</v>
      </c>
      <c r="M563">
        <v>9.7959828616276798</v>
      </c>
      <c r="N563">
        <f>(Table2[[#This Row],[1W Return vs Nifty]]-AVERAGE(Table2[1W Return vs Nifty]))/_xlfn.STDEV.P(Table2[1W Return vs Nifty])</f>
        <v>1.9634792315033984</v>
      </c>
      <c r="O563">
        <v>1486.47</v>
      </c>
      <c r="P563">
        <v>1475.4149103822299</v>
      </c>
      <c r="Q563">
        <v>1500.8059251551699</v>
      </c>
      <c r="R563">
        <v>86.228909744990403</v>
      </c>
      <c r="S563" s="1">
        <f>(Table2[[#This Row],[Close Price]]-Table2[[#This Row],[20D EMA]])/Table2[[#This Row],[20D EMA]]</f>
        <v>9.0906644600967312E-2</v>
      </c>
      <c r="T563" s="1">
        <f>(Table2[[#This Row],[Close Price]]-Table2[[#This Row],[50D EMA]])/Table2[[#This Row],[50D EMA]]</f>
        <v>9.9080664421303991E-2</v>
      </c>
      <c r="U563" s="1">
        <f>(Table2[[#This Row],[Close Price]]-Table2[[#This Row],[200D EMA]])/Table2[[#This Row],[200D EMA]]</f>
        <v>8.0486139360317996E-2</v>
      </c>
      <c r="V563">
        <v>1.1548931575702499</v>
      </c>
      <c r="W563">
        <v>1572.75</v>
      </c>
      <c r="X563">
        <v>1628</v>
      </c>
      <c r="Y563">
        <v>1521.9</v>
      </c>
      <c r="Z563">
        <v>1628</v>
      </c>
      <c r="AA563">
        <v>1572.75</v>
      </c>
      <c r="AB563">
        <v>1628</v>
      </c>
      <c r="AC563" s="1">
        <f>(Table2[[#This Row],[Close Price]]/Table2[[#This Row],[Day Low]])-1</f>
        <v>3.1060244794150371E-2</v>
      </c>
      <c r="AD563" s="1">
        <f>(Table2[[#This Row],[Day High]]/Table2[[#This Row],[Close Price]])-1</f>
        <v>3.9467192895905612E-3</v>
      </c>
      <c r="AE563" s="1">
        <f>(Table2[[#This Row],[Close Price]]/Table2[[#This Row],[Current Week Low]])-1</f>
        <v>6.5510217491293599E-2</v>
      </c>
      <c r="AF563" s="1">
        <f>(Table2[[#This Row],[Current Week High]]/Table2[[#This Row],[Close Price]])-1</f>
        <v>3.9467192895905612E-3</v>
      </c>
      <c r="AG563" s="1">
        <f>(Table2[[#This Row],[Close Price]]/Table2[[#This Row],[Current Month Low]])-1</f>
        <v>3.1060244794150371E-2</v>
      </c>
      <c r="AH563" s="1">
        <f>(Table2[[#This Row],[Current Month High]]/Table2[[#This Row],[Close Price]])-1</f>
        <v>3.9467192895905612E-3</v>
      </c>
      <c r="AI563">
        <v>10.2830537740503</v>
      </c>
      <c r="AJ563">
        <v>24.260536398467401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</v>
      </c>
      <c r="AM563" t="s">
        <v>3216</v>
      </c>
      <c r="AN563">
        <v>11.14</v>
      </c>
      <c r="AO563" t="s">
        <v>3215</v>
      </c>
      <c r="AP563">
        <v>6.5835946964235004E-2</v>
      </c>
      <c r="AQ563">
        <f>(Table2[[#This Row],[Sharpe Ratio]]-AVERAGE(Table2[Sharpe Ratio]))/_xlfn.STDEV.P(Table2[Sharpe Ratio])</f>
        <v>5.4161766480701416E-2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646</v>
      </c>
      <c r="AT563">
        <f>_xlfn.RANK.AVG(Table2[[#This Row],[6M Return vs Nifty Z-Score]],Table2[6M Return vs Nifty Z-Score])</f>
        <v>556</v>
      </c>
      <c r="AU563">
        <f>_xlfn.RANK.AVG(Table2[[#This Row],[Sharpe Ratio Z-Score]],Table2[Sharpe Ratio Z-Score])</f>
        <v>331</v>
      </c>
      <c r="AV563">
        <f>(Table2[[#This Row],[Rank 1Y]]+Table2[[#This Row],[Rank 6M]]+Table2[[#This Row],[Rank Sharpe]])/3</f>
        <v>511</v>
      </c>
    </row>
    <row r="564" spans="1:48" x14ac:dyDescent="0.3">
      <c r="A564" t="s">
        <v>1956</v>
      </c>
      <c r="B564" t="s">
        <v>1957</v>
      </c>
      <c r="C564" t="s">
        <v>3181</v>
      </c>
      <c r="D564" t="s">
        <v>270</v>
      </c>
      <c r="E564">
        <v>3688.3003603799998</v>
      </c>
      <c r="F564">
        <v>1174.9000000000001</v>
      </c>
      <c r="G564">
        <v>-28.343927325952901</v>
      </c>
      <c r="H564">
        <f>(Table2[[#This Row],[1Y Return vs Nifty]]-AVERAGE(Table2[1Y Return vs Nifty]))/_xlfn.STDEV.P(Table2[1Y Return vs Nifty])</f>
        <v>-0.89433246148542489</v>
      </c>
      <c r="I564">
        <v>-7.9595447307855096</v>
      </c>
      <c r="J564">
        <f>(Table2[[#This Row],[1M Return vs Nifty]]-AVERAGE(Table2[1M Return vs Nifty]))/_xlfn.STDEV.P(Table2[1M Return vs Nifty])</f>
        <v>-0.61319942903717617</v>
      </c>
      <c r="K564">
        <v>18.8011966792313</v>
      </c>
      <c r="L564">
        <f>(Table2[[#This Row],[6M Return vs Nifty]]-AVERAGE(Table2[6M Return vs Nifty]))/_xlfn.STDEV.P(Table2[6M Return vs Nifty])</f>
        <v>0.26418745536774452</v>
      </c>
      <c r="M564">
        <v>1.63290037106791</v>
      </c>
      <c r="N564">
        <f>(Table2[[#This Row],[1W Return vs Nifty]]-AVERAGE(Table2[1W Return vs Nifty]))/_xlfn.STDEV.P(Table2[1W Return vs Nifty])</f>
        <v>0.25670895790270104</v>
      </c>
      <c r="O564">
        <v>1183.4000000000001</v>
      </c>
      <c r="P564">
        <v>1164.2086844092901</v>
      </c>
      <c r="Q564">
        <v>1078.9356983397199</v>
      </c>
      <c r="R564">
        <v>49.655352162430297</v>
      </c>
      <c r="S564" s="1">
        <f>(Table2[[#This Row],[Close Price]]-Table2[[#This Row],[20D EMA]])/Table2[[#This Row],[20D EMA]]</f>
        <v>-7.182693932736183E-3</v>
      </c>
      <c r="T564" s="1">
        <f>(Table2[[#This Row],[Close Price]]-Table2[[#This Row],[50D EMA]])/Table2[[#This Row],[50D EMA]]</f>
        <v>9.1833326223079194E-3</v>
      </c>
      <c r="U564" s="1">
        <f>(Table2[[#This Row],[Close Price]]-Table2[[#This Row],[200D EMA]])/Table2[[#This Row],[200D EMA]]</f>
        <v>8.8943485518137244E-2</v>
      </c>
      <c r="V564">
        <v>0.372573901925908</v>
      </c>
      <c r="W564">
        <v>1143.1500000000001</v>
      </c>
      <c r="X564">
        <v>1179.9000000000001</v>
      </c>
      <c r="Y564">
        <v>1132.55</v>
      </c>
      <c r="Z564">
        <v>1179.9000000000001</v>
      </c>
      <c r="AA564">
        <v>1143.1500000000001</v>
      </c>
      <c r="AB564">
        <v>1179.9000000000001</v>
      </c>
      <c r="AC564" s="1">
        <f>(Table2[[#This Row],[Close Price]]/Table2[[#This Row],[Day Low]])-1</f>
        <v>2.7774132878449986E-2</v>
      </c>
      <c r="AD564" s="1">
        <f>(Table2[[#This Row],[Day High]]/Table2[[#This Row],[Close Price]])-1</f>
        <v>4.2556813345817623E-3</v>
      </c>
      <c r="AE564" s="1">
        <f>(Table2[[#This Row],[Close Price]]/Table2[[#This Row],[Current Week Low]])-1</f>
        <v>3.7393492561034858E-2</v>
      </c>
      <c r="AF564" s="1">
        <f>(Table2[[#This Row],[Current Week High]]/Table2[[#This Row],[Close Price]])-1</f>
        <v>4.2556813345817623E-3</v>
      </c>
      <c r="AG564" s="1">
        <f>(Table2[[#This Row],[Close Price]]/Table2[[#This Row],[Current Month Low]])-1</f>
        <v>2.7774132878449986E-2</v>
      </c>
      <c r="AH564" s="1">
        <f>(Table2[[#This Row],[Current Month High]]/Table2[[#This Row],[Close Price]])-1</f>
        <v>4.2556813345817623E-3</v>
      </c>
      <c r="AI564">
        <v>17.031236700995802</v>
      </c>
      <c r="AJ564">
        <v>56.309452537750303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</v>
      </c>
      <c r="AM564" t="s">
        <v>3216</v>
      </c>
      <c r="AN564">
        <v>-5.0599999999999996</v>
      </c>
      <c r="AO564" t="s">
        <v>3214</v>
      </c>
      <c r="AP564">
        <v>-6.0966246102866002E-2</v>
      </c>
      <c r="AQ564">
        <f>(Table2[[#This Row],[Sharpe Ratio]]-AVERAGE(Table2[Sharpe Ratio]))/_xlfn.STDEV.P(Table2[Sharpe Ratio])</f>
        <v>-1.4264722455732468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-2.4131077228254028</v>
      </c>
      <c r="AS564">
        <f>_xlfn.RANK.AVG(Table2[[#This Row],[1Y Return vs Nifty Z-Score]],Table2[1Y Return vs Nifty Z-Score])</f>
        <v>630</v>
      </c>
      <c r="AT564">
        <f>_xlfn.RANK.AVG(Table2[[#This Row],[6M Return vs Nifty Z-Score]],Table2[6M Return vs Nifty Z-Score])</f>
        <v>228</v>
      </c>
      <c r="AU564">
        <f>_xlfn.RANK.AVG(Table2[[#This Row],[Sharpe Ratio Z-Score]],Table2[Sharpe Ratio Z-Score])</f>
        <v>676</v>
      </c>
      <c r="AV564">
        <f>(Table2[[#This Row],[Rank 1Y]]+Table2[[#This Row],[Rank 6M]]+Table2[[#This Row],[Rank Sharpe]])/3</f>
        <v>511.33333333333331</v>
      </c>
    </row>
    <row r="565" spans="1:48" x14ac:dyDescent="0.3">
      <c r="A565" t="s">
        <v>1976</v>
      </c>
      <c r="B565" t="s">
        <v>1977</v>
      </c>
      <c r="C565" t="s">
        <v>3168</v>
      </c>
      <c r="D565" t="s">
        <v>21</v>
      </c>
      <c r="E565">
        <v>3598.5629832</v>
      </c>
      <c r="F565">
        <v>609.6</v>
      </c>
      <c r="G565">
        <v>-27.483518819290101</v>
      </c>
      <c r="H565">
        <f>(Table2[[#This Row],[1Y Return vs Nifty]]-AVERAGE(Table2[1Y Return vs Nifty]))/_xlfn.STDEV.P(Table2[1Y Return vs Nifty])</f>
        <v>-0.87994275123865717</v>
      </c>
      <c r="I565">
        <v>-14.257655584416201</v>
      </c>
      <c r="J565">
        <f>(Table2[[#This Row],[1M Return vs Nifty]]-AVERAGE(Table2[1M Return vs Nifty]))/_xlfn.STDEV.P(Table2[1M Return vs Nifty])</f>
        <v>-1.1801683169096719</v>
      </c>
      <c r="K565">
        <v>-11.1204614461113</v>
      </c>
      <c r="L565">
        <f>(Table2[[#This Row],[6M Return vs Nifty]]-AVERAGE(Table2[6M Return vs Nifty]))/_xlfn.STDEV.P(Table2[6M Return vs Nifty])</f>
        <v>-0.68184730952670147</v>
      </c>
      <c r="M565">
        <v>-3.9057070441923898</v>
      </c>
      <c r="N565">
        <f>(Table2[[#This Row],[1W Return vs Nifty]]-AVERAGE(Table2[1W Return vs Nifty]))/_xlfn.STDEV.P(Table2[1W Return vs Nifty])</f>
        <v>-0.90132546162482252</v>
      </c>
      <c r="O565">
        <v>628.84</v>
      </c>
      <c r="P565">
        <v>623.96787299279401</v>
      </c>
      <c r="Q565">
        <v>604.638322206353</v>
      </c>
      <c r="R565">
        <v>33.413799890699998</v>
      </c>
      <c r="S565" s="1">
        <f>(Table2[[#This Row],[Close Price]]-Table2[[#This Row],[20D EMA]])/Table2[[#This Row],[20D EMA]]</f>
        <v>-3.0596018065008602E-2</v>
      </c>
      <c r="T565" s="1">
        <f>(Table2[[#This Row],[Close Price]]-Table2[[#This Row],[50D EMA]])/Table2[[#This Row],[50D EMA]]</f>
        <v>-2.3026623027688993E-2</v>
      </c>
      <c r="U565" s="1">
        <f>(Table2[[#This Row],[Close Price]]-Table2[[#This Row],[200D EMA]])/Table2[[#This Row],[200D EMA]]</f>
        <v>8.2060260016957529E-3</v>
      </c>
      <c r="V565">
        <v>0.30956446494835299</v>
      </c>
      <c r="W565">
        <v>604</v>
      </c>
      <c r="X565">
        <v>618.4</v>
      </c>
      <c r="Y565">
        <v>602.75</v>
      </c>
      <c r="Z565">
        <v>631.29999999999995</v>
      </c>
      <c r="AA565">
        <v>604</v>
      </c>
      <c r="AB565">
        <v>618.4</v>
      </c>
      <c r="AC565" s="1">
        <f>(Table2[[#This Row],[Close Price]]/Table2[[#This Row],[Day Low]])-1</f>
        <v>9.2715231788080832E-3</v>
      </c>
      <c r="AD565" s="1">
        <f>(Table2[[#This Row],[Day High]]/Table2[[#This Row],[Close Price]])-1</f>
        <v>1.4435695538057569E-2</v>
      </c>
      <c r="AE565" s="1">
        <f>(Table2[[#This Row],[Close Price]]/Table2[[#This Row],[Current Week Low]])-1</f>
        <v>1.1364579012857812E-2</v>
      </c>
      <c r="AF565" s="1">
        <f>(Table2[[#This Row],[Current Week High]]/Table2[[#This Row],[Close Price]])-1</f>
        <v>3.5597112860892288E-2</v>
      </c>
      <c r="AG565" s="1">
        <f>(Table2[[#This Row],[Close Price]]/Table2[[#This Row],[Current Month Low]])-1</f>
        <v>9.2715231788080832E-3</v>
      </c>
      <c r="AH565" s="1">
        <f>(Table2[[#This Row],[Current Month High]]/Table2[[#This Row],[Close Price]])-1</f>
        <v>1.4435695538057569E-2</v>
      </c>
      <c r="AI565">
        <v>29.839238845144301</v>
      </c>
      <c r="AJ565">
        <v>35.466666666666598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-0.13</v>
      </c>
      <c r="AM565" t="s">
        <v>3214</v>
      </c>
      <c r="AN565">
        <v>-4.5599999999999996</v>
      </c>
      <c r="AO565" t="s">
        <v>3214</v>
      </c>
      <c r="AP565">
        <v>5.1973061454082002E-2</v>
      </c>
      <c r="AQ565">
        <f>(Table2[[#This Row],[Sharpe Ratio]]-AVERAGE(Table2[Sharpe Ratio]))/_xlfn.STDEV.P(Table2[Sharpe Ratio])</f>
        <v>-0.1077112997105161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-3.7509951390103691</v>
      </c>
      <c r="AS565">
        <f>_xlfn.RANK.AVG(Table2[[#This Row],[1Y Return vs Nifty Z-Score]],Table2[1Y Return vs Nifty Z-Score])</f>
        <v>621</v>
      </c>
      <c r="AT565">
        <f>_xlfn.RANK.AVG(Table2[[#This Row],[6M Return vs Nifty Z-Score]],Table2[6M Return vs Nifty Z-Score])</f>
        <v>550</v>
      </c>
      <c r="AU565">
        <f>_xlfn.RANK.AVG(Table2[[#This Row],[Sharpe Ratio Z-Score]],Table2[Sharpe Ratio Z-Score])</f>
        <v>368</v>
      </c>
      <c r="AV565">
        <f>(Table2[[#This Row],[Rank 1Y]]+Table2[[#This Row],[Rank 6M]]+Table2[[#This Row],[Rank Sharpe]])/3</f>
        <v>513</v>
      </c>
    </row>
    <row r="566" spans="1:48" x14ac:dyDescent="0.3">
      <c r="A566" t="s">
        <v>396</v>
      </c>
      <c r="B566" t="s">
        <v>397</v>
      </c>
      <c r="C566" t="s">
        <v>3170</v>
      </c>
      <c r="D566" t="s">
        <v>27</v>
      </c>
      <c r="E566">
        <v>61630.888454420601</v>
      </c>
      <c r="F566">
        <v>2158.75</v>
      </c>
      <c r="G566">
        <v>-17.846279476626101</v>
      </c>
      <c r="H566">
        <f>(Table2[[#This Row],[1Y Return vs Nifty]]-AVERAGE(Table2[1Y Return vs Nifty]))/_xlfn.STDEV.P(Table2[1Y Return vs Nifty])</f>
        <v>-0.71876689041696518</v>
      </c>
      <c r="I566">
        <v>7.3581947243274399</v>
      </c>
      <c r="J566">
        <f>(Table2[[#This Row],[1M Return vs Nifty]]-AVERAGE(Table2[1M Return vs Nifty]))/_xlfn.STDEV.P(Table2[1M Return vs Nifty])</f>
        <v>0.76573496977219901</v>
      </c>
      <c r="K566">
        <v>-10.753017324389599</v>
      </c>
      <c r="L566">
        <f>(Table2[[#This Row],[6M Return vs Nifty]]-AVERAGE(Table2[6M Return vs Nifty]))/_xlfn.STDEV.P(Table2[6M Return vs Nifty])</f>
        <v>-0.67022980785454589</v>
      </c>
      <c r="M566">
        <v>7.3004591234986203</v>
      </c>
      <c r="N566">
        <f>(Table2[[#This Row],[1W Return vs Nifty]]-AVERAGE(Table2[1W Return vs Nifty]))/_xlfn.STDEV.P(Table2[1W Return vs Nifty])</f>
        <v>1.4417050440896075</v>
      </c>
      <c r="O566">
        <v>2043.7</v>
      </c>
      <c r="P566">
        <v>1973.0656439833199</v>
      </c>
      <c r="Q566">
        <v>1850.2883770308499</v>
      </c>
      <c r="R566">
        <v>75.5268681414708</v>
      </c>
      <c r="S566" s="1">
        <f>(Table2[[#This Row],[Close Price]]-Table2[[#This Row],[20D EMA]])/Table2[[#This Row],[20D EMA]]</f>
        <v>5.6294955228262444E-2</v>
      </c>
      <c r="T566" s="1">
        <f>(Table2[[#This Row],[Close Price]]-Table2[[#This Row],[50D EMA]])/Table2[[#This Row],[50D EMA]]</f>
        <v>9.4109568317155223E-2</v>
      </c>
      <c r="U566" s="1">
        <f>(Table2[[#This Row],[Close Price]]-Table2[[#This Row],[200D EMA]])/Table2[[#This Row],[200D EMA]]</f>
        <v>0.16671002574427732</v>
      </c>
      <c r="V566">
        <v>1.3869191403227401</v>
      </c>
      <c r="W566">
        <v>2131.65</v>
      </c>
      <c r="X566">
        <v>2175</v>
      </c>
      <c r="Y566">
        <v>2094.1</v>
      </c>
      <c r="Z566">
        <v>2175</v>
      </c>
      <c r="AA566">
        <v>2131.65</v>
      </c>
      <c r="AB566">
        <v>2175</v>
      </c>
      <c r="AC566" s="1">
        <f>(Table2[[#This Row],[Close Price]]/Table2[[#This Row],[Day Low]])-1</f>
        <v>1.2713156475031129E-2</v>
      </c>
      <c r="AD566" s="1">
        <f>(Table2[[#This Row],[Day High]]/Table2[[#This Row],[Close Price]])-1</f>
        <v>7.527504342790925E-3</v>
      </c>
      <c r="AE566" s="1">
        <f>(Table2[[#This Row],[Close Price]]/Table2[[#This Row],[Current Week Low]])-1</f>
        <v>3.0872451172341275E-2</v>
      </c>
      <c r="AF566" s="1">
        <f>(Table2[[#This Row],[Current Week High]]/Table2[[#This Row],[Close Price]])-1</f>
        <v>7.527504342790925E-3</v>
      </c>
      <c r="AG566" s="1">
        <f>(Table2[[#This Row],[Close Price]]/Table2[[#This Row],[Current Month Low]])-1</f>
        <v>1.2713156475031129E-2</v>
      </c>
      <c r="AH566" s="1">
        <f>(Table2[[#This Row],[Current Month High]]/Table2[[#This Row],[Close Price]])-1</f>
        <v>7.527504342790925E-3</v>
      </c>
      <c r="AI566">
        <v>0.75275043427909205</v>
      </c>
      <c r="AJ566">
        <v>39.869768044576801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0.09</v>
      </c>
      <c r="AM566" t="s">
        <v>3215</v>
      </c>
      <c r="AN566">
        <v>4.78</v>
      </c>
      <c r="AO566" t="s">
        <v>3215</v>
      </c>
      <c r="AP566">
        <v>2.933883422348E-2</v>
      </c>
      <c r="AQ566">
        <f>(Table2[[#This Row],[Sharpe Ratio]]-AVERAGE(Table2[Sharpe Ratio]))/_xlfn.STDEV.P(Table2[Sharpe Ratio])</f>
        <v>-0.37200488851660718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0.44643842707368819</v>
      </c>
      <c r="AS566">
        <f>_xlfn.RANK.AVG(Table2[[#This Row],[1Y Return vs Nifty Z-Score]],Table2[1Y Return vs Nifty Z-Score])</f>
        <v>562</v>
      </c>
      <c r="AT566">
        <f>_xlfn.RANK.AVG(Table2[[#This Row],[6M Return vs Nifty Z-Score]],Table2[6M Return vs Nifty Z-Score])</f>
        <v>544</v>
      </c>
      <c r="AU566">
        <f>_xlfn.RANK.AVG(Table2[[#This Row],[Sharpe Ratio Z-Score]],Table2[Sharpe Ratio Z-Score])</f>
        <v>435</v>
      </c>
      <c r="AV566">
        <f>(Table2[[#This Row],[Rank 1Y]]+Table2[[#This Row],[Rank 6M]]+Table2[[#This Row],[Rank Sharpe]])/3</f>
        <v>513.66666666666663</v>
      </c>
    </row>
    <row r="567" spans="1:48" x14ac:dyDescent="0.3">
      <c r="A567" t="s">
        <v>1028</v>
      </c>
      <c r="B567" t="s">
        <v>1029</v>
      </c>
      <c r="C567" t="s">
        <v>3179</v>
      </c>
      <c r="D567" t="s">
        <v>517</v>
      </c>
      <c r="E567">
        <v>14055.9538162399</v>
      </c>
      <c r="F567">
        <v>904.4</v>
      </c>
      <c r="G567">
        <v>-37.997910230677903</v>
      </c>
      <c r="H567">
        <f>(Table2[[#This Row],[1Y Return vs Nifty]]-AVERAGE(Table2[1Y Return vs Nifty]))/_xlfn.STDEV.P(Table2[1Y Return vs Nifty])</f>
        <v>-1.0557883462779294</v>
      </c>
      <c r="I567">
        <v>7.6275776891323197</v>
      </c>
      <c r="J567">
        <f>(Table2[[#This Row],[1M Return vs Nifty]]-AVERAGE(Table2[1M Return vs Nifty]))/_xlfn.STDEV.P(Table2[1M Return vs Nifty])</f>
        <v>0.78998537811157798</v>
      </c>
      <c r="K567">
        <v>-2.3103004803516898</v>
      </c>
      <c r="L567">
        <f>(Table2[[#This Row],[6M Return vs Nifty]]-AVERAGE(Table2[6M Return vs Nifty]))/_xlfn.STDEV.P(Table2[6M Return vs Nifty])</f>
        <v>-0.40329594973874228</v>
      </c>
      <c r="M567">
        <v>0.65834363236045201</v>
      </c>
      <c r="N567">
        <f>(Table2[[#This Row],[1W Return vs Nifty]]-AVERAGE(Table2[1W Return vs Nifty]))/_xlfn.STDEV.P(Table2[1W Return vs Nifty])</f>
        <v>5.2944696854657809E-2</v>
      </c>
      <c r="O567">
        <v>871.39</v>
      </c>
      <c r="P567">
        <v>848.83666521381804</v>
      </c>
      <c r="Q567">
        <v>832.04367213552496</v>
      </c>
      <c r="R567">
        <v>58.546082217661997</v>
      </c>
      <c r="S567" s="1">
        <f>(Table2[[#This Row],[Close Price]]-Table2[[#This Row],[20D EMA]])/Table2[[#This Row],[20D EMA]]</f>
        <v>3.7882004613318941E-2</v>
      </c>
      <c r="T567" s="1">
        <f>(Table2[[#This Row],[Close Price]]-Table2[[#This Row],[50D EMA]])/Table2[[#This Row],[50D EMA]]</f>
        <v>6.5458217185029102E-2</v>
      </c>
      <c r="U567" s="1">
        <f>(Table2[[#This Row],[Close Price]]-Table2[[#This Row],[200D EMA]])/Table2[[#This Row],[200D EMA]]</f>
        <v>8.6962175529518931E-2</v>
      </c>
      <c r="V567">
        <v>2.91916434001803</v>
      </c>
      <c r="W567">
        <v>897.15</v>
      </c>
      <c r="X567">
        <v>944.35</v>
      </c>
      <c r="Y567">
        <v>897.15</v>
      </c>
      <c r="Z567">
        <v>949.9</v>
      </c>
      <c r="AA567">
        <v>897.15</v>
      </c>
      <c r="AB567">
        <v>944.35</v>
      </c>
      <c r="AC567" s="1">
        <f>(Table2[[#This Row],[Close Price]]/Table2[[#This Row],[Day Low]])-1</f>
        <v>8.0811458507497047E-3</v>
      </c>
      <c r="AD567" s="1">
        <f>(Table2[[#This Row],[Day High]]/Table2[[#This Row],[Close Price]])-1</f>
        <v>4.4172932330827086E-2</v>
      </c>
      <c r="AE567" s="1">
        <f>(Table2[[#This Row],[Close Price]]/Table2[[#This Row],[Current Week Low]])-1</f>
        <v>8.0811458507497047E-3</v>
      </c>
      <c r="AF567" s="1">
        <f>(Table2[[#This Row],[Current Week High]]/Table2[[#This Row],[Close Price]])-1</f>
        <v>5.0309597523219729E-2</v>
      </c>
      <c r="AG567" s="1">
        <f>(Table2[[#This Row],[Close Price]]/Table2[[#This Row],[Current Month Low]])-1</f>
        <v>8.0811458507497047E-3</v>
      </c>
      <c r="AH567" s="1">
        <f>(Table2[[#This Row],[Current Month High]]/Table2[[#This Row],[Close Price]])-1</f>
        <v>4.4172932330827086E-2</v>
      </c>
      <c r="AI567">
        <v>7.8007518796992601</v>
      </c>
      <c r="AJ567">
        <v>27.568939981663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-0.01</v>
      </c>
      <c r="AM567" t="s">
        <v>3214</v>
      </c>
      <c r="AN567">
        <v>5.99</v>
      </c>
      <c r="AO567" t="s">
        <v>3215</v>
      </c>
      <c r="AP567">
        <v>3.9905630629552998E-2</v>
      </c>
      <c r="AQ567">
        <f>(Table2[[#This Row],[Sharpe Ratio]]-AVERAGE(Table2[Sharpe Ratio]))/_xlfn.STDEV.P(Table2[Sharpe Ratio])</f>
        <v>-0.24861933990072632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-0.8647735609511622</v>
      </c>
      <c r="AS567">
        <f>_xlfn.RANK.AVG(Table2[[#This Row],[1Y Return vs Nifty Z-Score]],Table2[1Y Return vs Nifty Z-Score])</f>
        <v>676</v>
      </c>
      <c r="AT567">
        <f>_xlfn.RANK.AVG(Table2[[#This Row],[6M Return vs Nifty Z-Score]],Table2[6M Return vs Nifty Z-Score])</f>
        <v>460</v>
      </c>
      <c r="AU567">
        <f>_xlfn.RANK.AVG(Table2[[#This Row],[Sharpe Ratio Z-Score]],Table2[Sharpe Ratio Z-Score])</f>
        <v>406</v>
      </c>
      <c r="AV567">
        <f>(Table2[[#This Row],[Rank 1Y]]+Table2[[#This Row],[Rank 6M]]+Table2[[#This Row],[Rank Sharpe]])/3</f>
        <v>514</v>
      </c>
    </row>
    <row r="568" spans="1:48" x14ac:dyDescent="0.3">
      <c r="A568" t="s">
        <v>115</v>
      </c>
      <c r="B568" t="s">
        <v>116</v>
      </c>
      <c r="C568" t="s">
        <v>3171</v>
      </c>
      <c r="D568" t="s">
        <v>117</v>
      </c>
      <c r="E568">
        <v>261454.02136487901</v>
      </c>
      <c r="F568">
        <v>2707.05</v>
      </c>
      <c r="G568">
        <v>-10.0507298346479</v>
      </c>
      <c r="H568">
        <f>(Table2[[#This Row],[1Y Return vs Nifty]]-AVERAGE(Table2[1Y Return vs Nifty]))/_xlfn.STDEV.P(Table2[1Y Return vs Nifty])</f>
        <v>-0.58839195840072323</v>
      </c>
      <c r="I568">
        <v>6.0568108535276899</v>
      </c>
      <c r="J568">
        <f>(Table2[[#This Row],[1M Return vs Nifty]]-AVERAGE(Table2[1M Return vs Nifty]))/_xlfn.STDEV.P(Table2[1M Return vs Nifty])</f>
        <v>0.64858171809559662</v>
      </c>
      <c r="K568">
        <v>-11.654308719321399</v>
      </c>
      <c r="L568">
        <f>(Table2[[#This Row],[6M Return vs Nifty]]-AVERAGE(Table2[6M Return vs Nifty]))/_xlfn.STDEV.P(Table2[6M Return vs Nifty])</f>
        <v>-0.69872598909336314</v>
      </c>
      <c r="M568">
        <v>1.2993764980842399</v>
      </c>
      <c r="N568">
        <f>(Table2[[#This Row],[1W Return vs Nifty]]-AVERAGE(Table2[1W Return vs Nifty]))/_xlfn.STDEV.P(Table2[1W Return vs Nifty])</f>
        <v>0.1869744387914446</v>
      </c>
      <c r="O568">
        <v>2637.08</v>
      </c>
      <c r="P568">
        <v>2580.5480758519302</v>
      </c>
      <c r="Q568">
        <v>2501.8510890911998</v>
      </c>
      <c r="R568">
        <v>62.563189358201498</v>
      </c>
      <c r="S568" s="1">
        <f>(Table2[[#This Row],[Close Price]]-Table2[[#This Row],[20D EMA]])/Table2[[#This Row],[20D EMA]]</f>
        <v>2.6533135134315326E-2</v>
      </c>
      <c r="T568" s="1">
        <f>(Table2[[#This Row],[Close Price]]-Table2[[#This Row],[50D EMA]])/Table2[[#This Row],[50D EMA]]</f>
        <v>4.902133981995558E-2</v>
      </c>
      <c r="U568" s="1">
        <f>(Table2[[#This Row],[Close Price]]-Table2[[#This Row],[200D EMA]])/Table2[[#This Row],[200D EMA]]</f>
        <v>8.2018834695449086E-2</v>
      </c>
      <c r="V568">
        <v>1.33123989485187</v>
      </c>
      <c r="W568">
        <v>2672.9</v>
      </c>
      <c r="X568">
        <v>2710</v>
      </c>
      <c r="Y568">
        <v>2672.9</v>
      </c>
      <c r="Z568">
        <v>2740</v>
      </c>
      <c r="AA568">
        <v>2672.9</v>
      </c>
      <c r="AB568">
        <v>2710</v>
      </c>
      <c r="AC568" s="1">
        <f>(Table2[[#This Row],[Close Price]]/Table2[[#This Row],[Day Low]])-1</f>
        <v>1.2776385199595897E-2</v>
      </c>
      <c r="AD568" s="1">
        <f>(Table2[[#This Row],[Day High]]/Table2[[#This Row],[Close Price]])-1</f>
        <v>1.0897471417223858E-3</v>
      </c>
      <c r="AE568" s="1">
        <f>(Table2[[#This Row],[Close Price]]/Table2[[#This Row],[Current Week Low]])-1</f>
        <v>1.2776385199595897E-2</v>
      </c>
      <c r="AF568" s="1">
        <f>(Table2[[#This Row],[Current Week High]]/Table2[[#This Row],[Close Price]])-1</f>
        <v>1.2171921464324553E-2</v>
      </c>
      <c r="AG568" s="1">
        <f>(Table2[[#This Row],[Close Price]]/Table2[[#This Row],[Current Month Low]])-1</f>
        <v>1.2776385199595897E-2</v>
      </c>
      <c r="AH568" s="1">
        <f>(Table2[[#This Row],[Current Month High]]/Table2[[#This Row],[Close Price]])-1</f>
        <v>1.0897471417223858E-3</v>
      </c>
      <c r="AI568">
        <v>2.6209342272953902</v>
      </c>
      <c r="AJ568">
        <v>21.637014353980899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3214</v>
      </c>
      <c r="AN568">
        <v>6.94</v>
      </c>
      <c r="AO568" t="s">
        <v>3215</v>
      </c>
      <c r="AP568">
        <v>9.5753133080650008E-3</v>
      </c>
      <c r="AQ568">
        <f>(Table2[[#This Row],[Sharpe Ratio]]-AVERAGE(Table2[Sharpe Ratio]))/_xlfn.STDEV.P(Table2[Sharpe Ratio])</f>
        <v>-0.60277803650008033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-1.0543398271071251</v>
      </c>
      <c r="AS568">
        <f>_xlfn.RANK.AVG(Table2[[#This Row],[1Y Return vs Nifty Z-Score]],Table2[1Y Return vs Nifty Z-Score])</f>
        <v>506</v>
      </c>
      <c r="AT568">
        <f>_xlfn.RANK.AVG(Table2[[#This Row],[6M Return vs Nifty Z-Score]],Table2[6M Return vs Nifty Z-Score])</f>
        <v>553</v>
      </c>
      <c r="AU568">
        <f>_xlfn.RANK.AVG(Table2[[#This Row],[Sharpe Ratio Z-Score]],Table2[Sharpe Ratio Z-Score])</f>
        <v>484</v>
      </c>
      <c r="AV568">
        <f>(Table2[[#This Row],[Rank 1Y]]+Table2[[#This Row],[Rank 6M]]+Table2[[#This Row],[Rank Sharpe]])/3</f>
        <v>514.33333333333337</v>
      </c>
    </row>
    <row r="569" spans="1:48" x14ac:dyDescent="0.3">
      <c r="A569" t="s">
        <v>1584</v>
      </c>
      <c r="B569" t="s">
        <v>1585</v>
      </c>
      <c r="C569" t="s">
        <v>3171</v>
      </c>
      <c r="D569" t="s">
        <v>40</v>
      </c>
      <c r="E569">
        <v>6340.9328839999998</v>
      </c>
      <c r="F569">
        <v>374</v>
      </c>
      <c r="G569">
        <v>-11.257386560415201</v>
      </c>
      <c r="H569">
        <f>(Table2[[#This Row],[1Y Return vs Nifty]]-AVERAGE(Table2[1Y Return vs Nifty]))/_xlfn.STDEV.P(Table2[1Y Return vs Nifty])</f>
        <v>-0.60857241979394094</v>
      </c>
      <c r="I569">
        <v>-94.1764653897351</v>
      </c>
      <c r="J569">
        <f>(Table2[[#This Row],[1M Return vs Nifty]]-AVERAGE(Table2[1M Return vs Nifty]))/_xlfn.STDEV.P(Table2[1M Return vs Nifty])</f>
        <v>-8.3746238875502428</v>
      </c>
      <c r="K569">
        <v>-0.865110597057002</v>
      </c>
      <c r="L569">
        <f>(Table2[[#This Row],[6M Return vs Nifty]]-AVERAGE(Table2[6M Return vs Nifty]))/_xlfn.STDEV.P(Table2[6M Return vs Nifty])</f>
        <v>-0.3576032990927358</v>
      </c>
      <c r="M569">
        <v>-4.0264746124182302</v>
      </c>
      <c r="N569">
        <f>(Table2[[#This Row],[1W Return vs Nifty]]-AVERAGE(Table2[1W Return vs Nifty]))/_xlfn.STDEV.P(Table2[1W Return vs Nifty])</f>
        <v>-0.92657603280320766</v>
      </c>
      <c r="O569">
        <v>406.75</v>
      </c>
      <c r="P569">
        <v>404.16938450057802</v>
      </c>
      <c r="Q569">
        <v>368.09097407955699</v>
      </c>
      <c r="R569">
        <v>26.250765510849401</v>
      </c>
      <c r="S569" s="1">
        <f>(Table2[[#This Row],[Close Price]]-Table2[[#This Row],[20D EMA]])/Table2[[#This Row],[20D EMA]]</f>
        <v>-8.0516287645974183E-2</v>
      </c>
      <c r="T569" s="1">
        <f>(Table2[[#This Row],[Close Price]]-Table2[[#This Row],[50D EMA]])/Table2[[#This Row],[50D EMA]]</f>
        <v>-7.4645397839466665E-2</v>
      </c>
      <c r="U569" s="1">
        <f>(Table2[[#This Row],[Close Price]]-Table2[[#This Row],[200D EMA]])/Table2[[#This Row],[200D EMA]]</f>
        <v>1.6053167115056378E-2</v>
      </c>
      <c r="V569">
        <v>0.65099673305203698</v>
      </c>
      <c r="W569">
        <v>370.35</v>
      </c>
      <c r="X569">
        <v>379.75</v>
      </c>
      <c r="Y569">
        <v>370.35</v>
      </c>
      <c r="Z569">
        <v>385</v>
      </c>
      <c r="AA569">
        <v>370.35</v>
      </c>
      <c r="AB569">
        <v>379.75</v>
      </c>
      <c r="AC569" s="1">
        <f>(Table2[[#This Row],[Close Price]]/Table2[[#This Row],[Day Low]])-1</f>
        <v>9.8555420548129824E-3</v>
      </c>
      <c r="AD569" s="1">
        <f>(Table2[[#This Row],[Day High]]/Table2[[#This Row],[Close Price]])-1</f>
        <v>1.5374331550802145E-2</v>
      </c>
      <c r="AE569" s="1">
        <f>(Table2[[#This Row],[Close Price]]/Table2[[#This Row],[Current Week Low]])-1</f>
        <v>9.8555420548129824E-3</v>
      </c>
      <c r="AF569" s="1">
        <f>(Table2[[#This Row],[Current Week High]]/Table2[[#This Row],[Close Price]])-1</f>
        <v>2.9411764705882248E-2</v>
      </c>
      <c r="AG569" s="1">
        <f>(Table2[[#This Row],[Close Price]]/Table2[[#This Row],[Current Month Low]])-1</f>
        <v>9.8555420548129824E-3</v>
      </c>
      <c r="AH569" s="1">
        <f>(Table2[[#This Row],[Current Month High]]/Table2[[#This Row],[Close Price]])-1</f>
        <v>1.5374331550802145E-2</v>
      </c>
      <c r="AI569">
        <v>29.986631016042701</v>
      </c>
      <c r="AJ569">
        <v>30.231085786641302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-0.09</v>
      </c>
      <c r="AM569" t="s">
        <v>3214</v>
      </c>
      <c r="AN569">
        <v>-15.22</v>
      </c>
      <c r="AO569" t="s">
        <v>3214</v>
      </c>
      <c r="AP569">
        <v>-1.2638011238821001E-2</v>
      </c>
      <c r="AQ569">
        <f>(Table2[[#This Row],[Sharpe Ratio]]-AVERAGE(Table2[Sharpe Ratio]))/_xlfn.STDEV.P(Table2[Sharpe Ratio])</f>
        <v>-0.86215686149806503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-11.129532500738192</v>
      </c>
      <c r="AS569">
        <f>_xlfn.RANK.AVG(Table2[[#This Row],[1Y Return vs Nifty Z-Score]],Table2[1Y Return vs Nifty Z-Score])</f>
        <v>515</v>
      </c>
      <c r="AT569">
        <f>_xlfn.RANK.AVG(Table2[[#This Row],[6M Return vs Nifty Z-Score]],Table2[6M Return vs Nifty Z-Score])</f>
        <v>443</v>
      </c>
      <c r="AU569">
        <f>_xlfn.RANK.AVG(Table2[[#This Row],[Sharpe Ratio Z-Score]],Table2[Sharpe Ratio Z-Score])</f>
        <v>592</v>
      </c>
      <c r="AV569">
        <f>(Table2[[#This Row],[Rank 1Y]]+Table2[[#This Row],[Rank 6M]]+Table2[[#This Row],[Rank Sharpe]])/3</f>
        <v>516.66666666666663</v>
      </c>
    </row>
    <row r="570" spans="1:48" x14ac:dyDescent="0.3">
      <c r="A570" t="s">
        <v>925</v>
      </c>
      <c r="B570" t="s">
        <v>926</v>
      </c>
      <c r="C570" t="s">
        <v>3169</v>
      </c>
      <c r="D570" t="s">
        <v>51</v>
      </c>
      <c r="E570">
        <v>16714.546593563002</v>
      </c>
      <c r="F570">
        <v>197.47</v>
      </c>
      <c r="G570">
        <v>0.46228162486795898</v>
      </c>
      <c r="H570">
        <f>(Table2[[#This Row],[1Y Return vs Nifty]]-AVERAGE(Table2[1Y Return vs Nifty]))/_xlfn.STDEV.P(Table2[1Y Return vs Nifty])</f>
        <v>-0.41256944205888141</v>
      </c>
      <c r="I570">
        <v>-11.565599989046</v>
      </c>
      <c r="J570">
        <f>(Table2[[#This Row],[1M Return vs Nifty]]-AVERAGE(Table2[1M Return vs Nifty]))/_xlfn.STDEV.P(Table2[1M Return vs Nifty])</f>
        <v>-0.93782393738543812</v>
      </c>
      <c r="K570">
        <v>-7.4386392446389999</v>
      </c>
      <c r="L570">
        <f>(Table2[[#This Row],[6M Return vs Nifty]]-AVERAGE(Table2[6M Return vs Nifty]))/_xlfn.STDEV.P(Table2[6M Return vs Nifty])</f>
        <v>-0.56543892780660854</v>
      </c>
      <c r="M570">
        <v>-3.4151014030371498</v>
      </c>
      <c r="N570">
        <f>(Table2[[#This Row],[1W Return vs Nifty]]-AVERAGE(Table2[1W Return vs Nifty]))/_xlfn.STDEV.P(Table2[1W Return vs Nifty])</f>
        <v>-0.79874765166725659</v>
      </c>
      <c r="O570">
        <v>205.58</v>
      </c>
      <c r="P570">
        <v>206.007141861825</v>
      </c>
      <c r="Q570">
        <v>188.573451824431</v>
      </c>
      <c r="R570">
        <v>28.059510414951799</v>
      </c>
      <c r="S570" s="1">
        <f>(Table2[[#This Row],[Close Price]]-Table2[[#This Row],[20D EMA]])/Table2[[#This Row],[20D EMA]]</f>
        <v>-3.9449362778480462E-2</v>
      </c>
      <c r="T570" s="1">
        <f>(Table2[[#This Row],[Close Price]]-Table2[[#This Row],[50D EMA]])/Table2[[#This Row],[50D EMA]]</f>
        <v>-4.1440999494819046E-2</v>
      </c>
      <c r="U570" s="1">
        <f>(Table2[[#This Row],[Close Price]]-Table2[[#This Row],[200D EMA]])/Table2[[#This Row],[200D EMA]]</f>
        <v>4.7178158375400674E-2</v>
      </c>
      <c r="V570">
        <v>0.76091386646301895</v>
      </c>
      <c r="W570">
        <v>194.41</v>
      </c>
      <c r="X570">
        <v>198.59</v>
      </c>
      <c r="Y570">
        <v>194.41</v>
      </c>
      <c r="Z570">
        <v>204.2</v>
      </c>
      <c r="AA570">
        <v>194.41</v>
      </c>
      <c r="AB570">
        <v>198.59</v>
      </c>
      <c r="AC570" s="1">
        <f>(Table2[[#This Row],[Close Price]]/Table2[[#This Row],[Day Low]])-1</f>
        <v>1.5739931073504465E-2</v>
      </c>
      <c r="AD570" s="1">
        <f>(Table2[[#This Row],[Day High]]/Table2[[#This Row],[Close Price]])-1</f>
        <v>5.6717476072314366E-3</v>
      </c>
      <c r="AE570" s="1">
        <f>(Table2[[#This Row],[Close Price]]/Table2[[#This Row],[Current Week Low]])-1</f>
        <v>1.5739931073504465E-2</v>
      </c>
      <c r="AF570" s="1">
        <f>(Table2[[#This Row],[Current Week High]]/Table2[[#This Row],[Close Price]])-1</f>
        <v>3.4081126247024862E-2</v>
      </c>
      <c r="AG570" s="1">
        <f>(Table2[[#This Row],[Close Price]]/Table2[[#This Row],[Current Month Low]])-1</f>
        <v>1.5739931073504465E-2</v>
      </c>
      <c r="AH570" s="1">
        <f>(Table2[[#This Row],[Current Month High]]/Table2[[#This Row],[Close Price]])-1</f>
        <v>5.6717476072314366E-3</v>
      </c>
      <c r="AI570">
        <v>16.675950777333199</v>
      </c>
      <c r="AJ570">
        <v>57.534902273633797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-0.15</v>
      </c>
      <c r="AM570" t="s">
        <v>3214</v>
      </c>
      <c r="AN570">
        <v>-6.56</v>
      </c>
      <c r="AO570" t="s">
        <v>3214</v>
      </c>
      <c r="AP570">
        <v>-1.9602609265383E-2</v>
      </c>
      <c r="AQ570">
        <f>(Table2[[#This Row],[Sharpe Ratio]]-AVERAGE(Table2[Sharpe Ratio]))/_xlfn.STDEV.P(Table2[Sharpe Ratio])</f>
        <v>-0.94348053949592592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435</v>
      </c>
      <c r="AT570">
        <f>_xlfn.RANK.AVG(Table2[[#This Row],[6M Return vs Nifty Z-Score]],Table2[6M Return vs Nifty Z-Score])</f>
        <v>515</v>
      </c>
      <c r="AU570">
        <f>_xlfn.RANK.AVG(Table2[[#This Row],[Sharpe Ratio Z-Score]],Table2[Sharpe Ratio Z-Score])</f>
        <v>605</v>
      </c>
      <c r="AV570">
        <f>(Table2[[#This Row],[Rank 1Y]]+Table2[[#This Row],[Rank 6M]]+Table2[[#This Row],[Rank Sharpe]])/3</f>
        <v>518.33333333333337</v>
      </c>
    </row>
    <row r="571" spans="1:48" x14ac:dyDescent="0.3">
      <c r="A571" t="s">
        <v>461</v>
      </c>
      <c r="B571" t="s">
        <v>462</v>
      </c>
      <c r="C571" t="s">
        <v>613</v>
      </c>
      <c r="D571" t="s">
        <v>463</v>
      </c>
      <c r="E571">
        <v>47642.936250450002</v>
      </c>
      <c r="F571">
        <v>42714.25</v>
      </c>
      <c r="G571">
        <v>-22.232368303901101</v>
      </c>
      <c r="H571">
        <f>(Table2[[#This Row],[1Y Return vs Nifty]]-AVERAGE(Table2[1Y Return vs Nifty]))/_xlfn.STDEV.P(Table2[1Y Return vs Nifty])</f>
        <v>-0.79212105515653652</v>
      </c>
      <c r="I571">
        <v>-1.87544812039526</v>
      </c>
      <c r="J571">
        <f>(Table2[[#This Row],[1M Return vs Nifty]]-AVERAGE(Table2[1M Return vs Nifty]))/_xlfn.STDEV.P(Table2[1M Return vs Nifty])</f>
        <v>-6.5496543351504108E-2</v>
      </c>
      <c r="K571">
        <v>7.3198680698127303</v>
      </c>
      <c r="L571">
        <f>(Table2[[#This Row],[6M Return vs Nifty]]-AVERAGE(Table2[6M Return vs Nifty]))/_xlfn.STDEV.P(Table2[6M Return vs Nifty])</f>
        <v>-9.8818363567392015E-2</v>
      </c>
      <c r="M571">
        <v>2.2537863993726202</v>
      </c>
      <c r="N571">
        <f>(Table2[[#This Row],[1W Return vs Nifty]]-AVERAGE(Table2[1W Return vs Nifty]))/_xlfn.STDEV.P(Table2[1W Return vs Nifty])</f>
        <v>0.38652631765987444</v>
      </c>
      <c r="O571">
        <v>42292.4</v>
      </c>
      <c r="P571">
        <v>41535.436162677703</v>
      </c>
      <c r="Q571">
        <v>39258.7194989809</v>
      </c>
      <c r="R571">
        <v>56.6863035018809</v>
      </c>
      <c r="S571" s="1">
        <f>(Table2[[#This Row],[Close Price]]-Table2[[#This Row],[20D EMA]])/Table2[[#This Row],[20D EMA]]</f>
        <v>9.9746053664487837E-3</v>
      </c>
      <c r="T571" s="1">
        <f>(Table2[[#This Row],[Close Price]]-Table2[[#This Row],[50D EMA]])/Table2[[#This Row],[50D EMA]]</f>
        <v>2.8380918710119107E-2</v>
      </c>
      <c r="U571" s="1">
        <f>(Table2[[#This Row],[Close Price]]-Table2[[#This Row],[200D EMA]])/Table2[[#This Row],[200D EMA]]</f>
        <v>8.801943988796683E-2</v>
      </c>
      <c r="V571">
        <v>1.26049955281816</v>
      </c>
      <c r="W571">
        <v>42228.55</v>
      </c>
      <c r="X571">
        <v>42944</v>
      </c>
      <c r="Y571">
        <v>41727.800000000003</v>
      </c>
      <c r="Z571">
        <v>42961.599999999999</v>
      </c>
      <c r="AA571">
        <v>42228.55</v>
      </c>
      <c r="AB571">
        <v>42944</v>
      </c>
      <c r="AC571" s="1">
        <f>(Table2[[#This Row],[Close Price]]/Table2[[#This Row],[Day Low]])-1</f>
        <v>1.1501697311415926E-2</v>
      </c>
      <c r="AD571" s="1">
        <f>(Table2[[#This Row],[Day High]]/Table2[[#This Row],[Close Price]])-1</f>
        <v>5.3787670391027831E-3</v>
      </c>
      <c r="AE571" s="1">
        <f>(Table2[[#This Row],[Close Price]]/Table2[[#This Row],[Current Week Low]])-1</f>
        <v>2.3640115222944846E-2</v>
      </c>
      <c r="AF571" s="1">
        <f>(Table2[[#This Row],[Current Week High]]/Table2[[#This Row],[Close Price]])-1</f>
        <v>5.7908075173975782E-3</v>
      </c>
      <c r="AG571" s="1">
        <f>(Table2[[#This Row],[Close Price]]/Table2[[#This Row],[Current Month Low]])-1</f>
        <v>1.1501697311415926E-2</v>
      </c>
      <c r="AH571" s="1">
        <f>(Table2[[#This Row],[Current Month High]]/Table2[[#This Row],[Close Price]])-1</f>
        <v>5.3787670391027831E-3</v>
      </c>
      <c r="AI571">
        <v>3.2442334818005598</v>
      </c>
      <c r="AJ571">
        <v>29.162943509308199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-0.05</v>
      </c>
      <c r="AM571" t="s">
        <v>3214</v>
      </c>
      <c r="AN571">
        <v>-1.5</v>
      </c>
      <c r="AO571" t="s">
        <v>3214</v>
      </c>
      <c r="AP571">
        <v>-2.8494841479098001E-2</v>
      </c>
      <c r="AQ571">
        <f>(Table2[[#This Row],[Sharpe Ratio]]-AVERAGE(Table2[Sharpe Ratio]))/_xlfn.STDEV.P(Table2[Sharpe Ratio])</f>
        <v>-1.0473126668451822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-1.6172223112607402</v>
      </c>
      <c r="AS571">
        <f>_xlfn.RANK.AVG(Table2[[#This Row],[1Y Return vs Nifty Z-Score]],Table2[1Y Return vs Nifty Z-Score])</f>
        <v>587</v>
      </c>
      <c r="AT571">
        <f>_xlfn.RANK.AVG(Table2[[#This Row],[6M Return vs Nifty Z-Score]],Table2[6M Return vs Nifty Z-Score])</f>
        <v>347</v>
      </c>
      <c r="AU571">
        <f>_xlfn.RANK.AVG(Table2[[#This Row],[Sharpe Ratio Z-Score]],Table2[Sharpe Ratio Z-Score])</f>
        <v>622</v>
      </c>
      <c r="AV571">
        <f>(Table2[[#This Row],[Rank 1Y]]+Table2[[#This Row],[Rank 6M]]+Table2[[#This Row],[Rank Sharpe]])/3</f>
        <v>518.66666666666663</v>
      </c>
    </row>
    <row r="572" spans="1:48" x14ac:dyDescent="0.3">
      <c r="A572" t="s">
        <v>929</v>
      </c>
      <c r="B572" t="s">
        <v>930</v>
      </c>
      <c r="C572" t="s">
        <v>3170</v>
      </c>
      <c r="D572" t="s">
        <v>27</v>
      </c>
      <c r="E572">
        <v>16632.525101316001</v>
      </c>
      <c r="F572">
        <v>85.08</v>
      </c>
      <c r="G572">
        <v>-45.507474215074602</v>
      </c>
      <c r="H572">
        <f>(Table2[[#This Row],[1Y Return vs Nifty]]-AVERAGE(Table2[1Y Return vs Nifty]))/_xlfn.STDEV.P(Table2[1Y Return vs Nifty])</f>
        <v>-1.1813803749227358</v>
      </c>
      <c r="I572">
        <v>-14.9077526138236</v>
      </c>
      <c r="J572">
        <f>(Table2[[#This Row],[1M Return vs Nifty]]-AVERAGE(Table2[1M Return vs Nifty]))/_xlfn.STDEV.P(Table2[1M Return vs Nifty])</f>
        <v>-1.238691388087412</v>
      </c>
      <c r="K572">
        <v>-10.3259679410512</v>
      </c>
      <c r="L572">
        <f>(Table2[[#This Row],[6M Return vs Nifty]]-AVERAGE(Table2[6M Return vs Nifty]))/_xlfn.STDEV.P(Table2[6M Return vs Nifty])</f>
        <v>-0.65672776323948878</v>
      </c>
      <c r="M572">
        <v>-1.2020051435724901</v>
      </c>
      <c r="N572">
        <f>(Table2[[#This Row],[1W Return vs Nifty]]-AVERAGE(Table2[1W Return vs Nifty]))/_xlfn.STDEV.P(Table2[1W Return vs Nifty])</f>
        <v>-0.33602454276331123</v>
      </c>
      <c r="O572">
        <v>88.29</v>
      </c>
      <c r="P572">
        <v>89.296853377973093</v>
      </c>
      <c r="Q572">
        <v>86.490403092942202</v>
      </c>
      <c r="R572">
        <v>30.510238529088301</v>
      </c>
      <c r="S572" s="1">
        <f>(Table2[[#This Row],[Close Price]]-Table2[[#This Row],[20D EMA]])/Table2[[#This Row],[20D EMA]]</f>
        <v>-3.6357458375807089E-2</v>
      </c>
      <c r="T572" s="1">
        <f>(Table2[[#This Row],[Close Price]]-Table2[[#This Row],[50D EMA]])/Table2[[#This Row],[50D EMA]]</f>
        <v>-4.7222866410803102E-2</v>
      </c>
      <c r="U572" s="1">
        <f>(Table2[[#This Row],[Close Price]]-Table2[[#This Row],[200D EMA]])/Table2[[#This Row],[200D EMA]]</f>
        <v>-1.6307047285079604E-2</v>
      </c>
      <c r="V572">
        <v>0.17334887211648201</v>
      </c>
      <c r="W572">
        <v>84.5</v>
      </c>
      <c r="X572">
        <v>86.26</v>
      </c>
      <c r="Y572">
        <v>83.13</v>
      </c>
      <c r="Z572">
        <v>86.26</v>
      </c>
      <c r="AA572">
        <v>84.5</v>
      </c>
      <c r="AB572">
        <v>86.26</v>
      </c>
      <c r="AC572" s="1">
        <f>(Table2[[#This Row],[Close Price]]/Table2[[#This Row],[Day Low]])-1</f>
        <v>6.8639053254437865E-3</v>
      </c>
      <c r="AD572" s="1">
        <f>(Table2[[#This Row],[Day High]]/Table2[[#This Row],[Close Price]])-1</f>
        <v>1.386929948283977E-2</v>
      </c>
      <c r="AE572" s="1">
        <f>(Table2[[#This Row],[Close Price]]/Table2[[#This Row],[Current Week Low]])-1</f>
        <v>2.3457235654998243E-2</v>
      </c>
      <c r="AF572" s="1">
        <f>(Table2[[#This Row],[Current Week High]]/Table2[[#This Row],[Close Price]])-1</f>
        <v>1.386929948283977E-2</v>
      </c>
      <c r="AG572" s="1">
        <f>(Table2[[#This Row],[Close Price]]/Table2[[#This Row],[Current Month Low]])-1</f>
        <v>6.8639053254437865E-3</v>
      </c>
      <c r="AH572" s="1">
        <f>(Table2[[#This Row],[Current Month High]]/Table2[[#This Row],[Close Price]])-1</f>
        <v>1.386929948283977E-2</v>
      </c>
      <c r="AI572">
        <v>30.935590032910198</v>
      </c>
      <c r="AJ572">
        <v>30.791698693312799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0.04</v>
      </c>
      <c r="AM572" t="s">
        <v>3215</v>
      </c>
      <c r="AN572">
        <v>-7.38</v>
      </c>
      <c r="AO572" t="s">
        <v>3214</v>
      </c>
      <c r="AP572">
        <v>6.9021745051034006E-2</v>
      </c>
      <c r="AQ572">
        <f>(Table2[[#This Row],[Sharpe Ratio]]-AVERAGE(Table2[Sharpe Ratio]))/_xlfn.STDEV.P(Table2[Sharpe Ratio])</f>
        <v>9.1361446460643592E-2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693</v>
      </c>
      <c r="AT572">
        <f>_xlfn.RANK.AVG(Table2[[#This Row],[6M Return vs Nifty Z-Score]],Table2[6M Return vs Nifty Z-Score])</f>
        <v>540</v>
      </c>
      <c r="AU572">
        <f>_xlfn.RANK.AVG(Table2[[#This Row],[Sharpe Ratio Z-Score]],Table2[Sharpe Ratio Z-Score])</f>
        <v>323</v>
      </c>
      <c r="AV572">
        <f>(Table2[[#This Row],[Rank 1Y]]+Table2[[#This Row],[Rank 6M]]+Table2[[#This Row],[Rank Sharpe]])/3</f>
        <v>518.66666666666663</v>
      </c>
    </row>
    <row r="573" spans="1:48" x14ac:dyDescent="0.3">
      <c r="A573" t="s">
        <v>633</v>
      </c>
      <c r="B573" t="s">
        <v>634</v>
      </c>
      <c r="C573" t="s">
        <v>3169</v>
      </c>
      <c r="D573" t="s">
        <v>51</v>
      </c>
      <c r="E573">
        <v>31179.650320600002</v>
      </c>
      <c r="F573">
        <v>400.9</v>
      </c>
      <c r="G573">
        <v>-26.412504302616501</v>
      </c>
      <c r="H573">
        <f>(Table2[[#This Row],[1Y Return vs Nifty]]-AVERAGE(Table2[1Y Return vs Nifty]))/_xlfn.STDEV.P(Table2[1Y Return vs Nifty])</f>
        <v>-0.86203080773081042</v>
      </c>
      <c r="I573">
        <v>1.2350409663447901</v>
      </c>
      <c r="J573">
        <f>(Table2[[#This Row],[1M Return vs Nifty]]-AVERAGE(Table2[1M Return vs Nifty]))/_xlfn.STDEV.P(Table2[1M Return vs Nifty])</f>
        <v>0.21451607935930475</v>
      </c>
      <c r="K573">
        <v>-30.366818745783501</v>
      </c>
      <c r="L573">
        <f>(Table2[[#This Row],[6M Return vs Nifty]]-AVERAGE(Table2[6M Return vs Nifty]))/_xlfn.STDEV.P(Table2[6M Return vs Nifty])</f>
        <v>-1.2903604817178036</v>
      </c>
      <c r="M573">
        <v>1.51012896032044</v>
      </c>
      <c r="N573">
        <f>(Table2[[#This Row],[1W Return vs Nifty]]-AVERAGE(Table2[1W Return vs Nifty]))/_xlfn.STDEV.P(Table2[1W Return vs Nifty])</f>
        <v>0.23103941523249899</v>
      </c>
      <c r="O573">
        <v>396.06</v>
      </c>
      <c r="P573">
        <v>396.10852543438398</v>
      </c>
      <c r="Q573">
        <v>413.72675111801902</v>
      </c>
      <c r="R573">
        <v>55.863565873048103</v>
      </c>
      <c r="S573" s="1">
        <f>(Table2[[#This Row],[Close Price]]-Table2[[#This Row],[20D EMA]])/Table2[[#This Row],[20D EMA]]</f>
        <v>1.2220370650911415E-2</v>
      </c>
      <c r="T573" s="1">
        <f>(Table2[[#This Row],[Close Price]]-Table2[[#This Row],[50D EMA]])/Table2[[#This Row],[50D EMA]]</f>
        <v>1.2096368186878913E-2</v>
      </c>
      <c r="U573" s="1">
        <f>(Table2[[#This Row],[Close Price]]-Table2[[#This Row],[200D EMA]])/Table2[[#This Row],[200D EMA]]</f>
        <v>-3.10029532375104E-2</v>
      </c>
      <c r="V573">
        <v>0.64305243568081705</v>
      </c>
      <c r="W573">
        <v>393.1</v>
      </c>
      <c r="X573">
        <v>407.65</v>
      </c>
      <c r="Y573">
        <v>391.8</v>
      </c>
      <c r="Z573">
        <v>407.65</v>
      </c>
      <c r="AA573">
        <v>393.1</v>
      </c>
      <c r="AB573">
        <v>407.65</v>
      </c>
      <c r="AC573" s="1">
        <f>(Table2[[#This Row],[Close Price]]/Table2[[#This Row],[Day Low]])-1</f>
        <v>1.9842279318239564E-2</v>
      </c>
      <c r="AD573" s="1">
        <f>(Table2[[#This Row],[Day High]]/Table2[[#This Row],[Close Price]])-1</f>
        <v>1.6837116487902204E-2</v>
      </c>
      <c r="AE573" s="1">
        <f>(Table2[[#This Row],[Close Price]]/Table2[[#This Row],[Current Week Low]])-1</f>
        <v>2.3226135783563029E-2</v>
      </c>
      <c r="AF573" s="1">
        <f>(Table2[[#This Row],[Current Week High]]/Table2[[#This Row],[Close Price]])-1</f>
        <v>1.6837116487902204E-2</v>
      </c>
      <c r="AG573" s="1">
        <f>(Table2[[#This Row],[Close Price]]/Table2[[#This Row],[Current Month Low]])-1</f>
        <v>1.9842279318239564E-2</v>
      </c>
      <c r="AH573" s="1">
        <f>(Table2[[#This Row],[Current Month High]]/Table2[[#This Row],[Close Price]])-1</f>
        <v>1.6837116487902204E-2</v>
      </c>
      <c r="AI573">
        <v>29.6333250187079</v>
      </c>
      <c r="AJ573">
        <v>19.209039548022499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-0.04</v>
      </c>
      <c r="AM573" t="s">
        <v>3214</v>
      </c>
      <c r="AN573">
        <v>7.0000000000000007E-2</v>
      </c>
      <c r="AO573" t="s">
        <v>3215</v>
      </c>
      <c r="AP573">
        <v>9.3691923932029006E-2</v>
      </c>
      <c r="AQ573">
        <f>(Table2[[#This Row],[Sharpe Ratio]]-AVERAGE(Table2[Sharpe Ratio]))/_xlfn.STDEV.P(Table2[Sharpe Ratio])</f>
        <v>0.37942827757078562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612</v>
      </c>
      <c r="AT573">
        <f>_xlfn.RANK.AVG(Table2[[#This Row],[6M Return vs Nifty Z-Score]],Table2[6M Return vs Nifty Z-Score])</f>
        <v>699</v>
      </c>
      <c r="AU573">
        <f>_xlfn.RANK.AVG(Table2[[#This Row],[Sharpe Ratio Z-Score]],Table2[Sharpe Ratio Z-Score])</f>
        <v>248</v>
      </c>
      <c r="AV573">
        <f>(Table2[[#This Row],[Rank 1Y]]+Table2[[#This Row],[Rank 6M]]+Table2[[#This Row],[Rank Sharpe]])/3</f>
        <v>519.66666666666663</v>
      </c>
    </row>
    <row r="574" spans="1:48" x14ac:dyDescent="0.3">
      <c r="A574" t="s">
        <v>489</v>
      </c>
      <c r="B574" t="s">
        <v>490</v>
      </c>
      <c r="C574" t="s">
        <v>3175</v>
      </c>
      <c r="D574" t="s">
        <v>187</v>
      </c>
      <c r="E574">
        <v>45495.4808242894</v>
      </c>
      <c r="F574">
        <v>731.05</v>
      </c>
      <c r="G574">
        <v>-6.4370450690972003</v>
      </c>
      <c r="H574">
        <f>(Table2[[#This Row],[1Y Return vs Nifty]]-AVERAGE(Table2[1Y Return vs Nifty]))/_xlfn.STDEV.P(Table2[1Y Return vs Nifty])</f>
        <v>-0.52795569318860847</v>
      </c>
      <c r="I574">
        <v>4.5541618734247002</v>
      </c>
      <c r="J574">
        <f>(Table2[[#This Row],[1M Return vs Nifty]]-AVERAGE(Table2[1M Return vs Nifty]))/_xlfn.STDEV.P(Table2[1M Return vs Nifty])</f>
        <v>0.51331016748124014</v>
      </c>
      <c r="K574">
        <v>-7.0541659387862099</v>
      </c>
      <c r="L574">
        <f>(Table2[[#This Row],[6M Return vs Nifty]]-AVERAGE(Table2[6M Return vs Nifty]))/_xlfn.STDEV.P(Table2[6M Return vs Nifty])</f>
        <v>-0.55328301345229769</v>
      </c>
      <c r="M574">
        <v>9.7036477181525901E-2</v>
      </c>
      <c r="N574">
        <f>(Table2[[#This Row],[1W Return vs Nifty]]-AVERAGE(Table2[1W Return vs Nifty]))/_xlfn.STDEV.P(Table2[1W Return vs Nifty])</f>
        <v>-6.4415671355105328E-2</v>
      </c>
      <c r="O574">
        <v>728.33</v>
      </c>
      <c r="P574">
        <v>708.76559992952298</v>
      </c>
      <c r="Q574">
        <v>656.21367020978698</v>
      </c>
      <c r="R574">
        <v>48.750482126185297</v>
      </c>
      <c r="S574" s="1">
        <f>(Table2[[#This Row],[Close Price]]-Table2[[#This Row],[20D EMA]])/Table2[[#This Row],[20D EMA]]</f>
        <v>3.734570867601106E-3</v>
      </c>
      <c r="T574" s="1">
        <f>(Table2[[#This Row],[Close Price]]-Table2[[#This Row],[50D EMA]])/Table2[[#This Row],[50D EMA]]</f>
        <v>3.1441142279891768E-2</v>
      </c>
      <c r="U574" s="1">
        <f>(Table2[[#This Row],[Close Price]]-Table2[[#This Row],[200D EMA]])/Table2[[#This Row],[200D EMA]]</f>
        <v>0.1140426254245638</v>
      </c>
      <c r="V574">
        <v>1.1768683373939499</v>
      </c>
      <c r="W574">
        <v>728.15</v>
      </c>
      <c r="X574">
        <v>745.7</v>
      </c>
      <c r="Y574">
        <v>728.15</v>
      </c>
      <c r="Z574">
        <v>746.3</v>
      </c>
      <c r="AA574">
        <v>728.15</v>
      </c>
      <c r="AB574">
        <v>745.7</v>
      </c>
      <c r="AC574" s="1">
        <f>(Table2[[#This Row],[Close Price]]/Table2[[#This Row],[Day Low]])-1</f>
        <v>3.9826958731030704E-3</v>
      </c>
      <c r="AD574" s="1">
        <f>(Table2[[#This Row],[Day High]]/Table2[[#This Row],[Close Price]])-1</f>
        <v>2.0039668969290769E-2</v>
      </c>
      <c r="AE574" s="1">
        <f>(Table2[[#This Row],[Close Price]]/Table2[[#This Row],[Current Week Low]])-1</f>
        <v>3.9826958731030704E-3</v>
      </c>
      <c r="AF574" s="1">
        <f>(Table2[[#This Row],[Current Week High]]/Table2[[#This Row],[Close Price]])-1</f>
        <v>2.0860406264961329E-2</v>
      </c>
      <c r="AG574" s="1">
        <f>(Table2[[#This Row],[Close Price]]/Table2[[#This Row],[Current Month Low]])-1</f>
        <v>3.9826958731030704E-3</v>
      </c>
      <c r="AH574" s="1">
        <f>(Table2[[#This Row],[Current Month High]]/Table2[[#This Row],[Close Price]])-1</f>
        <v>2.0039668969290769E-2</v>
      </c>
      <c r="AI574">
        <v>5.1432870528691703</v>
      </c>
      <c r="AJ574">
        <v>49.774636345011203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-0.06</v>
      </c>
      <c r="AM574" t="s">
        <v>3214</v>
      </c>
      <c r="AN574">
        <v>0.94</v>
      </c>
      <c r="AO574" t="s">
        <v>3215</v>
      </c>
      <c r="AP574">
        <v>-6.3105581451330002E-3</v>
      </c>
      <c r="AQ574">
        <f>(Table2[[#This Row],[Sharpe Ratio]]-AVERAGE(Table2[Sharpe Ratio]))/_xlfn.STDEV.P(Table2[Sharpe Ratio])</f>
        <v>-0.78827294802952796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-1.4206171585442995</v>
      </c>
      <c r="AS574">
        <f>_xlfn.RANK.AVG(Table2[[#This Row],[1Y Return vs Nifty Z-Score]],Table2[1Y Return vs Nifty Z-Score])</f>
        <v>475</v>
      </c>
      <c r="AT574">
        <f>_xlfn.RANK.AVG(Table2[[#This Row],[6M Return vs Nifty Z-Score]],Table2[6M Return vs Nifty Z-Score])</f>
        <v>512</v>
      </c>
      <c r="AU574">
        <f>_xlfn.RANK.AVG(Table2[[#This Row],[Sharpe Ratio Z-Score]],Table2[Sharpe Ratio Z-Score])</f>
        <v>573</v>
      </c>
      <c r="AV574">
        <f>(Table2[[#This Row],[Rank 1Y]]+Table2[[#This Row],[Rank 6M]]+Table2[[#This Row],[Rank Sharpe]])/3</f>
        <v>520</v>
      </c>
    </row>
    <row r="575" spans="1:48" x14ac:dyDescent="0.3">
      <c r="A575" t="s">
        <v>1136</v>
      </c>
      <c r="B575" t="s">
        <v>1137</v>
      </c>
      <c r="C575" t="s">
        <v>3172</v>
      </c>
      <c r="D575" t="s">
        <v>46</v>
      </c>
      <c r="E575">
        <v>11530.152770925</v>
      </c>
      <c r="F575">
        <v>449.45</v>
      </c>
      <c r="G575">
        <v>-11.4428590607562</v>
      </c>
      <c r="H575">
        <f>(Table2[[#This Row],[1Y Return vs Nifty]]-AVERAGE(Table2[1Y Return vs Nifty]))/_xlfn.STDEV.P(Table2[1Y Return vs Nifty])</f>
        <v>-0.61167431327591282</v>
      </c>
      <c r="I575">
        <v>-2.8311615418231502</v>
      </c>
      <c r="J575">
        <f>(Table2[[#This Row],[1M Return vs Nifty]]-AVERAGE(Table2[1M Return vs Nifty]))/_xlfn.STDEV.P(Table2[1M Return vs Nifty])</f>
        <v>-0.15153183048199675</v>
      </c>
      <c r="K575">
        <v>-10.5902994579923</v>
      </c>
      <c r="L575">
        <f>(Table2[[#This Row],[6M Return vs Nifty]]-AVERAGE(Table2[6M Return vs Nifty]))/_xlfn.STDEV.P(Table2[6M Return vs Nifty])</f>
        <v>-0.66508514782813799</v>
      </c>
      <c r="M575">
        <v>3.6735307276419502</v>
      </c>
      <c r="N575">
        <f>(Table2[[#This Row],[1W Return vs Nifty]]-AVERAGE(Table2[1W Return vs Nifty]))/_xlfn.STDEV.P(Table2[1W Return vs Nifty])</f>
        <v>0.68337219890701073</v>
      </c>
      <c r="O575">
        <v>446.76</v>
      </c>
      <c r="P575">
        <v>459.09718402591301</v>
      </c>
      <c r="Q575">
        <v>441.43039243146001</v>
      </c>
      <c r="R575">
        <v>57.856537412872697</v>
      </c>
      <c r="S575" s="1">
        <f>(Table2[[#This Row],[Close Price]]-Table2[[#This Row],[20D EMA]])/Table2[[#This Row],[20D EMA]]</f>
        <v>6.0211299131524704E-3</v>
      </c>
      <c r="T575" s="1">
        <f>(Table2[[#This Row],[Close Price]]-Table2[[#This Row],[50D EMA]])/Table2[[#This Row],[50D EMA]]</f>
        <v>-2.1013380960682389E-2</v>
      </c>
      <c r="U575" s="1">
        <f>(Table2[[#This Row],[Close Price]]-Table2[[#This Row],[200D EMA]])/Table2[[#This Row],[200D EMA]]</f>
        <v>1.816732084160963E-2</v>
      </c>
      <c r="V575">
        <v>0.56681900196277002</v>
      </c>
      <c r="W575">
        <v>445.55</v>
      </c>
      <c r="X575">
        <v>450.85</v>
      </c>
      <c r="Y575">
        <v>432.1</v>
      </c>
      <c r="Z575">
        <v>450.85</v>
      </c>
      <c r="AA575">
        <v>445.55</v>
      </c>
      <c r="AB575">
        <v>450.85</v>
      </c>
      <c r="AC575" s="1">
        <f>(Table2[[#This Row],[Close Price]]/Table2[[#This Row],[Day Low]])-1</f>
        <v>8.7532263494556339E-3</v>
      </c>
      <c r="AD575" s="1">
        <f>(Table2[[#This Row],[Day High]]/Table2[[#This Row],[Close Price]])-1</f>
        <v>3.1149182333964909E-3</v>
      </c>
      <c r="AE575" s="1">
        <f>(Table2[[#This Row],[Close Price]]/Table2[[#This Row],[Current Week Low]])-1</f>
        <v>4.0152742420735965E-2</v>
      </c>
      <c r="AF575" s="1">
        <f>(Table2[[#This Row],[Current Week High]]/Table2[[#This Row],[Close Price]])-1</f>
        <v>3.1149182333964909E-3</v>
      </c>
      <c r="AG575" s="1">
        <f>(Table2[[#This Row],[Close Price]]/Table2[[#This Row],[Current Month Low]])-1</f>
        <v>8.7532263494556339E-3</v>
      </c>
      <c r="AH575" s="1">
        <f>(Table2[[#This Row],[Current Month High]]/Table2[[#This Row],[Close Price]])-1</f>
        <v>3.1149182333964909E-3</v>
      </c>
      <c r="AI575">
        <v>27.889642896873902</v>
      </c>
      <c r="AJ575">
        <v>44.937117059013197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-0.17</v>
      </c>
      <c r="AM575" t="s">
        <v>3214</v>
      </c>
      <c r="AN575">
        <v>-2.1</v>
      </c>
      <c r="AO575" t="s">
        <v>3214</v>
      </c>
      <c r="AP575">
        <v>4.752740552884E-3</v>
      </c>
      <c r="AQ575">
        <f>(Table2[[#This Row],[Sharpe Ratio]]-AVERAGE(Table2[Sharpe Ratio]))/_xlfn.STDEV.P(Table2[Sharpe Ratio])</f>
        <v>-0.6590898799643895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518</v>
      </c>
      <c r="AT575">
        <f>_xlfn.RANK.AVG(Table2[[#This Row],[6M Return vs Nifty Z-Score]],Table2[6M Return vs Nifty Z-Score])</f>
        <v>543</v>
      </c>
      <c r="AU575">
        <f>_xlfn.RANK.AVG(Table2[[#This Row],[Sharpe Ratio Z-Score]],Table2[Sharpe Ratio Z-Score])</f>
        <v>500</v>
      </c>
      <c r="AV575">
        <f>(Table2[[#This Row],[Rank 1Y]]+Table2[[#This Row],[Rank 6M]]+Table2[[#This Row],[Rank Sharpe]])/3</f>
        <v>520.33333333333337</v>
      </c>
    </row>
    <row r="576" spans="1:48" x14ac:dyDescent="0.3">
      <c r="A576" t="s">
        <v>1130</v>
      </c>
      <c r="B576" t="s">
        <v>1131</v>
      </c>
      <c r="C576" t="s">
        <v>3169</v>
      </c>
      <c r="D576" t="s">
        <v>24</v>
      </c>
      <c r="E576">
        <v>11616.373802186999</v>
      </c>
      <c r="F576">
        <v>105.49</v>
      </c>
      <c r="G576">
        <v>-33.184252516201703</v>
      </c>
      <c r="H576">
        <f>(Table2[[#This Row],[1Y Return vs Nifty]]-AVERAGE(Table2[1Y Return vs Nifty]))/_xlfn.STDEV.P(Table2[1Y Return vs Nifty])</f>
        <v>-0.9752834010082797</v>
      </c>
      <c r="I576">
        <v>-6.71374333249135</v>
      </c>
      <c r="J576">
        <f>(Table2[[#This Row],[1M Return vs Nifty]]-AVERAGE(Table2[1M Return vs Nifty]))/_xlfn.STDEV.P(Table2[1M Return vs Nifty])</f>
        <v>-0.50104982581232038</v>
      </c>
      <c r="K576">
        <v>-37.706084637438401</v>
      </c>
      <c r="L576">
        <f>(Table2[[#This Row],[6M Return vs Nifty]]-AVERAGE(Table2[6M Return vs Nifty]))/_xlfn.STDEV.P(Table2[6M Return vs Nifty])</f>
        <v>-1.5224064683815213</v>
      </c>
      <c r="M576">
        <v>-2.8176982772130401</v>
      </c>
      <c r="N576">
        <f>(Table2[[#This Row],[1W Return vs Nifty]]-AVERAGE(Table2[1W Return vs Nifty]))/_xlfn.STDEV.P(Table2[1W Return vs Nifty])</f>
        <v>-0.67384019205357715</v>
      </c>
      <c r="O576">
        <v>107.3</v>
      </c>
      <c r="P576">
        <v>109.528417655965</v>
      </c>
      <c r="Q576">
        <v>113.936146281917</v>
      </c>
      <c r="R576">
        <v>38.145907240519101</v>
      </c>
      <c r="S576" s="1">
        <f>(Table2[[#This Row],[Close Price]]-Table2[[#This Row],[20D EMA]])/Table2[[#This Row],[20D EMA]]</f>
        <v>-1.6868592730661717E-2</v>
      </c>
      <c r="T576" s="1">
        <f>(Table2[[#This Row],[Close Price]]-Table2[[#This Row],[50D EMA]])/Table2[[#This Row],[50D EMA]]</f>
        <v>-3.6870957714827082E-2</v>
      </c>
      <c r="U576" s="1">
        <f>(Table2[[#This Row],[Close Price]]-Table2[[#This Row],[200D EMA]])/Table2[[#This Row],[200D EMA]]</f>
        <v>-7.4130524487096075E-2</v>
      </c>
      <c r="V576">
        <v>0.69482329159721801</v>
      </c>
      <c r="W576">
        <v>104.9</v>
      </c>
      <c r="X576">
        <v>108</v>
      </c>
      <c r="Y576">
        <v>104.9</v>
      </c>
      <c r="Z576">
        <v>108</v>
      </c>
      <c r="AA576">
        <v>104.9</v>
      </c>
      <c r="AB576">
        <v>108</v>
      </c>
      <c r="AC576" s="1">
        <f>(Table2[[#This Row],[Close Price]]/Table2[[#This Row],[Day Low]])-1</f>
        <v>5.6244041944708556E-3</v>
      </c>
      <c r="AD576" s="1">
        <f>(Table2[[#This Row],[Day High]]/Table2[[#This Row],[Close Price]])-1</f>
        <v>2.3793724523651472E-2</v>
      </c>
      <c r="AE576" s="1">
        <f>(Table2[[#This Row],[Close Price]]/Table2[[#This Row],[Current Week Low]])-1</f>
        <v>5.6244041944708556E-3</v>
      </c>
      <c r="AF576" s="1">
        <f>(Table2[[#This Row],[Current Week High]]/Table2[[#This Row],[Close Price]])-1</f>
        <v>2.3793724523651472E-2</v>
      </c>
      <c r="AG576" s="1">
        <f>(Table2[[#This Row],[Close Price]]/Table2[[#This Row],[Current Month Low]])-1</f>
        <v>5.6244041944708556E-3</v>
      </c>
      <c r="AH576" s="1">
        <f>(Table2[[#This Row],[Current Month High]]/Table2[[#This Row],[Close Price]])-1</f>
        <v>2.3793724523651472E-2</v>
      </c>
      <c r="AI576">
        <v>44.563465731348899</v>
      </c>
      <c r="AJ576">
        <v>11.511627906976701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-0.03</v>
      </c>
      <c r="AM576" t="s">
        <v>3214</v>
      </c>
      <c r="AN576">
        <v>-0.26</v>
      </c>
      <c r="AO576" t="s">
        <v>3214</v>
      </c>
      <c r="AP576">
        <v>0.111877461535101</v>
      </c>
      <c r="AQ576">
        <f>(Table2[[#This Row],[Sharpe Ratio]]-AVERAGE(Table2[Sharpe Ratio]))/_xlfn.STDEV.P(Table2[Sharpe Ratio])</f>
        <v>0.59177575241568603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652</v>
      </c>
      <c r="AT576">
        <f>_xlfn.RANK.AVG(Table2[[#This Row],[6M Return vs Nifty Z-Score]],Table2[6M Return vs Nifty Z-Score])</f>
        <v>718</v>
      </c>
      <c r="AU576">
        <f>_xlfn.RANK.AVG(Table2[[#This Row],[Sharpe Ratio Z-Score]],Table2[Sharpe Ratio Z-Score])</f>
        <v>196</v>
      </c>
      <c r="AV576">
        <f>(Table2[[#This Row],[Rank 1Y]]+Table2[[#This Row],[Rank 6M]]+Table2[[#This Row],[Rank Sharpe]])/3</f>
        <v>522</v>
      </c>
    </row>
    <row r="577" spans="1:48" x14ac:dyDescent="0.3">
      <c r="A577" t="s">
        <v>1735</v>
      </c>
      <c r="B577" t="s">
        <v>1736</v>
      </c>
      <c r="C577" t="s">
        <v>3183</v>
      </c>
      <c r="D577" t="s">
        <v>270</v>
      </c>
      <c r="E577">
        <v>4856.0966651750005</v>
      </c>
      <c r="F577">
        <v>291.35000000000002</v>
      </c>
      <c r="G577">
        <v>-2.9838539437141698</v>
      </c>
      <c r="H577">
        <f>(Table2[[#This Row],[1Y Return vs Nifty]]-AVERAGE(Table2[1Y Return vs Nifty]))/_xlfn.STDEV.P(Table2[1Y Return vs Nifty])</f>
        <v>-0.4702035680803836</v>
      </c>
      <c r="I577">
        <v>0.76389762377534198</v>
      </c>
      <c r="J577">
        <f>(Table2[[#This Row],[1M Return vs Nifty]]-AVERAGE(Table2[1M Return vs Nifty]))/_xlfn.STDEV.P(Table2[1M Return vs Nifty])</f>
        <v>0.17210278699701795</v>
      </c>
      <c r="K577">
        <v>-3.0900438696840702</v>
      </c>
      <c r="L577">
        <f>(Table2[[#This Row],[6M Return vs Nifty]]-AVERAGE(Table2[6M Return vs Nifty]))/_xlfn.STDEV.P(Table2[6M Return vs Nifty])</f>
        <v>-0.42794914077899021</v>
      </c>
      <c r="M577">
        <v>8.2412340369011208</v>
      </c>
      <c r="N577">
        <f>(Table2[[#This Row],[1W Return vs Nifty]]-AVERAGE(Table2[1W Return vs Nifty]))/_xlfn.STDEV.P(Table2[1W Return vs Nifty])</f>
        <v>1.6384060645927767</v>
      </c>
      <c r="O577">
        <v>284.45</v>
      </c>
      <c r="P577">
        <v>286.49242543139798</v>
      </c>
      <c r="Q577">
        <v>272.90869023216499</v>
      </c>
      <c r="R577">
        <v>64.9442126288602</v>
      </c>
      <c r="S577" s="1">
        <f>(Table2[[#This Row],[Close Price]]-Table2[[#This Row],[20D EMA]])/Table2[[#This Row],[20D EMA]]</f>
        <v>2.4257338723853172E-2</v>
      </c>
      <c r="T577" s="1">
        <f>(Table2[[#This Row],[Close Price]]-Table2[[#This Row],[50D EMA]])/Table2[[#This Row],[50D EMA]]</f>
        <v>1.6955333326134366E-2</v>
      </c>
      <c r="U577" s="1">
        <f>(Table2[[#This Row],[Close Price]]-Table2[[#This Row],[200D EMA]])/Table2[[#This Row],[200D EMA]]</f>
        <v>6.7573186299589472E-2</v>
      </c>
      <c r="V577">
        <v>0.58963552378275796</v>
      </c>
      <c r="W577">
        <v>288.60000000000002</v>
      </c>
      <c r="X577">
        <v>299.75</v>
      </c>
      <c r="Y577">
        <v>285.45</v>
      </c>
      <c r="Z577">
        <v>299.75</v>
      </c>
      <c r="AA577">
        <v>288.60000000000002</v>
      </c>
      <c r="AB577">
        <v>299.75</v>
      </c>
      <c r="AC577" s="1">
        <f>(Table2[[#This Row],[Close Price]]/Table2[[#This Row],[Day Low]])-1</f>
        <v>9.5287595287594229E-3</v>
      </c>
      <c r="AD577" s="1">
        <f>(Table2[[#This Row],[Day High]]/Table2[[#This Row],[Close Price]])-1</f>
        <v>2.88313025570619E-2</v>
      </c>
      <c r="AE577" s="1">
        <f>(Table2[[#This Row],[Close Price]]/Table2[[#This Row],[Current Week Low]])-1</f>
        <v>2.0669118935014996E-2</v>
      </c>
      <c r="AF577" s="1">
        <f>(Table2[[#This Row],[Current Week High]]/Table2[[#This Row],[Close Price]])-1</f>
        <v>2.88313025570619E-2</v>
      </c>
      <c r="AG577" s="1">
        <f>(Table2[[#This Row],[Close Price]]/Table2[[#This Row],[Current Month Low]])-1</f>
        <v>9.5287595287594229E-3</v>
      </c>
      <c r="AH577" s="1">
        <f>(Table2[[#This Row],[Current Month High]]/Table2[[#This Row],[Close Price]])-1</f>
        <v>2.88313025570619E-2</v>
      </c>
      <c r="AI577">
        <v>15.3252102282477</v>
      </c>
      <c r="AJ577">
        <v>38.540180694246303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-7.0000000000000007E-2</v>
      </c>
      <c r="AM577" t="s">
        <v>3214</v>
      </c>
      <c r="AN577">
        <v>1.52</v>
      </c>
      <c r="AO577" t="s">
        <v>3215</v>
      </c>
      <c r="AP577">
        <v>-4.0649558889590001E-2</v>
      </c>
      <c r="AQ577">
        <f>(Table2[[#This Row],[Sharpe Ratio]]-AVERAGE(Table2[Sharpe Ratio]))/_xlfn.STDEV.P(Table2[Sharpe Ratio])</f>
        <v>-1.1892399282716093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454</v>
      </c>
      <c r="AT577">
        <f>_xlfn.RANK.AVG(Table2[[#This Row],[6M Return vs Nifty Z-Score]],Table2[6M Return vs Nifty Z-Score])</f>
        <v>469</v>
      </c>
      <c r="AU577">
        <f>_xlfn.RANK.AVG(Table2[[#This Row],[Sharpe Ratio Z-Score]],Table2[Sharpe Ratio Z-Score])</f>
        <v>644</v>
      </c>
      <c r="AV577">
        <f>(Table2[[#This Row],[Rank 1Y]]+Table2[[#This Row],[Rank 6M]]+Table2[[#This Row],[Rank Sharpe]])/3</f>
        <v>522.33333333333337</v>
      </c>
    </row>
    <row r="578" spans="1:48" x14ac:dyDescent="0.3">
      <c r="A578" t="s">
        <v>801</v>
      </c>
      <c r="B578" t="s">
        <v>802</v>
      </c>
      <c r="C578" t="s">
        <v>3168</v>
      </c>
      <c r="D578" t="s">
        <v>289</v>
      </c>
      <c r="E578">
        <v>21060.155178450001</v>
      </c>
      <c r="F578">
        <v>1914.3</v>
      </c>
      <c r="G578">
        <v>-18.797304663057599</v>
      </c>
      <c r="H578">
        <f>(Table2[[#This Row],[1Y Return vs Nifty]]-AVERAGE(Table2[1Y Return vs Nifty]))/_xlfn.STDEV.P(Table2[1Y Return vs Nifty])</f>
        <v>-0.7346720991220792</v>
      </c>
      <c r="I578">
        <v>-5.7847363961318399</v>
      </c>
      <c r="J578">
        <f>(Table2[[#This Row],[1M Return vs Nifty]]-AVERAGE(Table2[1M Return vs Nifty]))/_xlfn.STDEV.P(Table2[1M Return vs Nifty])</f>
        <v>-0.41741871137584657</v>
      </c>
      <c r="K578">
        <v>-19.565383147317199</v>
      </c>
      <c r="L578">
        <f>(Table2[[#This Row],[6M Return vs Nifty]]-AVERAGE(Table2[6M Return vs Nifty]))/_xlfn.STDEV.P(Table2[6M Return vs Nifty])</f>
        <v>-0.94885087873685037</v>
      </c>
      <c r="M578">
        <v>-3.4919216206775001</v>
      </c>
      <c r="N578">
        <f>(Table2[[#This Row],[1W Return vs Nifty]]-AVERAGE(Table2[1W Return vs Nifty]))/_xlfn.STDEV.P(Table2[1W Return vs Nifty])</f>
        <v>-0.81480953319690097</v>
      </c>
      <c r="O578">
        <v>1986.94</v>
      </c>
      <c r="P578">
        <v>1946.5551383291599</v>
      </c>
      <c r="Q578">
        <v>1870.2771867275401</v>
      </c>
      <c r="R578">
        <v>33.029277525374503</v>
      </c>
      <c r="S578" s="1">
        <f>(Table2[[#This Row],[Close Price]]-Table2[[#This Row],[20D EMA]])/Table2[[#This Row],[20D EMA]]</f>
        <v>-3.6558728497086024E-2</v>
      </c>
      <c r="T578" s="1">
        <f>(Table2[[#This Row],[Close Price]]-Table2[[#This Row],[50D EMA]])/Table2[[#This Row],[50D EMA]]</f>
        <v>-1.657036972343174E-2</v>
      </c>
      <c r="U578" s="1">
        <f>(Table2[[#This Row],[Close Price]]-Table2[[#This Row],[200D EMA]])/Table2[[#This Row],[200D EMA]]</f>
        <v>2.3538122362219169E-2</v>
      </c>
      <c r="V578">
        <v>0.60712568070942696</v>
      </c>
      <c r="W578">
        <v>1866</v>
      </c>
      <c r="X578">
        <v>1927.6</v>
      </c>
      <c r="Y578">
        <v>1831.5</v>
      </c>
      <c r="Z578">
        <v>1927.6</v>
      </c>
      <c r="AA578">
        <v>1866</v>
      </c>
      <c r="AB578">
        <v>1927.6</v>
      </c>
      <c r="AC578" s="1">
        <f>(Table2[[#This Row],[Close Price]]/Table2[[#This Row],[Day Low]])-1</f>
        <v>2.5884244372990306E-2</v>
      </c>
      <c r="AD578" s="1">
        <f>(Table2[[#This Row],[Day High]]/Table2[[#This Row],[Close Price]])-1</f>
        <v>6.9477093454526351E-3</v>
      </c>
      <c r="AE578" s="1">
        <f>(Table2[[#This Row],[Close Price]]/Table2[[#This Row],[Current Week Low]])-1</f>
        <v>4.5208845208845272E-2</v>
      </c>
      <c r="AF578" s="1">
        <f>(Table2[[#This Row],[Current Week High]]/Table2[[#This Row],[Close Price]])-1</f>
        <v>6.9477093454526351E-3</v>
      </c>
      <c r="AG578" s="1">
        <f>(Table2[[#This Row],[Close Price]]/Table2[[#This Row],[Current Month Low]])-1</f>
        <v>2.5884244372990306E-2</v>
      </c>
      <c r="AH578" s="1">
        <f>(Table2[[#This Row],[Current Month High]]/Table2[[#This Row],[Close Price]])-1</f>
        <v>6.9477093454526351E-3</v>
      </c>
      <c r="AI578">
        <v>28.451653345870501</v>
      </c>
      <c r="AJ578">
        <v>24.135918552623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-0.04</v>
      </c>
      <c r="AM578" t="s">
        <v>3214</v>
      </c>
      <c r="AN578">
        <v>-10.28</v>
      </c>
      <c r="AO578" t="s">
        <v>3214</v>
      </c>
      <c r="AP578">
        <v>4.9944184083604001E-2</v>
      </c>
      <c r="AQ578">
        <f>(Table2[[#This Row],[Sharpe Ratio]]-AVERAGE(Table2[Sharpe Ratio]))/_xlfn.STDEV.P(Table2[Sharpe Ratio])</f>
        <v>-0.13140193761160227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-3.0471531600432797</v>
      </c>
      <c r="AS578">
        <f>_xlfn.RANK.AVG(Table2[[#This Row],[1Y Return vs Nifty Z-Score]],Table2[1Y Return vs Nifty Z-Score])</f>
        <v>564</v>
      </c>
      <c r="AT578">
        <f>_xlfn.RANK.AVG(Table2[[#This Row],[6M Return vs Nifty Z-Score]],Table2[6M Return vs Nifty Z-Score])</f>
        <v>632</v>
      </c>
      <c r="AU578">
        <f>_xlfn.RANK.AVG(Table2[[#This Row],[Sharpe Ratio Z-Score]],Table2[Sharpe Ratio Z-Score])</f>
        <v>372</v>
      </c>
      <c r="AV578">
        <f>(Table2[[#This Row],[Rank 1Y]]+Table2[[#This Row],[Rank 6M]]+Table2[[#This Row],[Rank Sharpe]])/3</f>
        <v>522.66666666666663</v>
      </c>
    </row>
    <row r="579" spans="1:48" x14ac:dyDescent="0.3">
      <c r="A579" t="s">
        <v>740</v>
      </c>
      <c r="B579" t="s">
        <v>741</v>
      </c>
      <c r="C579" t="s">
        <v>3178</v>
      </c>
      <c r="D579" t="s">
        <v>742</v>
      </c>
      <c r="E579">
        <v>23592.524561999999</v>
      </c>
      <c r="F579">
        <v>1481.4</v>
      </c>
      <c r="G579">
        <v>-21.553610589879501</v>
      </c>
      <c r="H579">
        <f>(Table2[[#This Row],[1Y Return vs Nifty]]-AVERAGE(Table2[1Y Return vs Nifty]))/_xlfn.STDEV.P(Table2[1Y Return vs Nifty])</f>
        <v>-0.78076932309334235</v>
      </c>
      <c r="I579">
        <v>6.8678855411248501</v>
      </c>
      <c r="J579">
        <f>(Table2[[#This Row],[1M Return vs Nifty]]-AVERAGE(Table2[1M Return vs Nifty]))/_xlfn.STDEV.P(Table2[1M Return vs Nifty])</f>
        <v>0.72159632903141391</v>
      </c>
      <c r="K579">
        <v>1.7758596026185101</v>
      </c>
      <c r="L579">
        <f>(Table2[[#This Row],[6M Return vs Nifty]]-AVERAGE(Table2[6M Return vs Nifty]))/_xlfn.STDEV.P(Table2[6M Return vs Nifty])</f>
        <v>-0.27410359424759678</v>
      </c>
      <c r="M579">
        <v>-4.1124887409042099</v>
      </c>
      <c r="N579">
        <f>(Table2[[#This Row],[1W Return vs Nifty]]-AVERAGE(Table2[1W Return vs Nifty]))/_xlfn.STDEV.P(Table2[1W Return vs Nifty])</f>
        <v>-0.94456021436443971</v>
      </c>
      <c r="O579">
        <v>1468.56</v>
      </c>
      <c r="P579">
        <v>1433.21939706339</v>
      </c>
      <c r="Q579">
        <v>1349.6669802128899</v>
      </c>
      <c r="R579">
        <v>51.172360563415701</v>
      </c>
      <c r="S579" s="1">
        <f>(Table2[[#This Row],[Close Price]]-Table2[[#This Row],[20D EMA]])/Table2[[#This Row],[20D EMA]]</f>
        <v>8.7432587024024525E-3</v>
      </c>
      <c r="T579" s="1">
        <f>(Table2[[#This Row],[Close Price]]-Table2[[#This Row],[50D EMA]])/Table2[[#This Row],[50D EMA]]</f>
        <v>3.3617046374986422E-2</v>
      </c>
      <c r="U579" s="1">
        <f>(Table2[[#This Row],[Close Price]]-Table2[[#This Row],[200D EMA]])/Table2[[#This Row],[200D EMA]]</f>
        <v>9.7604091763681747E-2</v>
      </c>
      <c r="V579">
        <v>1.29177386143003</v>
      </c>
      <c r="W579">
        <v>1460.1</v>
      </c>
      <c r="X579">
        <v>1486.2</v>
      </c>
      <c r="Y579">
        <v>1449.95</v>
      </c>
      <c r="Z579">
        <v>1486.2</v>
      </c>
      <c r="AA579">
        <v>1460.1</v>
      </c>
      <c r="AB579">
        <v>1486.2</v>
      </c>
      <c r="AC579" s="1">
        <f>(Table2[[#This Row],[Close Price]]/Table2[[#This Row],[Day Low]])-1</f>
        <v>1.4588041914937566E-2</v>
      </c>
      <c r="AD579" s="1">
        <f>(Table2[[#This Row],[Day High]]/Table2[[#This Row],[Close Price]])-1</f>
        <v>3.240178209801492E-3</v>
      </c>
      <c r="AE579" s="1">
        <f>(Table2[[#This Row],[Close Price]]/Table2[[#This Row],[Current Week Low]])-1</f>
        <v>2.1690403117348822E-2</v>
      </c>
      <c r="AF579" s="1">
        <f>(Table2[[#This Row],[Current Week High]]/Table2[[#This Row],[Close Price]])-1</f>
        <v>3.240178209801492E-3</v>
      </c>
      <c r="AG579" s="1">
        <f>(Table2[[#This Row],[Close Price]]/Table2[[#This Row],[Current Month Low]])-1</f>
        <v>1.4588041914937566E-2</v>
      </c>
      <c r="AH579" s="1">
        <f>(Table2[[#This Row],[Current Month High]]/Table2[[#This Row],[Close Price]])-1</f>
        <v>3.240178209801492E-3</v>
      </c>
      <c r="AI579">
        <v>6.56811124611853</v>
      </c>
      <c r="AJ579">
        <v>33.417390912775197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0.03</v>
      </c>
      <c r="AM579" t="s">
        <v>3215</v>
      </c>
      <c r="AN579">
        <v>2.11</v>
      </c>
      <c r="AO579" t="s">
        <v>3215</v>
      </c>
      <c r="AP579">
        <v>-8.903536416838E-3</v>
      </c>
      <c r="AQ579">
        <f>(Table2[[#This Row],[Sharpe Ratio]]-AVERAGE(Table2[Sharpe Ratio]))/_xlfn.STDEV.P(Table2[Sharpe Ratio])</f>
        <v>-0.81855043557717344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-2.0963872382511384</v>
      </c>
      <c r="AS579">
        <f>_xlfn.RANK.AVG(Table2[[#This Row],[1Y Return vs Nifty Z-Score]],Table2[1Y Return vs Nifty Z-Score])</f>
        <v>581</v>
      </c>
      <c r="AT579">
        <f>_xlfn.RANK.AVG(Table2[[#This Row],[6M Return vs Nifty Z-Score]],Table2[6M Return vs Nifty Z-Score])</f>
        <v>411</v>
      </c>
      <c r="AU579">
        <f>_xlfn.RANK.AVG(Table2[[#This Row],[Sharpe Ratio Z-Score]],Table2[Sharpe Ratio Z-Score])</f>
        <v>580</v>
      </c>
      <c r="AV579">
        <f>(Table2[[#This Row],[Rank 1Y]]+Table2[[#This Row],[Rank 6M]]+Table2[[#This Row],[Rank Sharpe]])/3</f>
        <v>524</v>
      </c>
    </row>
    <row r="580" spans="1:48" x14ac:dyDescent="0.3">
      <c r="A580" t="s">
        <v>639</v>
      </c>
      <c r="B580" t="s">
        <v>640</v>
      </c>
      <c r="C580" t="s">
        <v>3175</v>
      </c>
      <c r="D580" t="s">
        <v>552</v>
      </c>
      <c r="E580">
        <v>31027.335466776</v>
      </c>
      <c r="F580">
        <v>70.180000000000007</v>
      </c>
      <c r="G580">
        <v>-21.618162355168899</v>
      </c>
      <c r="H580">
        <f>(Table2[[#This Row],[1Y Return vs Nifty]]-AVERAGE(Table2[1Y Return vs Nifty]))/_xlfn.STDEV.P(Table2[1Y Return vs Nifty])</f>
        <v>-0.78184890470049617</v>
      </c>
      <c r="I580">
        <v>-2.88827478828388</v>
      </c>
      <c r="J580">
        <f>(Table2[[#This Row],[1M Return vs Nifty]]-AVERAGE(Table2[1M Return vs Nifty]))/_xlfn.STDEV.P(Table2[1M Return vs Nifty])</f>
        <v>-0.15667328235243513</v>
      </c>
      <c r="K580">
        <v>-12.469026057851</v>
      </c>
      <c r="L580">
        <f>(Table2[[#This Row],[6M Return vs Nifty]]-AVERAGE(Table2[6M Return vs Nifty]))/_xlfn.STDEV.P(Table2[6M Return vs Nifty])</f>
        <v>-0.72448495347236197</v>
      </c>
      <c r="M580">
        <v>0.51046220528823205</v>
      </c>
      <c r="N580">
        <f>(Table2[[#This Row],[1W Return vs Nifty]]-AVERAGE(Table2[1W Return vs Nifty]))/_xlfn.STDEV.P(Table2[1W Return vs Nifty])</f>
        <v>2.2025050503367956E-2</v>
      </c>
      <c r="O580">
        <v>70.61</v>
      </c>
      <c r="P580">
        <v>70.885770565652905</v>
      </c>
      <c r="Q580">
        <v>68.581199160536798</v>
      </c>
      <c r="R580">
        <v>44.459460600639503</v>
      </c>
      <c r="S580" s="1">
        <f>(Table2[[#This Row],[Close Price]]-Table2[[#This Row],[20D EMA]])/Table2[[#This Row],[20D EMA]]</f>
        <v>-6.0897889817305281E-3</v>
      </c>
      <c r="T580" s="1">
        <f>(Table2[[#This Row],[Close Price]]-Table2[[#This Row],[50D EMA]])/Table2[[#This Row],[50D EMA]]</f>
        <v>-9.9564490873274535E-3</v>
      </c>
      <c r="U580" s="1">
        <f>(Table2[[#This Row],[Close Price]]-Table2[[#This Row],[200D EMA]])/Table2[[#This Row],[200D EMA]]</f>
        <v>2.3312523826255808E-2</v>
      </c>
      <c r="V580">
        <v>1.0089697688480801</v>
      </c>
      <c r="W580">
        <v>69.81</v>
      </c>
      <c r="X580">
        <v>71.86</v>
      </c>
      <c r="Y580">
        <v>69.81</v>
      </c>
      <c r="Z580">
        <v>73.06</v>
      </c>
      <c r="AA580">
        <v>69.81</v>
      </c>
      <c r="AB580">
        <v>71.86</v>
      </c>
      <c r="AC580" s="1">
        <f>(Table2[[#This Row],[Close Price]]/Table2[[#This Row],[Day Low]])-1</f>
        <v>5.3001002721673185E-3</v>
      </c>
      <c r="AD580" s="1">
        <f>(Table2[[#This Row],[Day High]]/Table2[[#This Row],[Close Price]])-1</f>
        <v>2.3938444001139869E-2</v>
      </c>
      <c r="AE580" s="1">
        <f>(Table2[[#This Row],[Close Price]]/Table2[[#This Row],[Current Week Low]])-1</f>
        <v>5.3001002721673185E-3</v>
      </c>
      <c r="AF580" s="1">
        <f>(Table2[[#This Row],[Current Week High]]/Table2[[#This Row],[Close Price]])-1</f>
        <v>4.1037332573382601E-2</v>
      </c>
      <c r="AG580" s="1">
        <f>(Table2[[#This Row],[Close Price]]/Table2[[#This Row],[Current Month Low]])-1</f>
        <v>5.3001002721673185E-3</v>
      </c>
      <c r="AH580" s="1">
        <f>(Table2[[#This Row],[Current Month High]]/Table2[[#This Row],[Close Price]])-1</f>
        <v>2.3938444001139869E-2</v>
      </c>
      <c r="AI580">
        <v>13.992590481618601</v>
      </c>
      <c r="AJ580">
        <v>21.313742437337901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</v>
      </c>
      <c r="AM580" t="s">
        <v>3214</v>
      </c>
      <c r="AN580">
        <v>0.95</v>
      </c>
      <c r="AO580" t="s">
        <v>3215</v>
      </c>
      <c r="AP580">
        <v>2.9975448595824E-2</v>
      </c>
      <c r="AQ580">
        <f>(Table2[[#This Row],[Sharpe Ratio]]-AVERAGE(Table2[Sharpe Ratio]))/_xlfn.STDEV.P(Table2[Sharpe Ratio])</f>
        <v>-0.36457131919532504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582</v>
      </c>
      <c r="AT580">
        <f>_xlfn.RANK.AVG(Table2[[#This Row],[6M Return vs Nifty Z-Score]],Table2[6M Return vs Nifty Z-Score])</f>
        <v>560</v>
      </c>
      <c r="AU580">
        <f>_xlfn.RANK.AVG(Table2[[#This Row],[Sharpe Ratio Z-Score]],Table2[Sharpe Ratio Z-Score])</f>
        <v>431</v>
      </c>
      <c r="AV580">
        <f>(Table2[[#This Row],[Rank 1Y]]+Table2[[#This Row],[Rank 6M]]+Table2[[#This Row],[Rank Sharpe]])/3</f>
        <v>524.33333333333337</v>
      </c>
    </row>
    <row r="581" spans="1:48" x14ac:dyDescent="0.3">
      <c r="A581" t="s">
        <v>599</v>
      </c>
      <c r="B581" t="s">
        <v>600</v>
      </c>
      <c r="C581" t="s">
        <v>3169</v>
      </c>
      <c r="D581" t="s">
        <v>443</v>
      </c>
      <c r="E581">
        <v>33965.065942499998</v>
      </c>
      <c r="F581">
        <v>4644.5</v>
      </c>
      <c r="G581">
        <v>-12.459426352433301</v>
      </c>
      <c r="H581">
        <f>(Table2[[#This Row],[1Y Return vs Nifty]]-AVERAGE(Table2[1Y Return vs Nifty]))/_xlfn.STDEV.P(Table2[1Y Return vs Nifty])</f>
        <v>-0.62867566630798777</v>
      </c>
      <c r="I581">
        <v>1.6285053227072299</v>
      </c>
      <c r="J581">
        <f>(Table2[[#This Row],[1M Return vs Nifty]]-AVERAGE(Table2[1M Return vs Nifty]))/_xlfn.STDEV.P(Table2[1M Return vs Nifty])</f>
        <v>0.2499365496763172</v>
      </c>
      <c r="K581">
        <v>-19.993385699962801</v>
      </c>
      <c r="L581">
        <f>(Table2[[#This Row],[6M Return vs Nifty]]-AVERAGE(Table2[6M Return vs Nifty]))/_xlfn.STDEV.P(Table2[6M Return vs Nifty])</f>
        <v>-0.96238305976004579</v>
      </c>
      <c r="M581">
        <v>0.65448863099590804</v>
      </c>
      <c r="N581">
        <f>(Table2[[#This Row],[1W Return vs Nifty]]-AVERAGE(Table2[1W Return vs Nifty]))/_xlfn.STDEV.P(Table2[1W Return vs Nifty])</f>
        <v>5.2138677591554342E-2</v>
      </c>
      <c r="O581">
        <v>4612.1499999999996</v>
      </c>
      <c r="P581">
        <v>4534.8869695938201</v>
      </c>
      <c r="Q581">
        <v>4372.6446036217303</v>
      </c>
      <c r="R581">
        <v>54.0859685858251</v>
      </c>
      <c r="S581" s="1">
        <f>(Table2[[#This Row],[Close Price]]-Table2[[#This Row],[20D EMA]])/Table2[[#This Row],[20D EMA]]</f>
        <v>7.0140823693939629E-3</v>
      </c>
      <c r="T581" s="1">
        <f>(Table2[[#This Row],[Close Price]]-Table2[[#This Row],[50D EMA]])/Table2[[#This Row],[50D EMA]]</f>
        <v>2.4171061184353543E-2</v>
      </c>
      <c r="U581" s="1">
        <f>(Table2[[#This Row],[Close Price]]-Table2[[#This Row],[200D EMA]])/Table2[[#This Row],[200D EMA]]</f>
        <v>6.2171848165547237E-2</v>
      </c>
      <c r="V581">
        <v>0.49646853398930202</v>
      </c>
      <c r="W581">
        <v>4612.55</v>
      </c>
      <c r="X581">
        <v>4688</v>
      </c>
      <c r="Y581">
        <v>4561</v>
      </c>
      <c r="Z581">
        <v>4688</v>
      </c>
      <c r="AA581">
        <v>4612.55</v>
      </c>
      <c r="AB581">
        <v>4688</v>
      </c>
      <c r="AC581" s="1">
        <f>(Table2[[#This Row],[Close Price]]/Table2[[#This Row],[Day Low]])-1</f>
        <v>6.926754181526551E-3</v>
      </c>
      <c r="AD581" s="1">
        <f>(Table2[[#This Row],[Day High]]/Table2[[#This Row],[Close Price]])-1</f>
        <v>9.3659166756379086E-3</v>
      </c>
      <c r="AE581" s="1">
        <f>(Table2[[#This Row],[Close Price]]/Table2[[#This Row],[Current Week Low]])-1</f>
        <v>1.8307388730541607E-2</v>
      </c>
      <c r="AF581" s="1">
        <f>(Table2[[#This Row],[Current Week High]]/Table2[[#This Row],[Close Price]])-1</f>
        <v>9.3659166756379086E-3</v>
      </c>
      <c r="AG581" s="1">
        <f>(Table2[[#This Row],[Close Price]]/Table2[[#This Row],[Current Month Low]])-1</f>
        <v>6.926754181526551E-3</v>
      </c>
      <c r="AH581" s="1">
        <f>(Table2[[#This Row],[Current Month High]]/Table2[[#This Row],[Close Price]])-1</f>
        <v>9.3659166756379086E-3</v>
      </c>
      <c r="AI581">
        <v>13.435245989880499</v>
      </c>
      <c r="AJ581">
        <v>26.874641462015401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0.03</v>
      </c>
      <c r="AM581" t="s">
        <v>3215</v>
      </c>
      <c r="AN581">
        <v>-0.47</v>
      </c>
      <c r="AO581" t="s">
        <v>3214</v>
      </c>
      <c r="AP581">
        <v>3.8136598469521998E-2</v>
      </c>
      <c r="AQ581">
        <f>(Table2[[#This Row],[Sharpe Ratio]]-AVERAGE(Table2[Sharpe Ratio]))/_xlfn.STDEV.P(Table2[Sharpe Ratio])</f>
        <v>-0.26927583740446498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-1.5582593362046271</v>
      </c>
      <c r="AS581">
        <f>_xlfn.RANK.AVG(Table2[[#This Row],[1Y Return vs Nifty Z-Score]],Table2[1Y Return vs Nifty Z-Score])</f>
        <v>528</v>
      </c>
      <c r="AT581">
        <f>_xlfn.RANK.AVG(Table2[[#This Row],[6M Return vs Nifty Z-Score]],Table2[6M Return vs Nifty Z-Score])</f>
        <v>635</v>
      </c>
      <c r="AU581">
        <f>_xlfn.RANK.AVG(Table2[[#This Row],[Sharpe Ratio Z-Score]],Table2[Sharpe Ratio Z-Score])</f>
        <v>411</v>
      </c>
      <c r="AV581">
        <f>(Table2[[#This Row],[Rank 1Y]]+Table2[[#This Row],[Rank 6M]]+Table2[[#This Row],[Rank Sharpe]])/3</f>
        <v>524.66666666666663</v>
      </c>
    </row>
    <row r="582" spans="1:48" x14ac:dyDescent="0.3">
      <c r="A582" t="s">
        <v>1251</v>
      </c>
      <c r="B582" t="s">
        <v>1252</v>
      </c>
      <c r="C582" t="s">
        <v>3179</v>
      </c>
      <c r="D582" t="s">
        <v>294</v>
      </c>
      <c r="E582">
        <v>9639.4100020019996</v>
      </c>
      <c r="F582">
        <v>121.74</v>
      </c>
      <c r="G582">
        <v>-28.321637913498002</v>
      </c>
      <c r="H582">
        <f>(Table2[[#This Row],[1Y Return vs Nifty]]-AVERAGE(Table2[1Y Return vs Nifty]))/_xlfn.STDEV.P(Table2[1Y Return vs Nifty])</f>
        <v>-0.89395968717611363</v>
      </c>
      <c r="I582">
        <v>-11.9650164323465</v>
      </c>
      <c r="J582">
        <f>(Table2[[#This Row],[1M Return vs Nifty]]-AVERAGE(Table2[1M Return vs Nifty]))/_xlfn.STDEV.P(Table2[1M Return vs Nifty])</f>
        <v>-0.97378022680602305</v>
      </c>
      <c r="K582">
        <v>-26.8526348977868</v>
      </c>
      <c r="L582">
        <f>(Table2[[#This Row],[6M Return vs Nifty]]-AVERAGE(Table2[6M Return vs Nifty]))/_xlfn.STDEV.P(Table2[6M Return vs Nifty])</f>
        <v>-1.1792523313436221</v>
      </c>
      <c r="M582">
        <v>-1.1980799225737899</v>
      </c>
      <c r="N582">
        <f>(Table2[[#This Row],[1W Return vs Nifty]]-AVERAGE(Table2[1W Return vs Nifty]))/_xlfn.STDEV.P(Table2[1W Return vs Nifty])</f>
        <v>-0.33520384169534551</v>
      </c>
      <c r="O582">
        <v>126.44</v>
      </c>
      <c r="P582">
        <v>131.05992523010801</v>
      </c>
      <c r="Q582">
        <v>131.67124684953399</v>
      </c>
      <c r="R582">
        <v>19.107945218997699</v>
      </c>
      <c r="S582" s="1">
        <f>(Table2[[#This Row],[Close Price]]-Table2[[#This Row],[20D EMA]])/Table2[[#This Row],[20D EMA]]</f>
        <v>-3.7171781081936119E-2</v>
      </c>
      <c r="T582" s="1">
        <f>(Table2[[#This Row],[Close Price]]-Table2[[#This Row],[50D EMA]])/Table2[[#This Row],[50D EMA]]</f>
        <v>-7.1111937640316716E-2</v>
      </c>
      <c r="U582" s="1">
        <f>(Table2[[#This Row],[Close Price]]-Table2[[#This Row],[200D EMA]])/Table2[[#This Row],[200D EMA]]</f>
        <v>-7.5424567528268538E-2</v>
      </c>
      <c r="V582">
        <v>0.70383065735001704</v>
      </c>
      <c r="W582">
        <v>121.35</v>
      </c>
      <c r="X582">
        <v>122.94</v>
      </c>
      <c r="Y582">
        <v>120.76</v>
      </c>
      <c r="Z582">
        <v>122.94</v>
      </c>
      <c r="AA582">
        <v>121.35</v>
      </c>
      <c r="AB582">
        <v>122.94</v>
      </c>
      <c r="AC582" s="1">
        <f>(Table2[[#This Row],[Close Price]]/Table2[[#This Row],[Day Low]])-1</f>
        <v>3.2138442521632005E-3</v>
      </c>
      <c r="AD582" s="1">
        <f>(Table2[[#This Row],[Day High]]/Table2[[#This Row],[Close Price]])-1</f>
        <v>9.857072449482418E-3</v>
      </c>
      <c r="AE582" s="1">
        <f>(Table2[[#This Row],[Close Price]]/Table2[[#This Row],[Current Week Low]])-1</f>
        <v>8.1152699569393416E-3</v>
      </c>
      <c r="AF582" s="1">
        <f>(Table2[[#This Row],[Current Week High]]/Table2[[#This Row],[Close Price]])-1</f>
        <v>9.857072449482418E-3</v>
      </c>
      <c r="AG582" s="1">
        <f>(Table2[[#This Row],[Close Price]]/Table2[[#This Row],[Current Month Low]])-1</f>
        <v>3.2138442521632005E-3</v>
      </c>
      <c r="AH582" s="1">
        <f>(Table2[[#This Row],[Current Month High]]/Table2[[#This Row],[Close Price]])-1</f>
        <v>9.857072449482418E-3</v>
      </c>
      <c r="AI582">
        <v>29.784787251519599</v>
      </c>
      <c r="AJ582">
        <v>20.833746898263001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-0.23</v>
      </c>
      <c r="AM582" t="s">
        <v>3214</v>
      </c>
      <c r="AN582">
        <v>-8.02</v>
      </c>
      <c r="AO582" t="s">
        <v>3214</v>
      </c>
      <c r="AP582">
        <v>8.7245737053571998E-2</v>
      </c>
      <c r="AQ582">
        <f>(Table2[[#This Row],[Sharpe Ratio]]-AVERAGE(Table2[Sharpe Ratio]))/_xlfn.STDEV.P(Table2[Sharpe Ratio])</f>
        <v>0.30415794265434926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629</v>
      </c>
      <c r="AT582">
        <f>_xlfn.RANK.AVG(Table2[[#This Row],[6M Return vs Nifty Z-Score]],Table2[6M Return vs Nifty Z-Score])</f>
        <v>680</v>
      </c>
      <c r="AU582">
        <f>_xlfn.RANK.AVG(Table2[[#This Row],[Sharpe Ratio Z-Score]],Table2[Sharpe Ratio Z-Score])</f>
        <v>265</v>
      </c>
      <c r="AV582">
        <f>(Table2[[#This Row],[Rank 1Y]]+Table2[[#This Row],[Rank 6M]]+Table2[[#This Row],[Rank Sharpe]])/3</f>
        <v>524.66666666666663</v>
      </c>
    </row>
    <row r="583" spans="1:48" x14ac:dyDescent="0.3">
      <c r="A583" t="s">
        <v>1567</v>
      </c>
      <c r="B583" t="s">
        <v>1568</v>
      </c>
      <c r="C583" t="s">
        <v>3169</v>
      </c>
      <c r="D583" t="s">
        <v>24</v>
      </c>
      <c r="E583">
        <v>6417.7295930330001</v>
      </c>
      <c r="F583">
        <v>24.53</v>
      </c>
      <c r="G583">
        <v>-32.640272030947301</v>
      </c>
      <c r="H583">
        <f>(Table2[[#This Row],[1Y Return vs Nifty]]-AVERAGE(Table2[1Y Return vs Nifty]))/_xlfn.STDEV.P(Table2[1Y Return vs Nifty])</f>
        <v>-0.966185720659828</v>
      </c>
      <c r="I583">
        <v>-6.5148690433464598</v>
      </c>
      <c r="J583">
        <f>(Table2[[#This Row],[1M Return vs Nifty]]-AVERAGE(Table2[1M Return vs Nifty]))/_xlfn.STDEV.P(Table2[1M Return vs Nifty])</f>
        <v>-0.48314675342071406</v>
      </c>
      <c r="K583">
        <v>-27.8610368590988</v>
      </c>
      <c r="L583">
        <f>(Table2[[#This Row],[6M Return vs Nifty]]-AVERAGE(Table2[6M Return vs Nifty]))/_xlfn.STDEV.P(Table2[6M Return vs Nifty])</f>
        <v>-1.2111350334449773</v>
      </c>
      <c r="M583">
        <v>-1.09075430784851</v>
      </c>
      <c r="N583">
        <f>(Table2[[#This Row],[1W Return vs Nifty]]-AVERAGE(Table2[1W Return vs Nifty]))/_xlfn.STDEV.P(Table2[1W Return vs Nifty])</f>
        <v>-0.31276376847289938</v>
      </c>
      <c r="O583">
        <v>24.95</v>
      </c>
      <c r="P583">
        <v>25.469304429775001</v>
      </c>
      <c r="Q583">
        <v>25.881111132901999</v>
      </c>
      <c r="R583">
        <v>35.4137974706289</v>
      </c>
      <c r="S583" s="1">
        <f>(Table2[[#This Row],[Close Price]]-Table2[[#This Row],[20D EMA]])/Table2[[#This Row],[20D EMA]]</f>
        <v>-1.6833667334669265E-2</v>
      </c>
      <c r="T583" s="1">
        <f>(Table2[[#This Row],[Close Price]]-Table2[[#This Row],[50D EMA]])/Table2[[#This Row],[50D EMA]]</f>
        <v>-3.6879861888843013E-2</v>
      </c>
      <c r="U583" s="1">
        <f>(Table2[[#This Row],[Close Price]]-Table2[[#This Row],[200D EMA]])/Table2[[#This Row],[200D EMA]]</f>
        <v>-5.2204525762588494E-2</v>
      </c>
      <c r="V583">
        <v>0.60705126599610004</v>
      </c>
      <c r="W583">
        <v>24.5</v>
      </c>
      <c r="X583">
        <v>24.8</v>
      </c>
      <c r="Y583">
        <v>24.5</v>
      </c>
      <c r="Z583">
        <v>24.85</v>
      </c>
      <c r="AA583">
        <v>24.5</v>
      </c>
      <c r="AB583">
        <v>24.8</v>
      </c>
      <c r="AC583" s="1">
        <f>(Table2[[#This Row],[Close Price]]/Table2[[#This Row],[Day Low]])-1</f>
        <v>1.224489795918382E-3</v>
      </c>
      <c r="AD583" s="1">
        <f>(Table2[[#This Row],[Day High]]/Table2[[#This Row],[Close Price]])-1</f>
        <v>1.1006930289441552E-2</v>
      </c>
      <c r="AE583" s="1">
        <f>(Table2[[#This Row],[Close Price]]/Table2[[#This Row],[Current Week Low]])-1</f>
        <v>1.224489795918382E-3</v>
      </c>
      <c r="AF583" s="1">
        <f>(Table2[[#This Row],[Current Week High]]/Table2[[#This Row],[Close Price]])-1</f>
        <v>1.3045250713412226E-2</v>
      </c>
      <c r="AG583" s="1">
        <f>(Table2[[#This Row],[Close Price]]/Table2[[#This Row],[Current Month Low]])-1</f>
        <v>1.224489795918382E-3</v>
      </c>
      <c r="AH583" s="1">
        <f>(Table2[[#This Row],[Current Month High]]/Table2[[#This Row],[Close Price]])-1</f>
        <v>1.1006930289441552E-2</v>
      </c>
      <c r="AI583">
        <v>50.353546952243903</v>
      </c>
      <c r="AJ583">
        <v>15.8513081380546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-0.08</v>
      </c>
      <c r="AM583" t="s">
        <v>3214</v>
      </c>
      <c r="AN583">
        <v>-3.16</v>
      </c>
      <c r="AO583" t="s">
        <v>3214</v>
      </c>
      <c r="AP583">
        <v>9.5864003661540007E-2</v>
      </c>
      <c r="AQ583">
        <f>(Table2[[#This Row],[Sharpe Ratio]]-AVERAGE(Table2[Sharpe Ratio]))/_xlfn.STDEV.P(Table2[Sharpe Ratio])</f>
        <v>0.40479104966972762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647</v>
      </c>
      <c r="AT583">
        <f>_xlfn.RANK.AVG(Table2[[#This Row],[6M Return vs Nifty Z-Score]],Table2[6M Return vs Nifty Z-Score])</f>
        <v>687</v>
      </c>
      <c r="AU583">
        <f>_xlfn.RANK.AVG(Table2[[#This Row],[Sharpe Ratio Z-Score]],Table2[Sharpe Ratio Z-Score])</f>
        <v>240</v>
      </c>
      <c r="AV583">
        <f>(Table2[[#This Row],[Rank 1Y]]+Table2[[#This Row],[Rank 6M]]+Table2[[#This Row],[Rank Sharpe]])/3</f>
        <v>524.66666666666663</v>
      </c>
    </row>
    <row r="584" spans="1:48" x14ac:dyDescent="0.3">
      <c r="A584" t="s">
        <v>107</v>
      </c>
      <c r="B584" t="s">
        <v>108</v>
      </c>
      <c r="C584" t="s">
        <v>3168</v>
      </c>
      <c r="D584" t="s">
        <v>21</v>
      </c>
      <c r="E584">
        <v>286192.148048145</v>
      </c>
      <c r="F584">
        <v>546.75</v>
      </c>
      <c r="G584">
        <v>3.4900182000129298</v>
      </c>
      <c r="H584">
        <f>(Table2[[#This Row],[1Y Return vs Nifty]]-AVERAGE(Table2[1Y Return vs Nifty]))/_xlfn.STDEV.P(Table2[1Y Return vs Nifty])</f>
        <v>-0.36193273672357357</v>
      </c>
      <c r="I584">
        <v>-1.34663978594659</v>
      </c>
      <c r="J584">
        <f>(Table2[[#This Row],[1M Return vs Nifty]]-AVERAGE(Table2[1M Return vs Nifty]))/_xlfn.STDEV.P(Table2[1M Return vs Nifty])</f>
        <v>-1.7892129861825323E-2</v>
      </c>
      <c r="K584">
        <v>-1.22465794822</v>
      </c>
      <c r="L584">
        <f>(Table2[[#This Row],[6M Return vs Nifty]]-AVERAGE(Table2[6M Return vs Nifty]))/_xlfn.STDEV.P(Table2[6M Return vs Nifty])</f>
        <v>-0.36897112812149591</v>
      </c>
      <c r="M584">
        <v>1.9628174248404</v>
      </c>
      <c r="N584">
        <f>(Table2[[#This Row],[1W Return vs Nifty]]-AVERAGE(Table2[1W Return vs Nifty]))/_xlfn.STDEV.P(Table2[1W Return vs Nifty])</f>
        <v>0.32568934867836691</v>
      </c>
      <c r="O584">
        <v>536.23</v>
      </c>
      <c r="P584">
        <v>525.92685327823494</v>
      </c>
      <c r="Q584">
        <v>491.056061185717</v>
      </c>
      <c r="R584">
        <v>62.516512508767804</v>
      </c>
      <c r="S584" s="1">
        <f>(Table2[[#This Row],[Close Price]]-Table2[[#This Row],[20D EMA]])/Table2[[#This Row],[20D EMA]]</f>
        <v>1.9618447308058076E-2</v>
      </c>
      <c r="T584" s="1">
        <f>(Table2[[#This Row],[Close Price]]-Table2[[#This Row],[50D EMA]])/Table2[[#This Row],[50D EMA]]</f>
        <v>3.9593237333232029E-2</v>
      </c>
      <c r="U584" s="1">
        <f>(Table2[[#This Row],[Close Price]]-Table2[[#This Row],[200D EMA]])/Table2[[#This Row],[200D EMA]]</f>
        <v>0.11341666098123897</v>
      </c>
      <c r="V584">
        <v>0.80099020908293295</v>
      </c>
      <c r="W584">
        <v>540.20000000000005</v>
      </c>
      <c r="X584">
        <v>549.6</v>
      </c>
      <c r="Y584">
        <v>534</v>
      </c>
      <c r="Z584">
        <v>549.6</v>
      </c>
      <c r="AA584">
        <v>540.20000000000005</v>
      </c>
      <c r="AB584">
        <v>549.6</v>
      </c>
      <c r="AC584" s="1">
        <f>(Table2[[#This Row],[Close Price]]/Table2[[#This Row],[Day Low]])-1</f>
        <v>1.2125138837467464E-2</v>
      </c>
      <c r="AD584" s="1">
        <f>(Table2[[#This Row],[Day High]]/Table2[[#This Row],[Close Price]])-1</f>
        <v>5.2126200274349443E-3</v>
      </c>
      <c r="AE584" s="1">
        <f>(Table2[[#This Row],[Close Price]]/Table2[[#This Row],[Current Week Low]])-1</f>
        <v>2.3876404494381998E-2</v>
      </c>
      <c r="AF584" s="1">
        <f>(Table2[[#This Row],[Current Week High]]/Table2[[#This Row],[Close Price]])-1</f>
        <v>5.2126200274349443E-3</v>
      </c>
      <c r="AG584" s="1">
        <f>(Table2[[#This Row],[Close Price]]/Table2[[#This Row],[Current Month Low]])-1</f>
        <v>1.2125138837467464E-2</v>
      </c>
      <c r="AH584" s="1">
        <f>(Table2[[#This Row],[Current Month High]]/Table2[[#This Row],[Close Price]])-1</f>
        <v>5.2126200274349443E-3</v>
      </c>
      <c r="AI584">
        <v>6.0631001371742101</v>
      </c>
      <c r="AJ584">
        <v>45.780562591654402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-0.1</v>
      </c>
      <c r="AM584" t="s">
        <v>3214</v>
      </c>
      <c r="AN584">
        <v>-0.7</v>
      </c>
      <c r="AO584" t="s">
        <v>3214</v>
      </c>
      <c r="AP584">
        <v>-0.103409448594649</v>
      </c>
      <c r="AQ584">
        <f>(Table2[[#This Row],[Sharpe Ratio]]-AVERAGE(Table2[Sharpe Ratio]))/_xlfn.STDEV.P(Table2[Sharpe Ratio])</f>
        <v>-1.9220697401415916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-2.3451763861701198</v>
      </c>
      <c r="AS584">
        <f>_xlfn.RANK.AVG(Table2[[#This Row],[1Y Return vs Nifty Z-Score]],Table2[1Y Return vs Nifty Z-Score])</f>
        <v>414</v>
      </c>
      <c r="AT584">
        <f>_xlfn.RANK.AVG(Table2[[#This Row],[6M Return vs Nifty Z-Score]],Table2[6M Return vs Nifty Z-Score])</f>
        <v>447</v>
      </c>
      <c r="AU584">
        <f>_xlfn.RANK.AVG(Table2[[#This Row],[Sharpe Ratio Z-Score]],Table2[Sharpe Ratio Z-Score])</f>
        <v>716</v>
      </c>
      <c r="AV584">
        <f>(Table2[[#This Row],[Rank 1Y]]+Table2[[#This Row],[Rank 6M]]+Table2[[#This Row],[Rank Sharpe]])/3</f>
        <v>525.66666666666663</v>
      </c>
    </row>
    <row r="585" spans="1:48" x14ac:dyDescent="0.3">
      <c r="A585" t="s">
        <v>729</v>
      </c>
      <c r="B585" t="s">
        <v>730</v>
      </c>
      <c r="C585" t="s">
        <v>3169</v>
      </c>
      <c r="D585" t="s">
        <v>51</v>
      </c>
      <c r="E585">
        <v>24181.3289419311</v>
      </c>
      <c r="F585">
        <v>825.35</v>
      </c>
      <c r="G585">
        <v>-15.651470306067701</v>
      </c>
      <c r="H585">
        <f>(Table2[[#This Row],[1Y Return vs Nifty]]-AVERAGE(Table2[1Y Return vs Nifty]))/_xlfn.STDEV.P(Table2[1Y Return vs Nifty])</f>
        <v>-0.68206029376349775</v>
      </c>
      <c r="I585">
        <v>6.0195994010354301</v>
      </c>
      <c r="J585">
        <f>(Table2[[#This Row],[1M Return vs Nifty]]-AVERAGE(Table2[1M Return vs Nifty]))/_xlfn.STDEV.P(Table2[1M Return vs Nifty])</f>
        <v>0.64523186663601262</v>
      </c>
      <c r="K585">
        <v>-4.2694140910889802</v>
      </c>
      <c r="L585">
        <f>(Table2[[#This Row],[6M Return vs Nifty]]-AVERAGE(Table2[6M Return vs Nifty]))/_xlfn.STDEV.P(Table2[6M Return vs Nifty])</f>
        <v>-0.46523735607295891</v>
      </c>
      <c r="M585">
        <v>6.7690073893193503</v>
      </c>
      <c r="N585">
        <f>(Table2[[#This Row],[1W Return vs Nifty]]-AVERAGE(Table2[1W Return vs Nifty]))/_xlfn.STDEV.P(Table2[1W Return vs Nifty])</f>
        <v>1.3305869679462268</v>
      </c>
      <c r="O585">
        <v>777.78</v>
      </c>
      <c r="P585">
        <v>763.81093889385704</v>
      </c>
      <c r="Q585">
        <v>740.46180918683604</v>
      </c>
      <c r="R585">
        <v>66.928155380756607</v>
      </c>
      <c r="S585" s="1">
        <f>(Table2[[#This Row],[Close Price]]-Table2[[#This Row],[20D EMA]])/Table2[[#This Row],[20D EMA]]</f>
        <v>6.1161253824989138E-2</v>
      </c>
      <c r="T585" s="1">
        <f>(Table2[[#This Row],[Close Price]]-Table2[[#This Row],[50D EMA]])/Table2[[#This Row],[50D EMA]]</f>
        <v>8.0568446944820141E-2</v>
      </c>
      <c r="U585" s="1">
        <f>(Table2[[#This Row],[Close Price]]-Table2[[#This Row],[200D EMA]])/Table2[[#This Row],[200D EMA]]</f>
        <v>0.11464222699937343</v>
      </c>
      <c r="V585">
        <v>4.01486459804857</v>
      </c>
      <c r="W585">
        <v>777</v>
      </c>
      <c r="X585">
        <v>832</v>
      </c>
      <c r="Y585">
        <v>777</v>
      </c>
      <c r="Z585">
        <v>832</v>
      </c>
      <c r="AA585">
        <v>777</v>
      </c>
      <c r="AB585">
        <v>832</v>
      </c>
      <c r="AC585" s="1">
        <f>(Table2[[#This Row],[Close Price]]/Table2[[#This Row],[Day Low]])-1</f>
        <v>6.2226512226512209E-2</v>
      </c>
      <c r="AD585" s="1">
        <f>(Table2[[#This Row],[Day High]]/Table2[[#This Row],[Close Price]])-1</f>
        <v>8.0571878596957802E-3</v>
      </c>
      <c r="AE585" s="1">
        <f>(Table2[[#This Row],[Close Price]]/Table2[[#This Row],[Current Week Low]])-1</f>
        <v>6.2226512226512209E-2</v>
      </c>
      <c r="AF585" s="1">
        <f>(Table2[[#This Row],[Current Week High]]/Table2[[#This Row],[Close Price]])-1</f>
        <v>8.0571878596957802E-3</v>
      </c>
      <c r="AG585" s="1">
        <f>(Table2[[#This Row],[Close Price]]/Table2[[#This Row],[Current Month Low]])-1</f>
        <v>6.2226512226512209E-2</v>
      </c>
      <c r="AH585" s="1">
        <f>(Table2[[#This Row],[Current Month High]]/Table2[[#This Row],[Close Price]])-1</f>
        <v>8.0571878596957802E-3</v>
      </c>
      <c r="AI585">
        <v>4.5314109165808398</v>
      </c>
      <c r="AJ585">
        <v>37.546871094075499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</v>
      </c>
      <c r="AM585" t="s">
        <v>3216</v>
      </c>
      <c r="AN585">
        <v>9.99</v>
      </c>
      <c r="AO585" t="s">
        <v>3215</v>
      </c>
      <c r="AQ585">
        <f>(Table2[[#This Row],[Sharpe Ratio]]-AVERAGE(Table2[Sharpe Ratio]))/_xlfn.STDEV.P(Table2[Sharpe Ratio])</f>
        <v>-0.7145863121857492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0.11393487256003376</v>
      </c>
      <c r="AS585">
        <f>_xlfn.RANK.AVG(Table2[[#This Row],[1Y Return vs Nifty Z-Score]],Table2[1Y Return vs Nifty Z-Score])</f>
        <v>551</v>
      </c>
      <c r="AT585">
        <f>_xlfn.RANK.AVG(Table2[[#This Row],[6M Return vs Nifty Z-Score]],Table2[6M Return vs Nifty Z-Score])</f>
        <v>491</v>
      </c>
      <c r="AU585">
        <f>_xlfn.RANK.AVG(Table2[[#This Row],[Sharpe Ratio Z-Score]],Table2[Sharpe Ratio Z-Score])</f>
        <v>536.5</v>
      </c>
      <c r="AV585">
        <f>(Table2[[#This Row],[Rank 1Y]]+Table2[[#This Row],[Rank 6M]]+Table2[[#This Row],[Rank Sharpe]])/3</f>
        <v>526.16666666666663</v>
      </c>
    </row>
    <row r="586" spans="1:48" x14ac:dyDescent="0.3">
      <c r="A586" t="s">
        <v>1317</v>
      </c>
      <c r="B586" t="s">
        <v>1318</v>
      </c>
      <c r="C586" t="s">
        <v>3183</v>
      </c>
      <c r="D586" t="s">
        <v>270</v>
      </c>
      <c r="E586">
        <v>8885.1987528449899</v>
      </c>
      <c r="F586">
        <v>720.05</v>
      </c>
      <c r="G586">
        <v>-13.164153534464599</v>
      </c>
      <c r="H586">
        <f>(Table2[[#This Row],[1Y Return vs Nifty]]-AVERAGE(Table2[1Y Return vs Nifty]))/_xlfn.STDEV.P(Table2[1Y Return vs Nifty])</f>
        <v>-0.64046171894917314</v>
      </c>
      <c r="I586">
        <v>-5.0240494677107996</v>
      </c>
      <c r="J586">
        <f>(Table2[[#This Row],[1M Return vs Nifty]]-AVERAGE(Table2[1M Return vs Nifty]))/_xlfn.STDEV.P(Table2[1M Return vs Nifty])</f>
        <v>-0.34894011011759829</v>
      </c>
      <c r="K586">
        <v>-6.8771418606461703</v>
      </c>
      <c r="L586">
        <f>(Table2[[#This Row],[6M Return vs Nifty]]-AVERAGE(Table2[6M Return vs Nifty]))/_xlfn.STDEV.P(Table2[6M Return vs Nifty])</f>
        <v>-0.54768603311643771</v>
      </c>
      <c r="M586">
        <v>2.3990186011642201</v>
      </c>
      <c r="N586">
        <f>(Table2[[#This Row],[1W Return vs Nifty]]-AVERAGE(Table2[1W Return vs Nifty]))/_xlfn.STDEV.P(Table2[1W Return vs Nifty])</f>
        <v>0.41689205328414874</v>
      </c>
      <c r="O586">
        <v>710.78</v>
      </c>
      <c r="P586">
        <v>715.43183622810898</v>
      </c>
      <c r="Q586">
        <v>676.10875462053002</v>
      </c>
      <c r="R586">
        <v>60.198344881435901</v>
      </c>
      <c r="S586" s="1">
        <f>(Table2[[#This Row],[Close Price]]-Table2[[#This Row],[20D EMA]])/Table2[[#This Row],[20D EMA]]</f>
        <v>1.3042010185992828E-2</v>
      </c>
      <c r="T586" s="1">
        <f>(Table2[[#This Row],[Close Price]]-Table2[[#This Row],[50D EMA]])/Table2[[#This Row],[50D EMA]]</f>
        <v>6.4550716616677334E-3</v>
      </c>
      <c r="U586" s="1">
        <f>(Table2[[#This Row],[Close Price]]-Table2[[#This Row],[200D EMA]])/Table2[[#This Row],[200D EMA]]</f>
        <v>6.4991386488009922E-2</v>
      </c>
      <c r="V586">
        <v>0.37019150550171198</v>
      </c>
      <c r="W586">
        <v>710.1</v>
      </c>
      <c r="X586">
        <v>729.55</v>
      </c>
      <c r="Y586">
        <v>689.1</v>
      </c>
      <c r="Z586">
        <v>729.55</v>
      </c>
      <c r="AA586">
        <v>710.1</v>
      </c>
      <c r="AB586">
        <v>729.55</v>
      </c>
      <c r="AC586" s="1">
        <f>(Table2[[#This Row],[Close Price]]/Table2[[#This Row],[Day Low]])-1</f>
        <v>1.4012110970285763E-2</v>
      </c>
      <c r="AD586" s="1">
        <f>(Table2[[#This Row],[Day High]]/Table2[[#This Row],[Close Price]])-1</f>
        <v>1.319352822720643E-2</v>
      </c>
      <c r="AE586" s="1">
        <f>(Table2[[#This Row],[Close Price]]/Table2[[#This Row],[Current Week Low]])-1</f>
        <v>4.4913655492671456E-2</v>
      </c>
      <c r="AF586" s="1">
        <f>(Table2[[#This Row],[Current Week High]]/Table2[[#This Row],[Close Price]])-1</f>
        <v>1.319352822720643E-2</v>
      </c>
      <c r="AG586" s="1">
        <f>(Table2[[#This Row],[Close Price]]/Table2[[#This Row],[Current Month Low]])-1</f>
        <v>1.4012110970285763E-2</v>
      </c>
      <c r="AH586" s="1">
        <f>(Table2[[#This Row],[Current Month High]]/Table2[[#This Row],[Close Price]])-1</f>
        <v>1.319352822720643E-2</v>
      </c>
      <c r="AI586">
        <v>16.3391431150614</v>
      </c>
      <c r="AJ586">
        <v>41.172434075090599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-0.03</v>
      </c>
      <c r="AM586" t="s">
        <v>3214</v>
      </c>
      <c r="AN586">
        <v>1.67</v>
      </c>
      <c r="AO586" t="s">
        <v>3215</v>
      </c>
      <c r="AQ586">
        <f>(Table2[[#This Row],[Sharpe Ratio]]-AVERAGE(Table2[Sharpe Ratio]))/_xlfn.STDEV.P(Table2[Sharpe Ratio])</f>
        <v>-0.7145863121857492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534</v>
      </c>
      <c r="AT586">
        <f>_xlfn.RANK.AVG(Table2[[#This Row],[6M Return vs Nifty Z-Score]],Table2[6M Return vs Nifty Z-Score])</f>
        <v>510</v>
      </c>
      <c r="AU586">
        <f>_xlfn.RANK.AVG(Table2[[#This Row],[Sharpe Ratio Z-Score]],Table2[Sharpe Ratio Z-Score])</f>
        <v>536.5</v>
      </c>
      <c r="AV586">
        <f>(Table2[[#This Row],[Rank 1Y]]+Table2[[#This Row],[Rank 6M]]+Table2[[#This Row],[Rank Sharpe]])/3</f>
        <v>526.83333333333337</v>
      </c>
    </row>
    <row r="587" spans="1:48" x14ac:dyDescent="0.3">
      <c r="A587" t="s">
        <v>723</v>
      </c>
      <c r="B587" t="s">
        <v>724</v>
      </c>
      <c r="C587" t="s">
        <v>3169</v>
      </c>
      <c r="D587" t="s">
        <v>387</v>
      </c>
      <c r="E587">
        <v>24754.74673386</v>
      </c>
      <c r="F587">
        <v>1103.3</v>
      </c>
      <c r="G587">
        <v>-26.368950679732698</v>
      </c>
      <c r="H587">
        <f>(Table2[[#This Row],[1Y Return vs Nifty]]-AVERAGE(Table2[1Y Return vs Nifty]))/_xlfn.STDEV.P(Table2[1Y Return vs Nifty])</f>
        <v>-0.86130240487490928</v>
      </c>
      <c r="I587">
        <v>3.47223917953511</v>
      </c>
      <c r="J587">
        <f>(Table2[[#This Row],[1M Return vs Nifty]]-AVERAGE(Table2[1M Return vs Nifty]))/_xlfn.STDEV.P(Table2[1M Return vs Nifty])</f>
        <v>0.41591326215922947</v>
      </c>
      <c r="K587">
        <v>12.923848175006899</v>
      </c>
      <c r="L587">
        <f>(Table2[[#This Row],[6M Return vs Nifty]]-AVERAGE(Table2[6M Return vs Nifty]))/_xlfn.STDEV.P(Table2[6M Return vs Nifty])</f>
        <v>7.8362993798638508E-2</v>
      </c>
      <c r="M587">
        <v>4.1591635530512496</v>
      </c>
      <c r="N587">
        <f>(Table2[[#This Row],[1W Return vs Nifty]]-AVERAGE(Table2[1W Return vs Nifty]))/_xlfn.STDEV.P(Table2[1W Return vs Nifty])</f>
        <v>0.78491027245359724</v>
      </c>
      <c r="O587">
        <v>1073.5899999999999</v>
      </c>
      <c r="P587">
        <v>1033.6764375686801</v>
      </c>
      <c r="Q587">
        <v>958.05768041005001</v>
      </c>
      <c r="R587">
        <v>63.297204003711201</v>
      </c>
      <c r="S587" s="1">
        <f>(Table2[[#This Row],[Close Price]]-Table2[[#This Row],[20D EMA]])/Table2[[#This Row],[20D EMA]]</f>
        <v>2.767350664592632E-2</v>
      </c>
      <c r="T587" s="1">
        <f>(Table2[[#This Row],[Close Price]]-Table2[[#This Row],[50D EMA]])/Table2[[#This Row],[50D EMA]]</f>
        <v>6.7355276661894434E-2</v>
      </c>
      <c r="U587" s="1">
        <f>(Table2[[#This Row],[Close Price]]-Table2[[#This Row],[200D EMA]])/Table2[[#This Row],[200D EMA]]</f>
        <v>0.1516008091786144</v>
      </c>
      <c r="V587">
        <v>0.59108894026735104</v>
      </c>
      <c r="W587">
        <v>1099.7</v>
      </c>
      <c r="X587">
        <v>1121.9000000000001</v>
      </c>
      <c r="Y587">
        <v>1081</v>
      </c>
      <c r="Z587">
        <v>1121.9000000000001</v>
      </c>
      <c r="AA587">
        <v>1099.7</v>
      </c>
      <c r="AB587">
        <v>1121.9000000000001</v>
      </c>
      <c r="AC587" s="1">
        <f>(Table2[[#This Row],[Close Price]]/Table2[[#This Row],[Day Low]])-1</f>
        <v>3.2736200782030878E-3</v>
      </c>
      <c r="AD587" s="1">
        <f>(Table2[[#This Row],[Day High]]/Table2[[#This Row],[Close Price]])-1</f>
        <v>1.6858515363002091E-2</v>
      </c>
      <c r="AE587" s="1">
        <f>(Table2[[#This Row],[Close Price]]/Table2[[#This Row],[Current Week Low]])-1</f>
        <v>2.0629047178538418E-2</v>
      </c>
      <c r="AF587" s="1">
        <f>(Table2[[#This Row],[Current Week High]]/Table2[[#This Row],[Close Price]])-1</f>
        <v>1.6858515363002091E-2</v>
      </c>
      <c r="AG587" s="1">
        <f>(Table2[[#This Row],[Close Price]]/Table2[[#This Row],[Current Month Low]])-1</f>
        <v>3.2736200782030878E-3</v>
      </c>
      <c r="AH587" s="1">
        <f>(Table2[[#This Row],[Current Month High]]/Table2[[#This Row],[Close Price]])-1</f>
        <v>1.6858515363002091E-2</v>
      </c>
      <c r="AI587">
        <v>3.6708057645246002</v>
      </c>
      <c r="AJ587">
        <v>49.782785772468003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0.13</v>
      </c>
      <c r="AM587" t="s">
        <v>3215</v>
      </c>
      <c r="AN587">
        <v>-1.41</v>
      </c>
      <c r="AO587" t="s">
        <v>3214</v>
      </c>
      <c r="AP587">
        <v>-6.9682274632573996E-2</v>
      </c>
      <c r="AQ587">
        <f>(Table2[[#This Row],[Sharpe Ratio]]-AVERAGE(Table2[Sharpe Ratio]))/_xlfn.STDEV.P(Table2[Sharpe Ratio])</f>
        <v>-1.5282468914130789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-1.1103627678765229</v>
      </c>
      <c r="AS587">
        <f>_xlfn.RANK.AVG(Table2[[#This Row],[1Y Return vs Nifty Z-Score]],Table2[1Y Return vs Nifty Z-Score])</f>
        <v>611</v>
      </c>
      <c r="AT587">
        <f>_xlfn.RANK.AVG(Table2[[#This Row],[6M Return vs Nifty Z-Score]],Table2[6M Return vs Nifty Z-Score])</f>
        <v>289</v>
      </c>
      <c r="AU587">
        <f>_xlfn.RANK.AVG(Table2[[#This Row],[Sharpe Ratio Z-Score]],Table2[Sharpe Ratio Z-Score])</f>
        <v>683</v>
      </c>
      <c r="AV587">
        <f>(Table2[[#This Row],[Rank 1Y]]+Table2[[#This Row],[Rank 6M]]+Table2[[#This Row],[Rank Sharpe]])/3</f>
        <v>527.66666666666663</v>
      </c>
    </row>
    <row r="588" spans="1:48" x14ac:dyDescent="0.3">
      <c r="A588" t="s">
        <v>916</v>
      </c>
      <c r="B588" t="s">
        <v>917</v>
      </c>
      <c r="C588" t="s">
        <v>3169</v>
      </c>
      <c r="D588" t="s">
        <v>51</v>
      </c>
      <c r="E588">
        <v>17031.710661911999</v>
      </c>
      <c r="F588">
        <v>206.46</v>
      </c>
      <c r="G588">
        <v>-25.902352342458101</v>
      </c>
      <c r="H588">
        <f>(Table2[[#This Row],[1Y Return vs Nifty]]-AVERAGE(Table2[1Y Return vs Nifty]))/_xlfn.STDEV.P(Table2[1Y Return vs Nifty])</f>
        <v>-0.85349888500846016</v>
      </c>
      <c r="I588">
        <v>-4.7442700087077503</v>
      </c>
      <c r="J588">
        <f>(Table2[[#This Row],[1M Return vs Nifty]]-AVERAGE(Table2[1M Return vs Nifty]))/_xlfn.STDEV.P(Table2[1M Return vs Nifty])</f>
        <v>-0.32375378799545212</v>
      </c>
      <c r="K588">
        <v>-13.839024673286</v>
      </c>
      <c r="L588">
        <f>(Table2[[#This Row],[6M Return vs Nifty]]-AVERAGE(Table2[6M Return vs Nifty]))/_xlfn.STDEV.P(Table2[6M Return vs Nifty])</f>
        <v>-0.76780027753059121</v>
      </c>
      <c r="M588">
        <v>0.87389086973219798</v>
      </c>
      <c r="N588">
        <f>(Table2[[#This Row],[1W Return vs Nifty]]-AVERAGE(Table2[1W Return vs Nifty]))/_xlfn.STDEV.P(Table2[1W Return vs Nifty])</f>
        <v>9.8012184256420179E-2</v>
      </c>
      <c r="O588">
        <v>209.09</v>
      </c>
      <c r="P588">
        <v>210.84425035274899</v>
      </c>
      <c r="Q588">
        <v>211.650679278122</v>
      </c>
      <c r="R588">
        <v>39.141325738285097</v>
      </c>
      <c r="S588" s="1">
        <f>(Table2[[#This Row],[Close Price]]-Table2[[#This Row],[20D EMA]])/Table2[[#This Row],[20D EMA]]</f>
        <v>-1.2578315557893708E-2</v>
      </c>
      <c r="T588" s="1">
        <f>(Table2[[#This Row],[Close Price]]-Table2[[#This Row],[50D EMA]])/Table2[[#This Row],[50D EMA]]</f>
        <v>-2.0793786624079106E-2</v>
      </c>
      <c r="U588" s="1">
        <f>(Table2[[#This Row],[Close Price]]-Table2[[#This Row],[200D EMA]])/Table2[[#This Row],[200D EMA]]</f>
        <v>-2.4524746605235879E-2</v>
      </c>
      <c r="V588">
        <v>0.681516568357875</v>
      </c>
      <c r="W588">
        <v>203.61</v>
      </c>
      <c r="X588">
        <v>208</v>
      </c>
      <c r="Y588">
        <v>202.8</v>
      </c>
      <c r="Z588">
        <v>208</v>
      </c>
      <c r="AA588">
        <v>203.61</v>
      </c>
      <c r="AB588">
        <v>208</v>
      </c>
      <c r="AC588" s="1">
        <f>(Table2[[#This Row],[Close Price]]/Table2[[#This Row],[Day Low]])-1</f>
        <v>1.3997347870929655E-2</v>
      </c>
      <c r="AD588" s="1">
        <f>(Table2[[#This Row],[Day High]]/Table2[[#This Row],[Close Price]])-1</f>
        <v>7.4590719752010148E-3</v>
      </c>
      <c r="AE588" s="1">
        <f>(Table2[[#This Row],[Close Price]]/Table2[[#This Row],[Current Week Low]])-1</f>
        <v>1.8047337278106479E-2</v>
      </c>
      <c r="AF588" s="1">
        <f>(Table2[[#This Row],[Current Week High]]/Table2[[#This Row],[Close Price]])-1</f>
        <v>7.4590719752010148E-3</v>
      </c>
      <c r="AG588" s="1">
        <f>(Table2[[#This Row],[Close Price]]/Table2[[#This Row],[Current Month Low]])-1</f>
        <v>1.3997347870929655E-2</v>
      </c>
      <c r="AH588" s="1">
        <f>(Table2[[#This Row],[Current Month High]]/Table2[[#This Row],[Close Price]])-1</f>
        <v>7.4590719752010148E-3</v>
      </c>
      <c r="AI588">
        <v>40.099777196551301</v>
      </c>
      <c r="AJ588">
        <v>12.804261712880701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-0.12</v>
      </c>
      <c r="AM588" t="s">
        <v>3214</v>
      </c>
      <c r="AN588">
        <v>-3.6</v>
      </c>
      <c r="AO588" t="s">
        <v>3214</v>
      </c>
      <c r="AP588">
        <v>4.0041534447219002E-2</v>
      </c>
      <c r="AQ588">
        <f>(Table2[[#This Row],[Sharpe Ratio]]-AVERAGE(Table2[Sharpe Ratio]))/_xlfn.STDEV.P(Table2[Sharpe Ratio])</f>
        <v>-0.24703242874456216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609</v>
      </c>
      <c r="AT588">
        <f>_xlfn.RANK.AVG(Table2[[#This Row],[6M Return vs Nifty Z-Score]],Table2[6M Return vs Nifty Z-Score])</f>
        <v>570</v>
      </c>
      <c r="AU588">
        <f>_xlfn.RANK.AVG(Table2[[#This Row],[Sharpe Ratio Z-Score]],Table2[Sharpe Ratio Z-Score])</f>
        <v>404</v>
      </c>
      <c r="AV588">
        <f>(Table2[[#This Row],[Rank 1Y]]+Table2[[#This Row],[Rank 6M]]+Table2[[#This Row],[Rank Sharpe]])/3</f>
        <v>527.66666666666663</v>
      </c>
    </row>
    <row r="589" spans="1:48" x14ac:dyDescent="0.3">
      <c r="A589" t="s">
        <v>1299</v>
      </c>
      <c r="B589" t="s">
        <v>1300</v>
      </c>
      <c r="C589" t="s">
        <v>3180</v>
      </c>
      <c r="D589" t="s">
        <v>431</v>
      </c>
      <c r="E589">
        <v>9070.8545295245094</v>
      </c>
      <c r="F589">
        <v>205.52</v>
      </c>
      <c r="G589">
        <v>-35.390033875883702</v>
      </c>
      <c r="H589">
        <f>(Table2[[#This Row],[1Y Return vs Nifty]]-AVERAGE(Table2[1Y Return vs Nifty]))/_xlfn.STDEV.P(Table2[1Y Return vs Nifty])</f>
        <v>-1.0121734995925609</v>
      </c>
      <c r="I589">
        <v>4.1537880444186701</v>
      </c>
      <c r="J589">
        <f>(Table2[[#This Row],[1M Return vs Nifty]]-AVERAGE(Table2[1M Return vs Nifty]))/_xlfn.STDEV.P(Table2[1M Return vs Nifty])</f>
        <v>0.47726769223107163</v>
      </c>
      <c r="K589">
        <v>4.3297204577511597</v>
      </c>
      <c r="L589">
        <f>(Table2[[#This Row],[6M Return vs Nifty]]-AVERAGE(Table2[6M Return vs Nifty]))/_xlfn.STDEV.P(Table2[6M Return vs Nifty])</f>
        <v>-0.19335803049783112</v>
      </c>
      <c r="M589">
        <v>1.3476982726064699</v>
      </c>
      <c r="N589">
        <f>(Table2[[#This Row],[1W Return vs Nifty]]-AVERAGE(Table2[1W Return vs Nifty]))/_xlfn.STDEV.P(Table2[1W Return vs Nifty])</f>
        <v>0.19707775067363559</v>
      </c>
      <c r="O589">
        <v>202.11</v>
      </c>
      <c r="P589">
        <v>197.025241921976</v>
      </c>
      <c r="Q589">
        <v>193.46974161863599</v>
      </c>
      <c r="R589">
        <v>55.902679851597497</v>
      </c>
      <c r="S589" s="1">
        <f>(Table2[[#This Row],[Close Price]]-Table2[[#This Row],[20D EMA]])/Table2[[#This Row],[20D EMA]]</f>
        <v>1.6872000395824038E-2</v>
      </c>
      <c r="T589" s="1">
        <f>(Table2[[#This Row],[Close Price]]-Table2[[#This Row],[50D EMA]])/Table2[[#This Row],[50D EMA]]</f>
        <v>4.3115074977997062E-2</v>
      </c>
      <c r="U589" s="1">
        <f>(Table2[[#This Row],[Close Price]]-Table2[[#This Row],[200D EMA]])/Table2[[#This Row],[200D EMA]]</f>
        <v>6.2284976867944888E-2</v>
      </c>
      <c r="V589">
        <v>0.77134672743042199</v>
      </c>
      <c r="W589">
        <v>201.34</v>
      </c>
      <c r="X589">
        <v>207</v>
      </c>
      <c r="Y589">
        <v>197</v>
      </c>
      <c r="Z589">
        <v>207</v>
      </c>
      <c r="AA589">
        <v>201.34</v>
      </c>
      <c r="AB589">
        <v>207</v>
      </c>
      <c r="AC589" s="1">
        <f>(Table2[[#This Row],[Close Price]]/Table2[[#This Row],[Day Low]])-1</f>
        <v>2.0760901956888844E-2</v>
      </c>
      <c r="AD589" s="1">
        <f>(Table2[[#This Row],[Day High]]/Table2[[#This Row],[Close Price]])-1</f>
        <v>7.2012456208641051E-3</v>
      </c>
      <c r="AE589" s="1">
        <f>(Table2[[#This Row],[Close Price]]/Table2[[#This Row],[Current Week Low]])-1</f>
        <v>4.324873096446713E-2</v>
      </c>
      <c r="AF589" s="1">
        <f>(Table2[[#This Row],[Current Week High]]/Table2[[#This Row],[Close Price]])-1</f>
        <v>7.2012456208641051E-3</v>
      </c>
      <c r="AG589" s="1">
        <f>(Table2[[#This Row],[Close Price]]/Table2[[#This Row],[Current Month Low]])-1</f>
        <v>2.0760901956888844E-2</v>
      </c>
      <c r="AH589" s="1">
        <f>(Table2[[#This Row],[Current Month High]]/Table2[[#This Row],[Close Price]])-1</f>
        <v>7.2012456208641051E-3</v>
      </c>
      <c r="AI589">
        <v>12.4708057609964</v>
      </c>
      <c r="AJ589">
        <v>41.737931034482699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0.06</v>
      </c>
      <c r="AM589" t="s">
        <v>3215</v>
      </c>
      <c r="AN589">
        <v>-0.62</v>
      </c>
      <c r="AO589" t="s">
        <v>3214</v>
      </c>
      <c r="AQ589">
        <f>(Table2[[#This Row],[Sharpe Ratio]]-AVERAGE(Table2[Sharpe Ratio]))/_xlfn.STDEV.P(Table2[Sharpe Ratio])</f>
        <v>-0.7145863121857492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-1.2457723993714338</v>
      </c>
      <c r="AS589">
        <f>_xlfn.RANK.AVG(Table2[[#This Row],[1Y Return vs Nifty Z-Score]],Table2[1Y Return vs Nifty Z-Score])</f>
        <v>664</v>
      </c>
      <c r="AT589">
        <f>_xlfn.RANK.AVG(Table2[[#This Row],[6M Return vs Nifty Z-Score]],Table2[6M Return vs Nifty Z-Score])</f>
        <v>384</v>
      </c>
      <c r="AU589">
        <f>_xlfn.RANK.AVG(Table2[[#This Row],[Sharpe Ratio Z-Score]],Table2[Sharpe Ratio Z-Score])</f>
        <v>536.5</v>
      </c>
      <c r="AV589">
        <f>(Table2[[#This Row],[Rank 1Y]]+Table2[[#This Row],[Rank 6M]]+Table2[[#This Row],[Rank Sharpe]])/3</f>
        <v>528.16666666666663</v>
      </c>
    </row>
    <row r="590" spans="1:48" x14ac:dyDescent="0.3">
      <c r="A590" t="s">
        <v>1001</v>
      </c>
      <c r="B590" t="s">
        <v>1002</v>
      </c>
      <c r="C590" t="s">
        <v>3169</v>
      </c>
      <c r="D590" t="s">
        <v>577</v>
      </c>
      <c r="E590">
        <v>14645.940794800001</v>
      </c>
      <c r="F590">
        <v>1850.6</v>
      </c>
      <c r="G590">
        <v>-28.494747097715798</v>
      </c>
      <c r="H590">
        <f>(Table2[[#This Row],[1Y Return vs Nifty]]-AVERAGE(Table2[1Y Return vs Nifty]))/_xlfn.STDEV.P(Table2[1Y Return vs Nifty])</f>
        <v>-0.89685481313391024</v>
      </c>
      <c r="I590">
        <v>5.1203639212134302</v>
      </c>
      <c r="J590">
        <f>(Table2[[#This Row],[1M Return vs Nifty]]-AVERAGE(Table2[1M Return vs Nifty]))/_xlfn.STDEV.P(Table2[1M Return vs Nifty])</f>
        <v>0.5642808399267476</v>
      </c>
      <c r="K590">
        <v>15.8960208292437</v>
      </c>
      <c r="L590">
        <f>(Table2[[#This Row],[6M Return vs Nifty]]-AVERAGE(Table2[6M Return vs Nifty]))/_xlfn.STDEV.P(Table2[6M Return vs Nifty])</f>
        <v>0.17233434546631679</v>
      </c>
      <c r="M590">
        <v>-1.8516184579610899</v>
      </c>
      <c r="N590">
        <f>(Table2[[#This Row],[1W Return vs Nifty]]-AVERAGE(Table2[1W Return vs Nifty]))/_xlfn.STDEV.P(Table2[1W Return vs Nifty])</f>
        <v>-0.47184831957996037</v>
      </c>
      <c r="O590">
        <v>1827.61</v>
      </c>
      <c r="P590">
        <v>1782.08775772074</v>
      </c>
      <c r="Q590">
        <v>1676.49996653934</v>
      </c>
      <c r="R590">
        <v>53.018263138368802</v>
      </c>
      <c r="S590" s="1">
        <f>(Table2[[#This Row],[Close Price]]-Table2[[#This Row],[20D EMA]])/Table2[[#This Row],[20D EMA]]</f>
        <v>1.2579270194406909E-2</v>
      </c>
      <c r="T590" s="1">
        <f>(Table2[[#This Row],[Close Price]]-Table2[[#This Row],[50D EMA]])/Table2[[#This Row],[50D EMA]]</f>
        <v>3.8444931784328007E-2</v>
      </c>
      <c r="U590" s="1">
        <f>(Table2[[#This Row],[Close Price]]-Table2[[#This Row],[200D EMA]])/Table2[[#This Row],[200D EMA]]</f>
        <v>0.1038473229558365</v>
      </c>
      <c r="V590">
        <v>0.93324953861415105</v>
      </c>
      <c r="W590">
        <v>1817.55</v>
      </c>
      <c r="X590">
        <v>1869.4</v>
      </c>
      <c r="Y590">
        <v>1796.6</v>
      </c>
      <c r="Z590">
        <v>1869.4</v>
      </c>
      <c r="AA590">
        <v>1817.55</v>
      </c>
      <c r="AB590">
        <v>1869.4</v>
      </c>
      <c r="AC590" s="1">
        <f>(Table2[[#This Row],[Close Price]]/Table2[[#This Row],[Day Low]])-1</f>
        <v>1.8183818877059776E-2</v>
      </c>
      <c r="AD590" s="1">
        <f>(Table2[[#This Row],[Day High]]/Table2[[#This Row],[Close Price]])-1</f>
        <v>1.0158867394358673E-2</v>
      </c>
      <c r="AE590" s="1">
        <f>(Table2[[#This Row],[Close Price]]/Table2[[#This Row],[Current Week Low]])-1</f>
        <v>3.0056773906267376E-2</v>
      </c>
      <c r="AF590" s="1">
        <f>(Table2[[#This Row],[Current Week High]]/Table2[[#This Row],[Close Price]])-1</f>
        <v>1.0158867394358673E-2</v>
      </c>
      <c r="AG590" s="1">
        <f>(Table2[[#This Row],[Close Price]]/Table2[[#This Row],[Current Month Low]])-1</f>
        <v>1.8183818877059776E-2</v>
      </c>
      <c r="AH590" s="1">
        <f>(Table2[[#This Row],[Current Month High]]/Table2[[#This Row],[Close Price]])-1</f>
        <v>1.0158867394358673E-2</v>
      </c>
      <c r="AI590">
        <v>6.9355884577974702</v>
      </c>
      <c r="AJ590">
        <v>41.591430757459797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</v>
      </c>
      <c r="AM590" t="s">
        <v>3216</v>
      </c>
      <c r="AN590">
        <v>0.22</v>
      </c>
      <c r="AO590" t="s">
        <v>3215</v>
      </c>
      <c r="AP590">
        <v>-8.3827181218238997E-2</v>
      </c>
      <c r="AQ590">
        <f>(Table2[[#This Row],[Sharpe Ratio]]-AVERAGE(Table2[Sharpe Ratio]))/_xlfn.STDEV.P(Table2[Sharpe Ratio])</f>
        <v>-1.6934130394226696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-2.3255009867434757</v>
      </c>
      <c r="AS590">
        <f>_xlfn.RANK.AVG(Table2[[#This Row],[1Y Return vs Nifty Z-Score]],Table2[1Y Return vs Nifty Z-Score])</f>
        <v>631</v>
      </c>
      <c r="AT590">
        <f>_xlfn.RANK.AVG(Table2[[#This Row],[6M Return vs Nifty Z-Score]],Table2[6M Return vs Nifty Z-Score])</f>
        <v>256</v>
      </c>
      <c r="AU590">
        <f>_xlfn.RANK.AVG(Table2[[#This Row],[Sharpe Ratio Z-Score]],Table2[Sharpe Ratio Z-Score])</f>
        <v>699</v>
      </c>
      <c r="AV590">
        <f>(Table2[[#This Row],[Rank 1Y]]+Table2[[#This Row],[Rank 6M]]+Table2[[#This Row],[Rank Sharpe]])/3</f>
        <v>528.66666666666663</v>
      </c>
    </row>
    <row r="591" spans="1:48" x14ac:dyDescent="0.3">
      <c r="A591" t="s">
        <v>1086</v>
      </c>
      <c r="B591" t="s">
        <v>1087</v>
      </c>
      <c r="C591" t="s">
        <v>3168</v>
      </c>
      <c r="D591" t="s">
        <v>289</v>
      </c>
      <c r="E591">
        <v>12789.94005952</v>
      </c>
      <c r="F591">
        <v>925.6</v>
      </c>
      <c r="G591">
        <v>0.62331100821612695</v>
      </c>
      <c r="H591">
        <f>(Table2[[#This Row],[1Y Return vs Nifty]]-AVERAGE(Table2[1Y Return vs Nifty]))/_xlfn.STDEV.P(Table2[1Y Return vs Nifty])</f>
        <v>-0.40987634203760986</v>
      </c>
      <c r="I591">
        <v>-9.4728857673301992</v>
      </c>
      <c r="J591">
        <f>(Table2[[#This Row],[1M Return vs Nifty]]-AVERAGE(Table2[1M Return vs Nifty]))/_xlfn.STDEV.P(Table2[1M Return vs Nifty])</f>
        <v>-0.74943350055513436</v>
      </c>
      <c r="K591">
        <v>-29.581318861456602</v>
      </c>
      <c r="L591">
        <f>(Table2[[#This Row],[6M Return vs Nifty]]-AVERAGE(Table2[6M Return vs Nifty]))/_xlfn.STDEV.P(Table2[6M Return vs Nifty])</f>
        <v>-1.2655252872482692</v>
      </c>
      <c r="M591">
        <v>-6.9376888547137998</v>
      </c>
      <c r="N591">
        <f>(Table2[[#This Row],[1W Return vs Nifty]]-AVERAGE(Table2[1W Return vs Nifty]))/_xlfn.STDEV.P(Table2[1W Return vs Nifty])</f>
        <v>-1.5352644706058656</v>
      </c>
      <c r="O591">
        <v>983.19</v>
      </c>
      <c r="P591">
        <v>987.69035022583705</v>
      </c>
      <c r="Q591">
        <v>940.82091388258198</v>
      </c>
      <c r="R591">
        <v>25.7622012050238</v>
      </c>
      <c r="S591" s="1">
        <f>(Table2[[#This Row],[Close Price]]-Table2[[#This Row],[20D EMA]])/Table2[[#This Row],[20D EMA]]</f>
        <v>-5.8574639693243453E-2</v>
      </c>
      <c r="T591" s="1">
        <f>(Table2[[#This Row],[Close Price]]-Table2[[#This Row],[50D EMA]])/Table2[[#This Row],[50D EMA]]</f>
        <v>-6.2864186343057793E-2</v>
      </c>
      <c r="U591" s="1">
        <f>(Table2[[#This Row],[Close Price]]-Table2[[#This Row],[200D EMA]])/Table2[[#This Row],[200D EMA]]</f>
        <v>-1.6178332834639327E-2</v>
      </c>
      <c r="V591">
        <v>1.4893010777050999</v>
      </c>
      <c r="W591">
        <v>914</v>
      </c>
      <c r="X591">
        <v>973.2</v>
      </c>
      <c r="Y591">
        <v>914</v>
      </c>
      <c r="Z591">
        <v>991.45</v>
      </c>
      <c r="AA591">
        <v>914</v>
      </c>
      <c r="AB591">
        <v>973.2</v>
      </c>
      <c r="AC591" s="1">
        <f>(Table2[[#This Row],[Close Price]]/Table2[[#This Row],[Day Low]])-1</f>
        <v>1.2691466083150971E-2</v>
      </c>
      <c r="AD591" s="1">
        <f>(Table2[[#This Row],[Day High]]/Table2[[#This Row],[Close Price]])-1</f>
        <v>5.1426101987899875E-2</v>
      </c>
      <c r="AE591" s="1">
        <f>(Table2[[#This Row],[Close Price]]/Table2[[#This Row],[Current Week Low]])-1</f>
        <v>1.2691466083150971E-2</v>
      </c>
      <c r="AF591" s="1">
        <f>(Table2[[#This Row],[Current Week High]]/Table2[[#This Row],[Close Price]])-1</f>
        <v>7.1143042350907626E-2</v>
      </c>
      <c r="AG591" s="1">
        <f>(Table2[[#This Row],[Close Price]]/Table2[[#This Row],[Current Month Low]])-1</f>
        <v>1.2691466083150971E-2</v>
      </c>
      <c r="AH591" s="1">
        <f>(Table2[[#This Row],[Current Month High]]/Table2[[#This Row],[Close Price]])-1</f>
        <v>5.1426101987899875E-2</v>
      </c>
      <c r="AI591">
        <v>29.5375972342264</v>
      </c>
      <c r="AJ591">
        <v>48.095999999999997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-0.21</v>
      </c>
      <c r="AM591" t="s">
        <v>3214</v>
      </c>
      <c r="AN591">
        <v>-6.11</v>
      </c>
      <c r="AO591" t="s">
        <v>3214</v>
      </c>
      <c r="AP591">
        <v>2.0555678361367999E-2</v>
      </c>
      <c r="AQ591">
        <f>(Table2[[#This Row],[Sharpe Ratio]]-AVERAGE(Table2[Sharpe Ratio]))/_xlfn.STDEV.P(Table2[Sharpe Ratio])</f>
        <v>-0.47456336158443713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432</v>
      </c>
      <c r="AT591">
        <f>_xlfn.RANK.AVG(Table2[[#This Row],[6M Return vs Nifty Z-Score]],Table2[6M Return vs Nifty Z-Score])</f>
        <v>696</v>
      </c>
      <c r="AU591">
        <f>_xlfn.RANK.AVG(Table2[[#This Row],[Sharpe Ratio Z-Score]],Table2[Sharpe Ratio Z-Score])</f>
        <v>459</v>
      </c>
      <c r="AV591">
        <f>(Table2[[#This Row],[Rank 1Y]]+Table2[[#This Row],[Rank 6M]]+Table2[[#This Row],[Rank Sharpe]])/3</f>
        <v>529</v>
      </c>
    </row>
    <row r="592" spans="1:48" x14ac:dyDescent="0.3">
      <c r="A592" t="s">
        <v>1831</v>
      </c>
      <c r="B592" t="s">
        <v>1832</v>
      </c>
      <c r="C592" t="s">
        <v>3179</v>
      </c>
      <c r="D592" t="s">
        <v>294</v>
      </c>
      <c r="E592">
        <v>4380.367772216</v>
      </c>
      <c r="F592">
        <v>199.06</v>
      </c>
      <c r="G592">
        <v>-0.227078452952095</v>
      </c>
      <c r="H592">
        <f>(Table2[[#This Row],[1Y Return vs Nifty]]-AVERAGE(Table2[1Y Return vs Nifty]))/_xlfn.STDEV.P(Table2[1Y Return vs Nifty])</f>
        <v>-0.42409849099168945</v>
      </c>
      <c r="I592">
        <v>-6.4750678018284802</v>
      </c>
      <c r="J592">
        <f>(Table2[[#This Row],[1M Return vs Nifty]]-AVERAGE(Table2[1M Return vs Nifty]))/_xlfn.STDEV.P(Table2[1M Return vs Nifty])</f>
        <v>-0.47956376382846438</v>
      </c>
      <c r="K592">
        <v>-18.027786314075701</v>
      </c>
      <c r="L592">
        <f>(Table2[[#This Row],[6M Return vs Nifty]]-AVERAGE(Table2[6M Return vs Nifty]))/_xlfn.STDEV.P(Table2[6M Return vs Nifty])</f>
        <v>-0.90023659230443998</v>
      </c>
      <c r="M592">
        <v>-3.4911568743938499</v>
      </c>
      <c r="N592">
        <f>(Table2[[#This Row],[1W Return vs Nifty]]-AVERAGE(Table2[1W Return vs Nifty]))/_xlfn.STDEV.P(Table2[1W Return vs Nifty])</f>
        <v>-0.81464963695362635</v>
      </c>
      <c r="O592">
        <v>205.52</v>
      </c>
      <c r="P592">
        <v>201.79341898522401</v>
      </c>
      <c r="Q592">
        <v>190.22827093373601</v>
      </c>
      <c r="R592">
        <v>34.081776758318803</v>
      </c>
      <c r="S592" s="1">
        <f>(Table2[[#This Row],[Close Price]]-Table2[[#This Row],[20D EMA]])/Table2[[#This Row],[20D EMA]]</f>
        <v>-3.1432463993771934E-2</v>
      </c>
      <c r="T592" s="1">
        <f>(Table2[[#This Row],[Close Price]]-Table2[[#This Row],[50D EMA]])/Table2[[#This Row],[50D EMA]]</f>
        <v>-1.3545629976288552E-2</v>
      </c>
      <c r="U592" s="1">
        <f>(Table2[[#This Row],[Close Price]]-Table2[[#This Row],[200D EMA]])/Table2[[#This Row],[200D EMA]]</f>
        <v>4.6427005948765775E-2</v>
      </c>
      <c r="V592">
        <v>0.61814907017253395</v>
      </c>
      <c r="W592">
        <v>198</v>
      </c>
      <c r="X592">
        <v>202.9</v>
      </c>
      <c r="Y592">
        <v>198</v>
      </c>
      <c r="Z592">
        <v>206.95</v>
      </c>
      <c r="AA592">
        <v>198</v>
      </c>
      <c r="AB592">
        <v>202.9</v>
      </c>
      <c r="AC592" s="1">
        <f>(Table2[[#This Row],[Close Price]]/Table2[[#This Row],[Day Low]])-1</f>
        <v>5.3535353535354435E-3</v>
      </c>
      <c r="AD592" s="1">
        <f>(Table2[[#This Row],[Day High]]/Table2[[#This Row],[Close Price]])-1</f>
        <v>1.929066613081476E-2</v>
      </c>
      <c r="AE592" s="1">
        <f>(Table2[[#This Row],[Close Price]]/Table2[[#This Row],[Current Week Low]])-1</f>
        <v>5.3535353535354435E-3</v>
      </c>
      <c r="AF592" s="1">
        <f>(Table2[[#This Row],[Current Week High]]/Table2[[#This Row],[Close Price]])-1</f>
        <v>3.9636290565658427E-2</v>
      </c>
      <c r="AG592" s="1">
        <f>(Table2[[#This Row],[Close Price]]/Table2[[#This Row],[Current Month Low]])-1</f>
        <v>5.3535353535354435E-3</v>
      </c>
      <c r="AH592" s="1">
        <f>(Table2[[#This Row],[Current Month High]]/Table2[[#This Row],[Close Price]])-1</f>
        <v>1.929066613081476E-2</v>
      </c>
      <c r="AI592">
        <v>19.4865869587059</v>
      </c>
      <c r="AJ592">
        <v>45.299270072992698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</v>
      </c>
      <c r="AM592" t="s">
        <v>3216</v>
      </c>
      <c r="AN592">
        <v>-6.65</v>
      </c>
      <c r="AO592" t="s">
        <v>3214</v>
      </c>
      <c r="AQ592">
        <f>(Table2[[#This Row],[Sharpe Ratio]]-AVERAGE(Table2[Sharpe Ratio]))/_xlfn.STDEV.P(Table2[Sharpe Ratio])</f>
        <v>-0.7145863121857492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-3.3331347962639692</v>
      </c>
      <c r="AS592">
        <f>_xlfn.RANK.AVG(Table2[[#This Row],[1Y Return vs Nifty Z-Score]],Table2[1Y Return vs Nifty Z-Score])</f>
        <v>437</v>
      </c>
      <c r="AT592">
        <f>_xlfn.RANK.AVG(Table2[[#This Row],[6M Return vs Nifty Z-Score]],Table2[6M Return vs Nifty Z-Score])</f>
        <v>614</v>
      </c>
      <c r="AU592">
        <f>_xlfn.RANK.AVG(Table2[[#This Row],[Sharpe Ratio Z-Score]],Table2[Sharpe Ratio Z-Score])</f>
        <v>536.5</v>
      </c>
      <c r="AV592">
        <f>(Table2[[#This Row],[Rank 1Y]]+Table2[[#This Row],[Rank 6M]]+Table2[[#This Row],[Rank Sharpe]])/3</f>
        <v>529.16666666666663</v>
      </c>
    </row>
    <row r="593" spans="1:48" x14ac:dyDescent="0.3">
      <c r="A593" t="s">
        <v>480</v>
      </c>
      <c r="B593" t="s">
        <v>481</v>
      </c>
      <c r="C593" t="s">
        <v>3183</v>
      </c>
      <c r="D593" t="s">
        <v>384</v>
      </c>
      <c r="E593">
        <v>46627.746658919998</v>
      </c>
      <c r="F593">
        <v>621.20000000000005</v>
      </c>
      <c r="G593">
        <v>-29.0207743113281</v>
      </c>
      <c r="H593">
        <f>(Table2[[#This Row],[1Y Return vs Nifty]]-AVERAGE(Table2[1Y Return vs Nifty]))/_xlfn.STDEV.P(Table2[1Y Return vs Nifty])</f>
        <v>-0.9056522379933577</v>
      </c>
      <c r="I593">
        <v>1.1724491532783601</v>
      </c>
      <c r="J593">
        <f>(Table2[[#This Row],[1M Return vs Nifty]]-AVERAGE(Table2[1M Return vs Nifty]))/_xlfn.STDEV.P(Table2[1M Return vs Nifty])</f>
        <v>0.20888143565916426</v>
      </c>
      <c r="K593">
        <v>15.863300089353</v>
      </c>
      <c r="L593">
        <f>(Table2[[#This Row],[6M Return vs Nifty]]-AVERAGE(Table2[6M Return vs Nifty]))/_xlfn.STDEV.P(Table2[6M Return vs Nifty])</f>
        <v>0.17129981197422225</v>
      </c>
      <c r="M593">
        <v>3.9917058561404399</v>
      </c>
      <c r="N593">
        <f>(Table2[[#This Row],[1W Return vs Nifty]]-AVERAGE(Table2[1W Return vs Nifty]))/_xlfn.STDEV.P(Table2[1W Return vs Nifty])</f>
        <v>0.74989754049804813</v>
      </c>
      <c r="O593">
        <v>602.6</v>
      </c>
      <c r="P593">
        <v>585.78251701940405</v>
      </c>
      <c r="Q593">
        <v>562.28417069697696</v>
      </c>
      <c r="R593">
        <v>69.109870961218107</v>
      </c>
      <c r="S593" s="1">
        <f>(Table2[[#This Row],[Close Price]]-Table2[[#This Row],[20D EMA]])/Table2[[#This Row],[20D EMA]]</f>
        <v>3.0866246266179925E-2</v>
      </c>
      <c r="T593" s="1">
        <f>(Table2[[#This Row],[Close Price]]-Table2[[#This Row],[50D EMA]])/Table2[[#This Row],[50D EMA]]</f>
        <v>6.0461830033453845E-2</v>
      </c>
      <c r="U593" s="1">
        <f>(Table2[[#This Row],[Close Price]]-Table2[[#This Row],[200D EMA]])/Table2[[#This Row],[200D EMA]]</f>
        <v>0.10477945560870799</v>
      </c>
      <c r="V593">
        <v>0.93316791505205099</v>
      </c>
      <c r="W593">
        <v>610.79999999999995</v>
      </c>
      <c r="X593">
        <v>625</v>
      </c>
      <c r="Y593">
        <v>607.65</v>
      </c>
      <c r="Z593">
        <v>625</v>
      </c>
      <c r="AA593">
        <v>610.79999999999995</v>
      </c>
      <c r="AB593">
        <v>625</v>
      </c>
      <c r="AC593" s="1">
        <f>(Table2[[#This Row],[Close Price]]/Table2[[#This Row],[Day Low]])-1</f>
        <v>1.7026850032744179E-2</v>
      </c>
      <c r="AD593" s="1">
        <f>(Table2[[#This Row],[Day High]]/Table2[[#This Row],[Close Price]])-1</f>
        <v>6.1171925305858466E-3</v>
      </c>
      <c r="AE593" s="1">
        <f>(Table2[[#This Row],[Close Price]]/Table2[[#This Row],[Current Week Low]])-1</f>
        <v>2.2299020817905246E-2</v>
      </c>
      <c r="AF593" s="1">
        <f>(Table2[[#This Row],[Current Week High]]/Table2[[#This Row],[Close Price]])-1</f>
        <v>6.1171925305858466E-3</v>
      </c>
      <c r="AG593" s="1">
        <f>(Table2[[#This Row],[Close Price]]/Table2[[#This Row],[Current Month Low]])-1</f>
        <v>1.7026850032744179E-2</v>
      </c>
      <c r="AH593" s="1">
        <f>(Table2[[#This Row],[Current Month High]]/Table2[[#This Row],[Close Price]])-1</f>
        <v>6.1171925305858466E-3</v>
      </c>
      <c r="AI593">
        <v>2.20540888602702</v>
      </c>
      <c r="AJ593">
        <v>38.722644037516702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0.05</v>
      </c>
      <c r="AM593" t="s">
        <v>3215</v>
      </c>
      <c r="AN593">
        <v>1.6</v>
      </c>
      <c r="AO593" t="s">
        <v>3215</v>
      </c>
      <c r="AP593">
        <v>-8.7355186039899002E-2</v>
      </c>
      <c r="AQ593">
        <f>(Table2[[#This Row],[Sharpe Ratio]]-AVERAGE(Table2[Sharpe Ratio]))/_xlfn.STDEV.P(Table2[Sharpe Ratio])</f>
        <v>-1.7346085724595142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-1.5101820223214373</v>
      </c>
      <c r="AS593">
        <f>_xlfn.RANK.AVG(Table2[[#This Row],[1Y Return vs Nifty Z-Score]],Table2[1Y Return vs Nifty Z-Score])</f>
        <v>632</v>
      </c>
      <c r="AT593">
        <f>_xlfn.RANK.AVG(Table2[[#This Row],[6M Return vs Nifty Z-Score]],Table2[6M Return vs Nifty Z-Score])</f>
        <v>257</v>
      </c>
      <c r="AU593">
        <f>_xlfn.RANK.AVG(Table2[[#This Row],[Sharpe Ratio Z-Score]],Table2[Sharpe Ratio Z-Score])</f>
        <v>701</v>
      </c>
      <c r="AV593">
        <f>(Table2[[#This Row],[Rank 1Y]]+Table2[[#This Row],[Rank 6M]]+Table2[[#This Row],[Rank Sharpe]])/3</f>
        <v>530</v>
      </c>
    </row>
    <row r="594" spans="1:48" x14ac:dyDescent="0.3">
      <c r="A594" t="s">
        <v>2007</v>
      </c>
      <c r="B594" t="s">
        <v>2008</v>
      </c>
      <c r="C594" t="s">
        <v>3176</v>
      </c>
      <c r="D594" t="s">
        <v>124</v>
      </c>
      <c r="E594">
        <v>3447.0986355</v>
      </c>
      <c r="F594">
        <v>1184.0999999999999</v>
      </c>
      <c r="G594">
        <v>-15.4423802934215</v>
      </c>
      <c r="H594">
        <f>(Table2[[#This Row],[1Y Return vs Nifty]]-AVERAGE(Table2[1Y Return vs Nifty]))/_xlfn.STDEV.P(Table2[1Y Return vs Nifty])</f>
        <v>-0.67856341446236024</v>
      </c>
      <c r="I594">
        <v>0.29201908906256302</v>
      </c>
      <c r="J594">
        <f>(Table2[[#This Row],[1M Return vs Nifty]]-AVERAGE(Table2[1M Return vs Nifty]))/_xlfn.STDEV.P(Table2[1M Return vs Nifty])</f>
        <v>0.12962331112644365</v>
      </c>
      <c r="K594">
        <v>-2.1130018407142099</v>
      </c>
      <c r="L594">
        <f>(Table2[[#This Row],[6M Return vs Nifty]]-AVERAGE(Table2[6M Return vs Nifty]))/_xlfn.STDEV.P(Table2[6M Return vs Nifty])</f>
        <v>-0.39705794744015477</v>
      </c>
      <c r="M594">
        <v>-1.71653482089494</v>
      </c>
      <c r="N594">
        <f>(Table2[[#This Row],[1W Return vs Nifty]]-AVERAGE(Table2[1W Return vs Nifty]))/_xlfn.STDEV.P(Table2[1W Return vs Nifty])</f>
        <v>-0.44360448687815951</v>
      </c>
      <c r="O594">
        <v>1149.4000000000001</v>
      </c>
      <c r="P594">
        <v>1136.9161425601301</v>
      </c>
      <c r="Q594">
        <v>1128.3012423131199</v>
      </c>
      <c r="R594">
        <v>61.553854279933702</v>
      </c>
      <c r="S594" s="1">
        <f>(Table2[[#This Row],[Close Price]]-Table2[[#This Row],[20D EMA]])/Table2[[#This Row],[20D EMA]]</f>
        <v>3.0189664172611638E-2</v>
      </c>
      <c r="T594" s="1">
        <f>(Table2[[#This Row],[Close Price]]-Table2[[#This Row],[50D EMA]])/Table2[[#This Row],[50D EMA]]</f>
        <v>4.1501616234967238E-2</v>
      </c>
      <c r="U594" s="1">
        <f>(Table2[[#This Row],[Close Price]]-Table2[[#This Row],[200D EMA]])/Table2[[#This Row],[200D EMA]]</f>
        <v>4.9453776699285967E-2</v>
      </c>
      <c r="V594">
        <v>1.4947040530665501</v>
      </c>
      <c r="W594">
        <v>1149</v>
      </c>
      <c r="X594">
        <v>1198</v>
      </c>
      <c r="Y594">
        <v>1146.5999999999999</v>
      </c>
      <c r="Z594">
        <v>1198</v>
      </c>
      <c r="AA594">
        <v>1149</v>
      </c>
      <c r="AB594">
        <v>1198</v>
      </c>
      <c r="AC594" s="1">
        <f>(Table2[[#This Row],[Close Price]]/Table2[[#This Row],[Day Low]])-1</f>
        <v>3.054830287206256E-2</v>
      </c>
      <c r="AD594" s="1">
        <f>(Table2[[#This Row],[Day High]]/Table2[[#This Row],[Close Price]])-1</f>
        <v>1.1738873405962469E-2</v>
      </c>
      <c r="AE594" s="1">
        <f>(Table2[[#This Row],[Close Price]]/Table2[[#This Row],[Current Week Low]])-1</f>
        <v>3.2705389848247002E-2</v>
      </c>
      <c r="AF594" s="1">
        <f>(Table2[[#This Row],[Current Week High]]/Table2[[#This Row],[Close Price]])-1</f>
        <v>1.1738873405962469E-2</v>
      </c>
      <c r="AG594" s="1">
        <f>(Table2[[#This Row],[Close Price]]/Table2[[#This Row],[Current Month Low]])-1</f>
        <v>3.054830287206256E-2</v>
      </c>
      <c r="AH594" s="1">
        <f>(Table2[[#This Row],[Current Month High]]/Table2[[#This Row],[Close Price]])-1</f>
        <v>1.1738873405962469E-2</v>
      </c>
      <c r="AI594">
        <v>14.7707119331137</v>
      </c>
      <c r="AJ594">
        <v>23.989528795811498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-0.09</v>
      </c>
      <c r="AM594" t="s">
        <v>3214</v>
      </c>
      <c r="AN594">
        <v>9.18</v>
      </c>
      <c r="AO594" t="s">
        <v>3215</v>
      </c>
      <c r="AP594">
        <v>-1.1398545045881E-2</v>
      </c>
      <c r="AQ594">
        <f>(Table2[[#This Row],[Sharpe Ratio]]-AVERAGE(Table2[Sharpe Ratio]))/_xlfn.STDEV.P(Table2[Sharpe Ratio])</f>
        <v>-0.84768395880081571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-2.2372864964550465</v>
      </c>
      <c r="AS594">
        <f>_xlfn.RANK.AVG(Table2[[#This Row],[1Y Return vs Nifty Z-Score]],Table2[1Y Return vs Nifty Z-Score])</f>
        <v>548</v>
      </c>
      <c r="AT594">
        <f>_xlfn.RANK.AVG(Table2[[#This Row],[6M Return vs Nifty Z-Score]],Table2[6M Return vs Nifty Z-Score])</f>
        <v>456</v>
      </c>
      <c r="AU594">
        <f>_xlfn.RANK.AVG(Table2[[#This Row],[Sharpe Ratio Z-Score]],Table2[Sharpe Ratio Z-Score])</f>
        <v>589</v>
      </c>
      <c r="AV594">
        <f>(Table2[[#This Row],[Rank 1Y]]+Table2[[#This Row],[Rank 6M]]+Table2[[#This Row],[Rank Sharpe]])/3</f>
        <v>531</v>
      </c>
    </row>
    <row r="595" spans="1:48" x14ac:dyDescent="0.3">
      <c r="A595" t="s">
        <v>1222</v>
      </c>
      <c r="B595" t="s">
        <v>1223</v>
      </c>
      <c r="C595" t="s">
        <v>3169</v>
      </c>
      <c r="D595" t="s">
        <v>143</v>
      </c>
      <c r="E595">
        <v>9998.2513122037999</v>
      </c>
      <c r="F595">
        <v>92.84</v>
      </c>
      <c r="G595">
        <v>-19.234544416939698</v>
      </c>
      <c r="H595">
        <f>(Table2[[#This Row],[1Y Return vs Nifty]]-AVERAGE(Table2[1Y Return vs Nifty]))/_xlfn.STDEV.P(Table2[1Y Return vs Nifty])</f>
        <v>-0.74198461790590053</v>
      </c>
      <c r="I595">
        <v>7.12915548437359</v>
      </c>
      <c r="J595">
        <f>(Table2[[#This Row],[1M Return vs Nifty]]-AVERAGE(Table2[1M Return vs Nifty]))/_xlfn.STDEV.P(Table2[1M Return vs Nifty])</f>
        <v>0.74511638649004919</v>
      </c>
      <c r="K595">
        <v>-4.2572157734306497</v>
      </c>
      <c r="L595">
        <f>(Table2[[#This Row],[6M Return vs Nifty]]-AVERAGE(Table2[6M Return vs Nifty]))/_xlfn.STDEV.P(Table2[6M Return vs Nifty])</f>
        <v>-0.46485168117052994</v>
      </c>
      <c r="M595">
        <v>-4.7604243410173499</v>
      </c>
      <c r="N595">
        <f>(Table2[[#This Row],[1W Return vs Nifty]]-AVERAGE(Table2[1W Return vs Nifty]))/_xlfn.STDEV.P(Table2[1W Return vs Nifty])</f>
        <v>-1.0800332079008437</v>
      </c>
      <c r="O595">
        <v>90.18</v>
      </c>
      <c r="P595">
        <v>87.032473726112002</v>
      </c>
      <c r="Q595">
        <v>85.622129829067006</v>
      </c>
      <c r="R595">
        <v>53.610866528856299</v>
      </c>
      <c r="S595" s="1">
        <f>(Table2[[#This Row],[Close Price]]-Table2[[#This Row],[20D EMA]])/Table2[[#This Row],[20D EMA]]</f>
        <v>2.9496562430694127E-2</v>
      </c>
      <c r="T595" s="1">
        <f>(Table2[[#This Row],[Close Price]]-Table2[[#This Row],[50D EMA]])/Table2[[#This Row],[50D EMA]]</f>
        <v>6.6728268487048562E-2</v>
      </c>
      <c r="U595" s="1">
        <f>(Table2[[#This Row],[Close Price]]-Table2[[#This Row],[200D EMA]])/Table2[[#This Row],[200D EMA]]</f>
        <v>8.4299119694201702E-2</v>
      </c>
      <c r="V595">
        <v>4.1962743903536497</v>
      </c>
      <c r="W595">
        <v>92.25</v>
      </c>
      <c r="X595">
        <v>96</v>
      </c>
      <c r="Y595">
        <v>91.5</v>
      </c>
      <c r="Z595">
        <v>96</v>
      </c>
      <c r="AA595">
        <v>92.25</v>
      </c>
      <c r="AB595">
        <v>96</v>
      </c>
      <c r="AC595" s="1">
        <f>(Table2[[#This Row],[Close Price]]/Table2[[#This Row],[Day Low]])-1</f>
        <v>6.3956639566395967E-3</v>
      </c>
      <c r="AD595" s="1">
        <f>(Table2[[#This Row],[Day High]]/Table2[[#This Row],[Close Price]])-1</f>
        <v>3.4037052994398964E-2</v>
      </c>
      <c r="AE595" s="1">
        <f>(Table2[[#This Row],[Close Price]]/Table2[[#This Row],[Current Week Low]])-1</f>
        <v>1.4644808743169424E-2</v>
      </c>
      <c r="AF595" s="1">
        <f>(Table2[[#This Row],[Current Week High]]/Table2[[#This Row],[Close Price]])-1</f>
        <v>3.4037052994398964E-2</v>
      </c>
      <c r="AG595" s="1">
        <f>(Table2[[#This Row],[Close Price]]/Table2[[#This Row],[Current Month Low]])-1</f>
        <v>6.3956639566395967E-3</v>
      </c>
      <c r="AH595" s="1">
        <f>(Table2[[#This Row],[Current Month High]]/Table2[[#This Row],[Close Price]])-1</f>
        <v>3.4037052994398964E-2</v>
      </c>
      <c r="AI595">
        <v>13.970271434726399</v>
      </c>
      <c r="AJ595">
        <v>28.232044198895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0.09</v>
      </c>
      <c r="AM595" t="s">
        <v>3215</v>
      </c>
      <c r="AN595">
        <v>10.83</v>
      </c>
      <c r="AO595" t="s">
        <v>3215</v>
      </c>
      <c r="AQ595">
        <f>(Table2[[#This Row],[Sharpe Ratio]]-AVERAGE(Table2[Sharpe Ratio]))/_xlfn.STDEV.P(Table2[Sharpe Ratio])</f>
        <v>-0.7145863121857492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-2.256339432672974</v>
      </c>
      <c r="AS595">
        <f>_xlfn.RANK.AVG(Table2[[#This Row],[1Y Return vs Nifty Z-Score]],Table2[1Y Return vs Nifty Z-Score])</f>
        <v>567</v>
      </c>
      <c r="AT595">
        <f>_xlfn.RANK.AVG(Table2[[#This Row],[6M Return vs Nifty Z-Score]],Table2[6M Return vs Nifty Z-Score])</f>
        <v>490</v>
      </c>
      <c r="AU595">
        <f>_xlfn.RANK.AVG(Table2[[#This Row],[Sharpe Ratio Z-Score]],Table2[Sharpe Ratio Z-Score])</f>
        <v>536.5</v>
      </c>
      <c r="AV595">
        <f>(Table2[[#This Row],[Rank 1Y]]+Table2[[#This Row],[Rank 6M]]+Table2[[#This Row],[Rank Sharpe]])/3</f>
        <v>531.16666666666663</v>
      </c>
    </row>
    <row r="596" spans="1:48" x14ac:dyDescent="0.3">
      <c r="A596" t="s">
        <v>1084</v>
      </c>
      <c r="B596" t="s">
        <v>1085</v>
      </c>
      <c r="C596" t="s">
        <v>3181</v>
      </c>
      <c r="D596" t="s">
        <v>77</v>
      </c>
      <c r="E596">
        <v>12868.13636119</v>
      </c>
      <c r="F596">
        <v>623.15</v>
      </c>
      <c r="G596">
        <v>-46.450760081646798</v>
      </c>
      <c r="H596">
        <f>(Table2[[#This Row],[1Y Return vs Nifty]]-AVERAGE(Table2[1Y Return vs Nifty]))/_xlfn.STDEV.P(Table2[1Y Return vs Nifty])</f>
        <v>-1.1971561490982983</v>
      </c>
      <c r="I596">
        <v>-1.3896902164509</v>
      </c>
      <c r="J596">
        <f>(Table2[[#This Row],[1M Return vs Nifty]]-AVERAGE(Table2[1M Return vs Nifty]))/_xlfn.STDEV.P(Table2[1M Return vs Nifty])</f>
        <v>-2.1767618126912004E-2</v>
      </c>
      <c r="K596">
        <v>-7.3608671234277399</v>
      </c>
      <c r="L596">
        <f>(Table2[[#This Row],[6M Return vs Nifty]]-AVERAGE(Table2[6M Return vs Nifty]))/_xlfn.STDEV.P(Table2[6M Return vs Nifty])</f>
        <v>-0.56298000223178812</v>
      </c>
      <c r="M596">
        <v>0.257191161277386</v>
      </c>
      <c r="N596">
        <f>(Table2[[#This Row],[1W Return vs Nifty]]-AVERAGE(Table2[1W Return vs Nifty]))/_xlfn.STDEV.P(Table2[1W Return vs Nifty])</f>
        <v>-3.0929882829895894E-2</v>
      </c>
      <c r="O596">
        <v>605.62</v>
      </c>
      <c r="P596">
        <v>608.21594416802895</v>
      </c>
      <c r="Q596">
        <v>636.19526020389901</v>
      </c>
      <c r="R596">
        <v>65.124421794115193</v>
      </c>
      <c r="S596" s="1">
        <f>(Table2[[#This Row],[Close Price]]-Table2[[#This Row],[20D EMA]])/Table2[[#This Row],[20D EMA]]</f>
        <v>2.8945543410059067E-2</v>
      </c>
      <c r="T596" s="1">
        <f>(Table2[[#This Row],[Close Price]]-Table2[[#This Row],[50D EMA]])/Table2[[#This Row],[50D EMA]]</f>
        <v>2.455387099790541E-2</v>
      </c>
      <c r="U596" s="1">
        <f>(Table2[[#This Row],[Close Price]]-Table2[[#This Row],[200D EMA]])/Table2[[#This Row],[200D EMA]]</f>
        <v>-2.0505120078571568E-2</v>
      </c>
      <c r="V596">
        <v>0.63761009001330904</v>
      </c>
      <c r="W596">
        <v>600.79999999999995</v>
      </c>
      <c r="X596">
        <v>626.25</v>
      </c>
      <c r="Y596">
        <v>600.79999999999995</v>
      </c>
      <c r="Z596">
        <v>626.25</v>
      </c>
      <c r="AA596">
        <v>600.79999999999995</v>
      </c>
      <c r="AB596">
        <v>626.25</v>
      </c>
      <c r="AC596" s="1">
        <f>(Table2[[#This Row],[Close Price]]/Table2[[#This Row],[Day Low]])-1</f>
        <v>3.7200399467376855E-2</v>
      </c>
      <c r="AD596" s="1">
        <f>(Table2[[#This Row],[Day High]]/Table2[[#This Row],[Close Price]])-1</f>
        <v>4.9747251865521758E-3</v>
      </c>
      <c r="AE596" s="1">
        <f>(Table2[[#This Row],[Close Price]]/Table2[[#This Row],[Current Week Low]])-1</f>
        <v>3.7200399467376855E-2</v>
      </c>
      <c r="AF596" s="1">
        <f>(Table2[[#This Row],[Current Week High]]/Table2[[#This Row],[Close Price]])-1</f>
        <v>4.9747251865521758E-3</v>
      </c>
      <c r="AG596" s="1">
        <f>(Table2[[#This Row],[Close Price]]/Table2[[#This Row],[Current Month Low]])-1</f>
        <v>3.7200399467376855E-2</v>
      </c>
      <c r="AH596" s="1">
        <f>(Table2[[#This Row],[Current Month High]]/Table2[[#This Row],[Close Price]])-1</f>
        <v>4.9747251865521758E-3</v>
      </c>
      <c r="AI596">
        <v>32.231404958677601</v>
      </c>
      <c r="AJ596">
        <v>23.5795736241943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0.04</v>
      </c>
      <c r="AM596" t="s">
        <v>3215</v>
      </c>
      <c r="AN596">
        <v>8.4499999999999993</v>
      </c>
      <c r="AO596" t="s">
        <v>3215</v>
      </c>
      <c r="AP596">
        <v>4.5816044633127002E-2</v>
      </c>
      <c r="AQ596">
        <f>(Table2[[#This Row],[Sharpe Ratio]]-AVERAGE(Table2[Sharpe Ratio]))/_xlfn.STDEV.P(Table2[Sharpe Ratio])</f>
        <v>-0.17960507613021967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695</v>
      </c>
      <c r="AT596">
        <f>_xlfn.RANK.AVG(Table2[[#This Row],[6M Return vs Nifty Z-Score]],Table2[6M Return vs Nifty Z-Score])</f>
        <v>514</v>
      </c>
      <c r="AU596">
        <f>_xlfn.RANK.AVG(Table2[[#This Row],[Sharpe Ratio Z-Score]],Table2[Sharpe Ratio Z-Score])</f>
        <v>388</v>
      </c>
      <c r="AV596">
        <f>(Table2[[#This Row],[Rank 1Y]]+Table2[[#This Row],[Rank 6M]]+Table2[[#This Row],[Rank Sharpe]])/3</f>
        <v>532.33333333333337</v>
      </c>
    </row>
    <row r="597" spans="1:48" x14ac:dyDescent="0.3">
      <c r="A597" t="s">
        <v>1604</v>
      </c>
      <c r="B597" t="s">
        <v>1605</v>
      </c>
      <c r="C597" t="s">
        <v>3183</v>
      </c>
      <c r="D597" t="s">
        <v>270</v>
      </c>
      <c r="E597">
        <v>6031.0077119999996</v>
      </c>
      <c r="F597">
        <v>821.25</v>
      </c>
      <c r="G597">
        <v>-19.754522135040901</v>
      </c>
      <c r="H597">
        <f>(Table2[[#This Row],[1Y Return vs Nifty]]-AVERAGE(Table2[1Y Return vs Nifty]))/_xlfn.STDEV.P(Table2[1Y Return vs Nifty])</f>
        <v>-0.75068086932637146</v>
      </c>
      <c r="I597">
        <v>3.6149814763128001</v>
      </c>
      <c r="J597">
        <f>(Table2[[#This Row],[1M Return vs Nifty]]-AVERAGE(Table2[1M Return vs Nifty]))/_xlfn.STDEV.P(Table2[1M Return vs Nifty])</f>
        <v>0.42876321719134181</v>
      </c>
      <c r="K597">
        <v>0.11780071927796899</v>
      </c>
      <c r="L597">
        <f>(Table2[[#This Row],[6M Return vs Nifty]]-AVERAGE(Table2[6M Return vs Nifty]))/_xlfn.STDEV.P(Table2[6M Return vs Nifty])</f>
        <v>-0.32652653616182453</v>
      </c>
      <c r="M597">
        <v>1.33242787743888</v>
      </c>
      <c r="N597">
        <f>(Table2[[#This Row],[1W Return vs Nifty]]-AVERAGE(Table2[1W Return vs Nifty]))/_xlfn.STDEV.P(Table2[1W Return vs Nifty])</f>
        <v>0.1938849547453427</v>
      </c>
      <c r="O597">
        <v>813.25</v>
      </c>
      <c r="P597">
        <v>796.60362361367197</v>
      </c>
      <c r="Q597">
        <v>772.133136991073</v>
      </c>
      <c r="R597">
        <v>56.525572399089199</v>
      </c>
      <c r="S597" s="1">
        <f>(Table2[[#This Row],[Close Price]]-Table2[[#This Row],[20D EMA]])/Table2[[#This Row],[20D EMA]]</f>
        <v>9.8370734706424833E-3</v>
      </c>
      <c r="T597" s="1">
        <f>(Table2[[#This Row],[Close Price]]-Table2[[#This Row],[50D EMA]])/Table2[[#This Row],[50D EMA]]</f>
        <v>3.0939322463188739E-2</v>
      </c>
      <c r="U597" s="1">
        <f>(Table2[[#This Row],[Close Price]]-Table2[[#This Row],[200D EMA]])/Table2[[#This Row],[200D EMA]]</f>
        <v>6.3611909210800857E-2</v>
      </c>
      <c r="V597">
        <v>0.96060249527784103</v>
      </c>
      <c r="W597">
        <v>817</v>
      </c>
      <c r="X597">
        <v>838</v>
      </c>
      <c r="Y597">
        <v>817</v>
      </c>
      <c r="Z597">
        <v>844.95</v>
      </c>
      <c r="AA597">
        <v>817</v>
      </c>
      <c r="AB597">
        <v>838</v>
      </c>
      <c r="AC597" s="1">
        <f>(Table2[[#This Row],[Close Price]]/Table2[[#This Row],[Day Low]])-1</f>
        <v>5.2019583843330164E-3</v>
      </c>
      <c r="AD597" s="1">
        <f>(Table2[[#This Row],[Day High]]/Table2[[#This Row],[Close Price]])-1</f>
        <v>2.0395738203957459E-2</v>
      </c>
      <c r="AE597" s="1">
        <f>(Table2[[#This Row],[Close Price]]/Table2[[#This Row],[Current Week Low]])-1</f>
        <v>5.2019583843330164E-3</v>
      </c>
      <c r="AF597" s="1">
        <f>(Table2[[#This Row],[Current Week High]]/Table2[[#This Row],[Close Price]])-1</f>
        <v>2.885844748858446E-2</v>
      </c>
      <c r="AG597" s="1">
        <f>(Table2[[#This Row],[Close Price]]/Table2[[#This Row],[Current Month Low]])-1</f>
        <v>5.2019583843330164E-3</v>
      </c>
      <c r="AH597" s="1">
        <f>(Table2[[#This Row],[Current Month High]]/Table2[[#This Row],[Close Price]])-1</f>
        <v>2.0395738203957459E-2</v>
      </c>
      <c r="AI597">
        <v>5.85083713850835</v>
      </c>
      <c r="AJ597">
        <v>27.325581395348799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0.01</v>
      </c>
      <c r="AM597" t="s">
        <v>3215</v>
      </c>
      <c r="AN597">
        <v>-2.31</v>
      </c>
      <c r="AO597" t="s">
        <v>3214</v>
      </c>
      <c r="AP597">
        <v>-1.3947925748069001E-2</v>
      </c>
      <c r="AQ597">
        <f>(Table2[[#This Row],[Sharpe Ratio]]-AVERAGE(Table2[Sharpe Ratio]))/_xlfn.STDEV.P(Table2[Sharpe Ratio])</f>
        <v>-0.87745236963055606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-1.3320116031820677</v>
      </c>
      <c r="AS597">
        <f>_xlfn.RANK.AVG(Table2[[#This Row],[1Y Return vs Nifty Z-Score]],Table2[1Y Return vs Nifty Z-Score])</f>
        <v>573</v>
      </c>
      <c r="AT597">
        <f>_xlfn.RANK.AVG(Table2[[#This Row],[6M Return vs Nifty Z-Score]],Table2[6M Return vs Nifty Z-Score])</f>
        <v>431</v>
      </c>
      <c r="AU597">
        <f>_xlfn.RANK.AVG(Table2[[#This Row],[Sharpe Ratio Z-Score]],Table2[Sharpe Ratio Z-Score])</f>
        <v>594</v>
      </c>
      <c r="AV597">
        <f>(Table2[[#This Row],[Rank 1Y]]+Table2[[#This Row],[Rank 6M]]+Table2[[#This Row],[Rank Sharpe]])/3</f>
        <v>532.66666666666663</v>
      </c>
    </row>
    <row r="598" spans="1:48" x14ac:dyDescent="0.3">
      <c r="A598" t="s">
        <v>906</v>
      </c>
      <c r="B598" t="s">
        <v>907</v>
      </c>
      <c r="C598" t="s">
        <v>3183</v>
      </c>
      <c r="D598" t="s">
        <v>468</v>
      </c>
      <c r="E598">
        <v>17318.061223757701</v>
      </c>
      <c r="F598">
        <v>1626.9</v>
      </c>
      <c r="G598">
        <v>-15.800962288848099</v>
      </c>
      <c r="H598">
        <f>(Table2[[#This Row],[1Y Return vs Nifty]]-AVERAGE(Table2[1Y Return vs Nifty]))/_xlfn.STDEV.P(Table2[1Y Return vs Nifty])</f>
        <v>-0.68456043910116793</v>
      </c>
      <c r="I598">
        <v>6.2622896899717002</v>
      </c>
      <c r="J598">
        <f>(Table2[[#This Row],[1M Return vs Nifty]]-AVERAGE(Table2[1M Return vs Nifty]))/_xlfn.STDEV.P(Table2[1M Return vs Nifty])</f>
        <v>0.66707934541392744</v>
      </c>
      <c r="K598">
        <v>7.6191793796842102</v>
      </c>
      <c r="L598">
        <f>(Table2[[#This Row],[6M Return vs Nifty]]-AVERAGE(Table2[6M Return vs Nifty]))/_xlfn.STDEV.P(Table2[6M Return vs Nifty])</f>
        <v>-8.9355020878348707E-2</v>
      </c>
      <c r="M598">
        <v>6.95606885911912</v>
      </c>
      <c r="N598">
        <f>(Table2[[#This Row],[1W Return vs Nifty]]-AVERAGE(Table2[1W Return vs Nifty]))/_xlfn.STDEV.P(Table2[1W Return vs Nifty])</f>
        <v>1.3696985359549445</v>
      </c>
      <c r="O598">
        <v>1555.02</v>
      </c>
      <c r="P598">
        <v>1533.712385047</v>
      </c>
      <c r="Q598">
        <v>1460.4861975000099</v>
      </c>
      <c r="R598">
        <v>72.629773343248999</v>
      </c>
      <c r="S598" s="1">
        <f>(Table2[[#This Row],[Close Price]]-Table2[[#This Row],[20D EMA]])/Table2[[#This Row],[20D EMA]]</f>
        <v>4.6224485858702855E-2</v>
      </c>
      <c r="T598" s="1">
        <f>(Table2[[#This Row],[Close Price]]-Table2[[#This Row],[50D EMA]])/Table2[[#This Row],[50D EMA]]</f>
        <v>6.0759511275736616E-2</v>
      </c>
      <c r="U598" s="1">
        <f>(Table2[[#This Row],[Close Price]]-Table2[[#This Row],[200D EMA]])/Table2[[#This Row],[200D EMA]]</f>
        <v>0.11394411175185999</v>
      </c>
      <c r="V598">
        <v>0.74456074068223399</v>
      </c>
      <c r="W598">
        <v>1566</v>
      </c>
      <c r="X598">
        <v>1637.65</v>
      </c>
      <c r="Y598">
        <v>1538.6</v>
      </c>
      <c r="Z598">
        <v>1637.65</v>
      </c>
      <c r="AA598">
        <v>1566</v>
      </c>
      <c r="AB598">
        <v>1637.65</v>
      </c>
      <c r="AC598" s="1">
        <f>(Table2[[#This Row],[Close Price]]/Table2[[#This Row],[Day Low]])-1</f>
        <v>3.8888888888888973E-2</v>
      </c>
      <c r="AD598" s="1">
        <f>(Table2[[#This Row],[Day High]]/Table2[[#This Row],[Close Price]])-1</f>
        <v>6.607658737476152E-3</v>
      </c>
      <c r="AE598" s="1">
        <f>(Table2[[#This Row],[Close Price]]/Table2[[#This Row],[Current Week Low]])-1</f>
        <v>5.7389834914857829E-2</v>
      </c>
      <c r="AF598" s="1">
        <f>(Table2[[#This Row],[Current Week High]]/Table2[[#This Row],[Close Price]])-1</f>
        <v>6.607658737476152E-3</v>
      </c>
      <c r="AG598" s="1">
        <f>(Table2[[#This Row],[Close Price]]/Table2[[#This Row],[Current Month Low]])-1</f>
        <v>3.8888888888888973E-2</v>
      </c>
      <c r="AH598" s="1">
        <f>(Table2[[#This Row],[Current Month High]]/Table2[[#This Row],[Close Price]])-1</f>
        <v>6.607658737476152E-3</v>
      </c>
      <c r="AI598">
        <v>3.87854201241624</v>
      </c>
      <c r="AJ598">
        <v>30.884955752212299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0.04</v>
      </c>
      <c r="AM598" t="s">
        <v>3215</v>
      </c>
      <c r="AN598">
        <v>3.41</v>
      </c>
      <c r="AO598" t="s">
        <v>3215</v>
      </c>
      <c r="AP598">
        <v>-9.0068773729425997E-2</v>
      </c>
      <c r="AQ598">
        <f>(Table2[[#This Row],[Sharpe Ratio]]-AVERAGE(Table2[Sharpe Ratio]))/_xlfn.STDEV.P(Table2[Sharpe Ratio])</f>
        <v>-1.7662943827016007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-0.50343196131224532</v>
      </c>
      <c r="AS598">
        <f>_xlfn.RANK.AVG(Table2[[#This Row],[1Y Return vs Nifty Z-Score]],Table2[1Y Return vs Nifty Z-Score])</f>
        <v>552</v>
      </c>
      <c r="AT598">
        <f>_xlfn.RANK.AVG(Table2[[#This Row],[6M Return vs Nifty Z-Score]],Table2[6M Return vs Nifty Z-Score])</f>
        <v>343</v>
      </c>
      <c r="AU598">
        <f>_xlfn.RANK.AVG(Table2[[#This Row],[Sharpe Ratio Z-Score]],Table2[Sharpe Ratio Z-Score])</f>
        <v>704</v>
      </c>
      <c r="AV598">
        <f>(Table2[[#This Row],[Rank 1Y]]+Table2[[#This Row],[Rank 6M]]+Table2[[#This Row],[Rank Sharpe]])/3</f>
        <v>533</v>
      </c>
    </row>
    <row r="599" spans="1:48" x14ac:dyDescent="0.3">
      <c r="A599" t="s">
        <v>1717</v>
      </c>
      <c r="B599" t="s">
        <v>1718</v>
      </c>
      <c r="C599" t="s">
        <v>3183</v>
      </c>
      <c r="D599" t="s">
        <v>468</v>
      </c>
      <c r="E599">
        <v>5008.1017142800001</v>
      </c>
      <c r="F599">
        <v>905.8</v>
      </c>
      <c r="G599">
        <v>-21.419621518717399</v>
      </c>
      <c r="H599">
        <f>(Table2[[#This Row],[1Y Return vs Nifty]]-AVERAGE(Table2[1Y Return vs Nifty]))/_xlfn.STDEV.P(Table2[1Y Return vs Nifty])</f>
        <v>-0.77852845274475135</v>
      </c>
      <c r="I599">
        <v>-1.03327881426505</v>
      </c>
      <c r="J599">
        <f>(Table2[[#This Row],[1M Return vs Nifty]]-AVERAGE(Table2[1M Return vs Nifty]))/_xlfn.STDEV.P(Table2[1M Return vs Nifty])</f>
        <v>1.0317269074763375E-2</v>
      </c>
      <c r="K599">
        <v>12.8385154546134</v>
      </c>
      <c r="L599">
        <f>(Table2[[#This Row],[6M Return vs Nifty]]-AVERAGE(Table2[6M Return vs Nifty]))/_xlfn.STDEV.P(Table2[6M Return vs Nifty])</f>
        <v>7.5665024329931385E-2</v>
      </c>
      <c r="M599">
        <v>-3.4934190082141399</v>
      </c>
      <c r="N599">
        <f>(Table2[[#This Row],[1W Return vs Nifty]]-AVERAGE(Table2[1W Return vs Nifty]))/_xlfn.STDEV.P(Table2[1W Return vs Nifty])</f>
        <v>-0.81512261303390521</v>
      </c>
      <c r="O599">
        <v>912.54</v>
      </c>
      <c r="P599">
        <v>887.97304343773703</v>
      </c>
      <c r="Q599">
        <v>815.95670197849302</v>
      </c>
      <c r="R599">
        <v>41.0716654889086</v>
      </c>
      <c r="S599" s="1">
        <f>(Table2[[#This Row],[Close Price]]-Table2[[#This Row],[20D EMA]])/Table2[[#This Row],[20D EMA]]</f>
        <v>-7.3859776009818851E-3</v>
      </c>
      <c r="T599" s="1">
        <f>(Table2[[#This Row],[Close Price]]-Table2[[#This Row],[50D EMA]])/Table2[[#This Row],[50D EMA]]</f>
        <v>2.0076010971286782E-2</v>
      </c>
      <c r="U599" s="1">
        <f>(Table2[[#This Row],[Close Price]]-Table2[[#This Row],[200D EMA]])/Table2[[#This Row],[200D EMA]]</f>
        <v>0.11010792337835963</v>
      </c>
      <c r="V599">
        <v>0.75239381790388304</v>
      </c>
      <c r="W599">
        <v>900.35</v>
      </c>
      <c r="X599">
        <v>916.2</v>
      </c>
      <c r="Y599">
        <v>900.35</v>
      </c>
      <c r="Z599">
        <v>916.2</v>
      </c>
      <c r="AA599">
        <v>900.35</v>
      </c>
      <c r="AB599">
        <v>916.2</v>
      </c>
      <c r="AC599" s="1">
        <f>(Table2[[#This Row],[Close Price]]/Table2[[#This Row],[Day Low]])-1</f>
        <v>6.0532015327372513E-3</v>
      </c>
      <c r="AD599" s="1">
        <f>(Table2[[#This Row],[Day High]]/Table2[[#This Row],[Close Price]])-1</f>
        <v>1.148156325899774E-2</v>
      </c>
      <c r="AE599" s="1">
        <f>(Table2[[#This Row],[Close Price]]/Table2[[#This Row],[Current Week Low]])-1</f>
        <v>6.0532015327372513E-3</v>
      </c>
      <c r="AF599" s="1">
        <f>(Table2[[#This Row],[Current Week High]]/Table2[[#This Row],[Close Price]])-1</f>
        <v>1.148156325899774E-2</v>
      </c>
      <c r="AG599" s="1">
        <f>(Table2[[#This Row],[Close Price]]/Table2[[#This Row],[Current Month Low]])-1</f>
        <v>6.0532015327372513E-3</v>
      </c>
      <c r="AH599" s="1">
        <f>(Table2[[#This Row],[Current Month High]]/Table2[[#This Row],[Close Price]])-1</f>
        <v>1.148156325899774E-2</v>
      </c>
      <c r="AI599">
        <v>7.3857363656436297</v>
      </c>
      <c r="AJ599">
        <v>37.879595098561502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0.08</v>
      </c>
      <c r="AM599" t="s">
        <v>3215</v>
      </c>
      <c r="AN599">
        <v>1.05</v>
      </c>
      <c r="AO599" t="s">
        <v>3215</v>
      </c>
      <c r="AP599">
        <v>-0.136092841599881</v>
      </c>
      <c r="AQ599">
        <f>(Table2[[#This Row],[Sharpe Ratio]]-AVERAGE(Table2[Sharpe Ratio]))/_xlfn.STDEV.P(Table2[Sharpe Ratio])</f>
        <v>-2.3037046483585537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-3.8113734207325152</v>
      </c>
      <c r="AS599">
        <f>_xlfn.RANK.AVG(Table2[[#This Row],[1Y Return vs Nifty Z-Score]],Table2[1Y Return vs Nifty Z-Score])</f>
        <v>580</v>
      </c>
      <c r="AT599">
        <f>_xlfn.RANK.AVG(Table2[[#This Row],[6M Return vs Nifty Z-Score]],Table2[6M Return vs Nifty Z-Score])</f>
        <v>290</v>
      </c>
      <c r="AU599">
        <f>_xlfn.RANK.AVG(Table2[[#This Row],[Sharpe Ratio Z-Score]],Table2[Sharpe Ratio Z-Score])</f>
        <v>729</v>
      </c>
      <c r="AV599">
        <f>(Table2[[#This Row],[Rank 1Y]]+Table2[[#This Row],[Rank 6M]]+Table2[[#This Row],[Rank Sharpe]])/3</f>
        <v>533</v>
      </c>
    </row>
    <row r="600" spans="1:48" x14ac:dyDescent="0.3">
      <c r="A600" t="s">
        <v>1349</v>
      </c>
      <c r="B600" t="s">
        <v>1350</v>
      </c>
      <c r="C600" t="s">
        <v>3186</v>
      </c>
      <c r="D600" t="s">
        <v>1072</v>
      </c>
      <c r="E600">
        <v>8592.3064954330002</v>
      </c>
      <c r="F600">
        <v>82.07</v>
      </c>
      <c r="G600">
        <v>-11.637318230616399</v>
      </c>
      <c r="H600">
        <f>(Table2[[#This Row],[1Y Return vs Nifty]]-AVERAGE(Table2[1Y Return vs Nifty]))/_xlfn.STDEV.P(Table2[1Y Return vs Nifty])</f>
        <v>-0.61492650230873447</v>
      </c>
      <c r="I600">
        <v>-16.015040356506901</v>
      </c>
      <c r="J600">
        <f>(Table2[[#This Row],[1M Return vs Nifty]]-AVERAGE(Table2[1M Return vs Nifty]))/_xlfn.STDEV.P(Table2[1M Return vs Nifty])</f>
        <v>-1.3383717072520214</v>
      </c>
      <c r="K600">
        <v>-23.556529881290501</v>
      </c>
      <c r="L600">
        <f>(Table2[[#This Row],[6M Return vs Nifty]]-AVERAGE(Table2[6M Return vs Nifty]))/_xlfn.STDEV.P(Table2[6M Return vs Nifty])</f>
        <v>-1.0750391917747475</v>
      </c>
      <c r="M600">
        <v>0.26161055138793599</v>
      </c>
      <c r="N600">
        <f>(Table2[[#This Row],[1W Return vs Nifty]]-AVERAGE(Table2[1W Return vs Nifty]))/_xlfn.STDEV.P(Table2[1W Return vs Nifty])</f>
        <v>-3.0005858887120034E-2</v>
      </c>
      <c r="O600">
        <v>86.21</v>
      </c>
      <c r="P600">
        <v>88.503353101583301</v>
      </c>
      <c r="Q600">
        <v>87.341470260733601</v>
      </c>
      <c r="R600">
        <v>27.978416087611901</v>
      </c>
      <c r="S600" s="1">
        <f>(Table2[[#This Row],[Close Price]]-Table2[[#This Row],[20D EMA]])/Table2[[#This Row],[20D EMA]]</f>
        <v>-4.8022271198236877E-2</v>
      </c>
      <c r="T600" s="1">
        <f>(Table2[[#This Row],[Close Price]]-Table2[[#This Row],[50D EMA]])/Table2[[#This Row],[50D EMA]]</f>
        <v>-7.2690501276252956E-2</v>
      </c>
      <c r="U600" s="1">
        <f>(Table2[[#This Row],[Close Price]]-Table2[[#This Row],[200D EMA]])/Table2[[#This Row],[200D EMA]]</f>
        <v>-6.0354723191596196E-2</v>
      </c>
      <c r="V600">
        <v>0.55797749712537303</v>
      </c>
      <c r="W600">
        <v>81.38</v>
      </c>
      <c r="X600">
        <v>82.7</v>
      </c>
      <c r="Y600">
        <v>80.45</v>
      </c>
      <c r="Z600">
        <v>83.08</v>
      </c>
      <c r="AA600">
        <v>81.38</v>
      </c>
      <c r="AB600">
        <v>82.7</v>
      </c>
      <c r="AC600" s="1">
        <f>(Table2[[#This Row],[Close Price]]/Table2[[#This Row],[Day Low]])-1</f>
        <v>8.4787417055787184E-3</v>
      </c>
      <c r="AD600" s="1">
        <f>(Table2[[#This Row],[Day High]]/Table2[[#This Row],[Close Price]])-1</f>
        <v>7.6763738272207505E-3</v>
      </c>
      <c r="AE600" s="1">
        <f>(Table2[[#This Row],[Close Price]]/Table2[[#This Row],[Current Week Low]])-1</f>
        <v>2.0136730888750565E-2</v>
      </c>
      <c r="AF600" s="1">
        <f>(Table2[[#This Row],[Current Week High]]/Table2[[#This Row],[Close Price]])-1</f>
        <v>1.2306567564274395E-2</v>
      </c>
      <c r="AG600" s="1">
        <f>(Table2[[#This Row],[Close Price]]/Table2[[#This Row],[Current Month Low]])-1</f>
        <v>8.4787417055787184E-3</v>
      </c>
      <c r="AH600" s="1">
        <f>(Table2[[#This Row],[Current Month High]]/Table2[[#This Row],[Close Price]])-1</f>
        <v>7.6763738272207505E-3</v>
      </c>
      <c r="AI600">
        <v>65.346655294260998</v>
      </c>
      <c r="AJ600">
        <v>29.6524486571879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-0.06</v>
      </c>
      <c r="AM600" t="s">
        <v>3214</v>
      </c>
      <c r="AN600">
        <v>-7.46</v>
      </c>
      <c r="AO600" t="s">
        <v>3214</v>
      </c>
      <c r="AP600">
        <v>3.2288557248934001E-2</v>
      </c>
      <c r="AQ600">
        <f>(Table2[[#This Row],[Sharpe Ratio]]-AVERAGE(Table2[Sharpe Ratio]))/_xlfn.STDEV.P(Table2[Sharpe Ratio])</f>
        <v>-0.33756179150081111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521</v>
      </c>
      <c r="AT600">
        <f>_xlfn.RANK.AVG(Table2[[#This Row],[6M Return vs Nifty Z-Score]],Table2[6M Return vs Nifty Z-Score])</f>
        <v>661</v>
      </c>
      <c r="AU600">
        <f>_xlfn.RANK.AVG(Table2[[#This Row],[Sharpe Ratio Z-Score]],Table2[Sharpe Ratio Z-Score])</f>
        <v>423</v>
      </c>
      <c r="AV600">
        <f>(Table2[[#This Row],[Rank 1Y]]+Table2[[#This Row],[Rank 6M]]+Table2[[#This Row],[Rank Sharpe]])/3</f>
        <v>535</v>
      </c>
    </row>
    <row r="601" spans="1:48" x14ac:dyDescent="0.3">
      <c r="A601" t="s">
        <v>1913</v>
      </c>
      <c r="B601" t="s">
        <v>1914</v>
      </c>
      <c r="C601" t="s">
        <v>3181</v>
      </c>
      <c r="D601" t="s">
        <v>140</v>
      </c>
      <c r="E601">
        <v>3870.0324440242098</v>
      </c>
      <c r="F601">
        <v>586.75</v>
      </c>
      <c r="G601">
        <v>-32.754989051357299</v>
      </c>
      <c r="H601">
        <f>(Table2[[#This Row],[1Y Return vs Nifty]]-AVERAGE(Table2[1Y Return vs Nifty]))/_xlfn.STDEV.P(Table2[1Y Return vs Nifty])</f>
        <v>-0.9681042798922036</v>
      </c>
      <c r="I601">
        <v>11.0163858876373</v>
      </c>
      <c r="J601">
        <f>(Table2[[#This Row],[1M Return vs Nifty]]-AVERAGE(Table2[1M Return vs Nifty]))/_xlfn.STDEV.P(Table2[1M Return vs Nifty])</f>
        <v>1.0950528594837039</v>
      </c>
      <c r="K601">
        <v>-0.50406770114452204</v>
      </c>
      <c r="L601">
        <f>(Table2[[#This Row],[6M Return vs Nifty]]-AVERAGE(Table2[6M Return vs Nifty]))/_xlfn.STDEV.P(Table2[6M Return vs Nifty])</f>
        <v>-0.34618818534066448</v>
      </c>
      <c r="M601">
        <v>-4.72568526135559</v>
      </c>
      <c r="N601">
        <f>(Table2[[#This Row],[1W Return vs Nifty]]-AVERAGE(Table2[1W Return vs Nifty]))/_xlfn.STDEV.P(Table2[1W Return vs Nifty])</f>
        <v>-1.0727698207468479</v>
      </c>
      <c r="O601">
        <v>569.83000000000004</v>
      </c>
      <c r="P601">
        <v>543.37451885477901</v>
      </c>
      <c r="Q601">
        <v>521.16197042892099</v>
      </c>
      <c r="R601">
        <v>53.213055420446999</v>
      </c>
      <c r="S601" s="1">
        <f>(Table2[[#This Row],[Close Price]]-Table2[[#This Row],[20D EMA]])/Table2[[#This Row],[20D EMA]]</f>
        <v>2.9693066353122789E-2</v>
      </c>
      <c r="T601" s="1">
        <f>(Table2[[#This Row],[Close Price]]-Table2[[#This Row],[50D EMA]])/Table2[[#This Row],[50D EMA]]</f>
        <v>7.9826122941207361E-2</v>
      </c>
      <c r="U601" s="1">
        <f>(Table2[[#This Row],[Close Price]]-Table2[[#This Row],[200D EMA]])/Table2[[#This Row],[200D EMA]]</f>
        <v>0.12584960778527157</v>
      </c>
      <c r="V601">
        <v>3.2116912792369998</v>
      </c>
      <c r="W601">
        <v>577</v>
      </c>
      <c r="X601">
        <v>591.95000000000005</v>
      </c>
      <c r="Y601">
        <v>576.95000000000005</v>
      </c>
      <c r="Z601">
        <v>611.25</v>
      </c>
      <c r="AA601">
        <v>577</v>
      </c>
      <c r="AB601">
        <v>591.95000000000005</v>
      </c>
      <c r="AC601" s="1">
        <f>(Table2[[#This Row],[Close Price]]/Table2[[#This Row],[Day Low]])-1</f>
        <v>1.6897746967071026E-2</v>
      </c>
      <c r="AD601" s="1">
        <f>(Table2[[#This Row],[Day High]]/Table2[[#This Row],[Close Price]])-1</f>
        <v>8.8623775031957397E-3</v>
      </c>
      <c r="AE601" s="1">
        <f>(Table2[[#This Row],[Close Price]]/Table2[[#This Row],[Current Week Low]])-1</f>
        <v>1.6985873992547029E-2</v>
      </c>
      <c r="AF601" s="1">
        <f>(Table2[[#This Row],[Current Week High]]/Table2[[#This Row],[Close Price]])-1</f>
        <v>4.1755432466979103E-2</v>
      </c>
      <c r="AG601" s="1">
        <f>(Table2[[#This Row],[Close Price]]/Table2[[#This Row],[Current Month Low]])-1</f>
        <v>1.6897746967071026E-2</v>
      </c>
      <c r="AH601" s="1">
        <f>(Table2[[#This Row],[Current Month High]]/Table2[[#This Row],[Close Price]])-1</f>
        <v>8.8623775031957397E-3</v>
      </c>
      <c r="AI601">
        <v>13.6770345121431</v>
      </c>
      <c r="AJ601">
        <v>38.058823529411697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-0.02</v>
      </c>
      <c r="AM601" t="s">
        <v>3214</v>
      </c>
      <c r="AN601">
        <v>8.4</v>
      </c>
      <c r="AO601" t="s">
        <v>3215</v>
      </c>
      <c r="AQ601">
        <f>(Table2[[#This Row],[Sharpe Ratio]]-AVERAGE(Table2[Sharpe Ratio]))/_xlfn.STDEV.P(Table2[Sharpe Ratio])</f>
        <v>-0.7145863121857492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-2.0065957386817614</v>
      </c>
      <c r="AS601">
        <f>_xlfn.RANK.AVG(Table2[[#This Row],[1Y Return vs Nifty Z-Score]],Table2[1Y Return vs Nifty Z-Score])</f>
        <v>648</v>
      </c>
      <c r="AT601">
        <f>_xlfn.RANK.AVG(Table2[[#This Row],[6M Return vs Nifty Z-Score]],Table2[6M Return vs Nifty Z-Score])</f>
        <v>438</v>
      </c>
      <c r="AU601">
        <f>_xlfn.RANK.AVG(Table2[[#This Row],[Sharpe Ratio Z-Score]],Table2[Sharpe Ratio Z-Score])</f>
        <v>536.5</v>
      </c>
      <c r="AV601">
        <f>(Table2[[#This Row],[Rank 1Y]]+Table2[[#This Row],[Rank 6M]]+Table2[[#This Row],[Rank Sharpe]])/3</f>
        <v>540.83333333333337</v>
      </c>
    </row>
    <row r="602" spans="1:48" x14ac:dyDescent="0.3">
      <c r="A602" t="s">
        <v>1463</v>
      </c>
      <c r="B602" t="s">
        <v>1464</v>
      </c>
      <c r="C602" t="s">
        <v>3179</v>
      </c>
      <c r="D602" t="s">
        <v>463</v>
      </c>
      <c r="E602">
        <v>7485.1050925600002</v>
      </c>
      <c r="F602">
        <v>1385.9</v>
      </c>
      <c r="G602">
        <v>-22.289987340423501</v>
      </c>
      <c r="H602">
        <f>(Table2[[#This Row],[1Y Return vs Nifty]]-AVERAGE(Table2[1Y Return vs Nifty]))/_xlfn.STDEV.P(Table2[1Y Return vs Nifty])</f>
        <v>-0.79308469188703701</v>
      </c>
      <c r="I602">
        <v>13.756724556831101</v>
      </c>
      <c r="J602">
        <f>(Table2[[#This Row],[1M Return vs Nifty]]-AVERAGE(Table2[1M Return vs Nifty]))/_xlfn.STDEV.P(Table2[1M Return vs Nifty])</f>
        <v>1.3417437805828689</v>
      </c>
      <c r="K602">
        <v>0.59671271923879798</v>
      </c>
      <c r="L602">
        <f>(Table2[[#This Row],[6M Return vs Nifty]]-AVERAGE(Table2[6M Return vs Nifty]))/_xlfn.STDEV.P(Table2[6M Return vs Nifty])</f>
        <v>-0.3113847482505343</v>
      </c>
      <c r="M602">
        <v>4.7640340817977203</v>
      </c>
      <c r="N602">
        <f>(Table2[[#This Row],[1W Return vs Nifty]]-AVERAGE(Table2[1W Return vs Nifty]))/_xlfn.STDEV.P(Table2[1W Return vs Nifty])</f>
        <v>0.91137904684556326</v>
      </c>
      <c r="O602">
        <v>1285.76</v>
      </c>
      <c r="P602">
        <v>1208.7321261872701</v>
      </c>
      <c r="Q602">
        <v>1147.31500568553</v>
      </c>
      <c r="R602">
        <v>86.320318292476202</v>
      </c>
      <c r="S602" s="1">
        <f>(Table2[[#This Row],[Close Price]]-Table2[[#This Row],[20D EMA]])/Table2[[#This Row],[20D EMA]]</f>
        <v>7.7883897461423671E-2</v>
      </c>
      <c r="T602" s="1">
        <f>(Table2[[#This Row],[Close Price]]-Table2[[#This Row],[50D EMA]])/Table2[[#This Row],[50D EMA]]</f>
        <v>0.14657331428062104</v>
      </c>
      <c r="U602" s="1">
        <f>(Table2[[#This Row],[Close Price]]-Table2[[#This Row],[200D EMA]])/Table2[[#This Row],[200D EMA]]</f>
        <v>0.20795073116987053</v>
      </c>
      <c r="V602">
        <v>1.6243849704995199</v>
      </c>
      <c r="W602">
        <v>1350</v>
      </c>
      <c r="X602">
        <v>1400.05</v>
      </c>
      <c r="Y602">
        <v>1348.75</v>
      </c>
      <c r="Z602">
        <v>1407.8</v>
      </c>
      <c r="AA602">
        <v>1350</v>
      </c>
      <c r="AB602">
        <v>1400.05</v>
      </c>
      <c r="AC602" s="1">
        <f>(Table2[[#This Row],[Close Price]]/Table2[[#This Row],[Day Low]])-1</f>
        <v>2.6592592592592723E-2</v>
      </c>
      <c r="AD602" s="1">
        <f>(Table2[[#This Row],[Day High]]/Table2[[#This Row],[Close Price]])-1</f>
        <v>1.0209971859441502E-2</v>
      </c>
      <c r="AE602" s="1">
        <f>(Table2[[#This Row],[Close Price]]/Table2[[#This Row],[Current Week Low]])-1</f>
        <v>2.7544022242817601E-2</v>
      </c>
      <c r="AF602" s="1">
        <f>(Table2[[#This Row],[Current Week High]]/Table2[[#This Row],[Close Price]])-1</f>
        <v>1.5802005916732753E-2</v>
      </c>
      <c r="AG602" s="1">
        <f>(Table2[[#This Row],[Close Price]]/Table2[[#This Row],[Current Month Low]])-1</f>
        <v>2.6592592592592723E-2</v>
      </c>
      <c r="AH602" s="1">
        <f>(Table2[[#This Row],[Current Month High]]/Table2[[#This Row],[Close Price]])-1</f>
        <v>1.0209971859441502E-2</v>
      </c>
      <c r="AI602">
        <v>1.58020059167327</v>
      </c>
      <c r="AJ602">
        <v>48.494589092467599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0.14000000000000001</v>
      </c>
      <c r="AM602" t="s">
        <v>3215</v>
      </c>
      <c r="AN602">
        <v>9.5500000000000007</v>
      </c>
      <c r="AO602" t="s">
        <v>3215</v>
      </c>
      <c r="AP602">
        <v>-2.5997926017885999E-2</v>
      </c>
      <c r="AQ602">
        <f>(Table2[[#This Row],[Sharpe Ratio]]-AVERAGE(Table2[Sharpe Ratio]))/_xlfn.STDEV.P(Table2[Sharpe Ratio])</f>
        <v>-1.0181568780715804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0.13049650921928035</v>
      </c>
      <c r="AS602">
        <f>_xlfn.RANK.AVG(Table2[[#This Row],[1Y Return vs Nifty Z-Score]],Table2[1Y Return vs Nifty Z-Score])</f>
        <v>588</v>
      </c>
      <c r="AT602">
        <f>_xlfn.RANK.AVG(Table2[[#This Row],[6M Return vs Nifty Z-Score]],Table2[6M Return vs Nifty Z-Score])</f>
        <v>424</v>
      </c>
      <c r="AU602">
        <f>_xlfn.RANK.AVG(Table2[[#This Row],[Sharpe Ratio Z-Score]],Table2[Sharpe Ratio Z-Score])</f>
        <v>616</v>
      </c>
      <c r="AV602">
        <f>(Table2[[#This Row],[Rank 1Y]]+Table2[[#This Row],[Rank 6M]]+Table2[[#This Row],[Rank Sharpe]])/3</f>
        <v>542.66666666666663</v>
      </c>
    </row>
    <row r="603" spans="1:48" x14ac:dyDescent="0.3">
      <c r="A603" t="s">
        <v>1471</v>
      </c>
      <c r="B603" t="s">
        <v>1472</v>
      </c>
      <c r="C603" t="s">
        <v>3181</v>
      </c>
      <c r="D603" t="s">
        <v>146</v>
      </c>
      <c r="E603">
        <v>7369.9556000000002</v>
      </c>
      <c r="F603">
        <v>393.4</v>
      </c>
      <c r="G603">
        <v>-36.140494402937499</v>
      </c>
      <c r="H603">
        <f>(Table2[[#This Row],[1Y Return vs Nifty]]-AVERAGE(Table2[1Y Return vs Nifty]))/_xlfn.STDEV.P(Table2[1Y Return vs Nifty])</f>
        <v>-1.0247244093666001</v>
      </c>
      <c r="I603">
        <v>-8.1756891008241599</v>
      </c>
      <c r="J603">
        <f>(Table2[[#This Row],[1M Return vs Nifty]]-AVERAGE(Table2[1M Return vs Nifty]))/_xlfn.STDEV.P(Table2[1M Return vs Nifty])</f>
        <v>-0.63265718961788575</v>
      </c>
      <c r="K603">
        <v>-20.3249879737089</v>
      </c>
      <c r="L603">
        <f>(Table2[[#This Row],[6M Return vs Nifty]]-AVERAGE(Table2[6M Return vs Nifty]))/_xlfn.STDEV.P(Table2[6M Return vs Nifty])</f>
        <v>-0.97286734768846639</v>
      </c>
      <c r="M603">
        <v>-0.60258773319497705</v>
      </c>
      <c r="N603">
        <f>(Table2[[#This Row],[1W Return vs Nifty]]-AVERAGE(Table2[1W Return vs Nifty]))/_xlfn.STDEV.P(Table2[1W Return vs Nifty])</f>
        <v>-0.21069592839561613</v>
      </c>
      <c r="O603">
        <v>399.18</v>
      </c>
      <c r="P603">
        <v>416.98683488363702</v>
      </c>
      <c r="Q603">
        <v>418.92586781537102</v>
      </c>
      <c r="R603">
        <v>47.000851041537501</v>
      </c>
      <c r="S603" s="1">
        <f>(Table2[[#This Row],[Close Price]]-Table2[[#This Row],[20D EMA]])/Table2[[#This Row],[20D EMA]]</f>
        <v>-1.4479683350869356E-2</v>
      </c>
      <c r="T603" s="1">
        <f>(Table2[[#This Row],[Close Price]]-Table2[[#This Row],[50D EMA]])/Table2[[#This Row],[50D EMA]]</f>
        <v>-5.6564939011129939E-2</v>
      </c>
      <c r="U603" s="1">
        <f>(Table2[[#This Row],[Close Price]]-Table2[[#This Row],[200D EMA]])/Table2[[#This Row],[200D EMA]]</f>
        <v>-6.0931706004416039E-2</v>
      </c>
      <c r="V603">
        <v>0.39757796198657502</v>
      </c>
      <c r="W603">
        <v>391.7</v>
      </c>
      <c r="X603">
        <v>407.35</v>
      </c>
      <c r="Y603">
        <v>385.2</v>
      </c>
      <c r="Z603">
        <v>408</v>
      </c>
      <c r="AA603">
        <v>391.7</v>
      </c>
      <c r="AB603">
        <v>407.35</v>
      </c>
      <c r="AC603" s="1">
        <f>(Table2[[#This Row],[Close Price]]/Table2[[#This Row],[Day Low]])-1</f>
        <v>4.3400561654327596E-3</v>
      </c>
      <c r="AD603" s="1">
        <f>(Table2[[#This Row],[Day High]]/Table2[[#This Row],[Close Price]])-1</f>
        <v>3.5460091509913694E-2</v>
      </c>
      <c r="AE603" s="1">
        <f>(Table2[[#This Row],[Close Price]]/Table2[[#This Row],[Current Week Low]])-1</f>
        <v>2.1287642782969796E-2</v>
      </c>
      <c r="AF603" s="1">
        <f>(Table2[[#This Row],[Current Week High]]/Table2[[#This Row],[Close Price]])-1</f>
        <v>3.7112353838332446E-2</v>
      </c>
      <c r="AG603" s="1">
        <f>(Table2[[#This Row],[Close Price]]/Table2[[#This Row],[Current Month Low]])-1</f>
        <v>4.3400561654327596E-3</v>
      </c>
      <c r="AH603" s="1">
        <f>(Table2[[#This Row],[Current Month High]]/Table2[[#This Row],[Close Price]])-1</f>
        <v>3.5460091509913694E-2</v>
      </c>
      <c r="AI603">
        <v>39.171326893746802</v>
      </c>
      <c r="AJ603">
        <v>14.028985507246301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-0.28000000000000003</v>
      </c>
      <c r="AM603" t="s">
        <v>3214</v>
      </c>
      <c r="AN603">
        <v>-1.55</v>
      </c>
      <c r="AO603" t="s">
        <v>3214</v>
      </c>
      <c r="AP603">
        <v>6.9417075811831999E-2</v>
      </c>
      <c r="AQ603">
        <f>(Table2[[#This Row],[Sharpe Ratio]]-AVERAGE(Table2[Sharpe Ratio]))/_xlfn.STDEV.P(Table2[Sharpe Ratio])</f>
        <v>9.5977614022815974E-2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669</v>
      </c>
      <c r="AT603">
        <f>_xlfn.RANK.AVG(Table2[[#This Row],[6M Return vs Nifty Z-Score]],Table2[6M Return vs Nifty Z-Score])</f>
        <v>639</v>
      </c>
      <c r="AU603">
        <f>_xlfn.RANK.AVG(Table2[[#This Row],[Sharpe Ratio Z-Score]],Table2[Sharpe Ratio Z-Score])</f>
        <v>322</v>
      </c>
      <c r="AV603">
        <f>(Table2[[#This Row],[Rank 1Y]]+Table2[[#This Row],[Rank 6M]]+Table2[[#This Row],[Rank Sharpe]])/3</f>
        <v>543.33333333333337</v>
      </c>
    </row>
    <row r="604" spans="1:48" x14ac:dyDescent="0.3">
      <c r="A604" t="s">
        <v>1574</v>
      </c>
      <c r="B604" t="s">
        <v>1575</v>
      </c>
      <c r="C604" t="s">
        <v>3181</v>
      </c>
      <c r="D604" t="s">
        <v>1576</v>
      </c>
      <c r="E604">
        <v>6394.1330391000001</v>
      </c>
      <c r="F604">
        <v>489.8</v>
      </c>
      <c r="G604">
        <v>-15.4448719830112</v>
      </c>
      <c r="H604">
        <f>(Table2[[#This Row],[1Y Return vs Nifty]]-AVERAGE(Table2[1Y Return vs Nifty]))/_xlfn.STDEV.P(Table2[1Y Return vs Nifty])</f>
        <v>-0.67860508616939597</v>
      </c>
      <c r="I604">
        <v>-6.7175151165191496</v>
      </c>
      <c r="J604">
        <f>(Table2[[#This Row],[1M Return vs Nifty]]-AVERAGE(Table2[1M Return vs Nifty]))/_xlfn.STDEV.P(Table2[1M Return vs Nifty])</f>
        <v>-0.50138936956523861</v>
      </c>
      <c r="K604">
        <v>-24.909283604058299</v>
      </c>
      <c r="L604">
        <f>(Table2[[#This Row],[6M Return vs Nifty]]-AVERAGE(Table2[6M Return vs Nifty]))/_xlfn.STDEV.P(Table2[6M Return vs Nifty])</f>
        <v>-1.1178092830817801</v>
      </c>
      <c r="M604">
        <v>-0.82604975284723803</v>
      </c>
      <c r="N604">
        <f>(Table2[[#This Row],[1W Return vs Nifty]]-AVERAGE(Table2[1W Return vs Nifty]))/_xlfn.STDEV.P(Table2[1W Return vs Nifty])</f>
        <v>-0.25741827045969834</v>
      </c>
      <c r="O604">
        <v>500.03</v>
      </c>
      <c r="P604">
        <v>505.34504482979202</v>
      </c>
      <c r="Q604">
        <v>503.98830030789901</v>
      </c>
      <c r="R604">
        <v>30.813221326222401</v>
      </c>
      <c r="S604" s="1">
        <f>(Table2[[#This Row],[Close Price]]-Table2[[#This Row],[20D EMA]])/Table2[[#This Row],[20D EMA]]</f>
        <v>-2.0458772473651504E-2</v>
      </c>
      <c r="T604" s="1">
        <f>(Table2[[#This Row],[Close Price]]-Table2[[#This Row],[50D EMA]])/Table2[[#This Row],[50D EMA]]</f>
        <v>-3.076124914814949E-2</v>
      </c>
      <c r="U604" s="1">
        <f>(Table2[[#This Row],[Close Price]]-Table2[[#This Row],[200D EMA]])/Table2[[#This Row],[200D EMA]]</f>
        <v>-2.8152043012171141E-2</v>
      </c>
      <c r="V604">
        <v>0.237984455826839</v>
      </c>
      <c r="W604">
        <v>487.95</v>
      </c>
      <c r="X604">
        <v>495.7</v>
      </c>
      <c r="Y604">
        <v>487.95</v>
      </c>
      <c r="Z604">
        <v>496.5</v>
      </c>
      <c r="AA604">
        <v>487.95</v>
      </c>
      <c r="AB604">
        <v>495.7</v>
      </c>
      <c r="AC604" s="1">
        <f>(Table2[[#This Row],[Close Price]]/Table2[[#This Row],[Day Low]])-1</f>
        <v>3.7913720668101281E-3</v>
      </c>
      <c r="AD604" s="1">
        <f>(Table2[[#This Row],[Day High]]/Table2[[#This Row],[Close Price]])-1</f>
        <v>1.2045732952225441E-2</v>
      </c>
      <c r="AE604" s="1">
        <f>(Table2[[#This Row],[Close Price]]/Table2[[#This Row],[Current Week Low]])-1</f>
        <v>3.7913720668101281E-3</v>
      </c>
      <c r="AF604" s="1">
        <f>(Table2[[#This Row],[Current Week High]]/Table2[[#This Row],[Close Price]])-1</f>
        <v>1.3679052674560932E-2</v>
      </c>
      <c r="AG604" s="1">
        <f>(Table2[[#This Row],[Close Price]]/Table2[[#This Row],[Current Month Low]])-1</f>
        <v>3.7913720668101281E-3</v>
      </c>
      <c r="AH604" s="1">
        <f>(Table2[[#This Row],[Current Month High]]/Table2[[#This Row],[Close Price]])-1</f>
        <v>1.2045732952225441E-2</v>
      </c>
      <c r="AI604">
        <v>36.657819518170598</v>
      </c>
      <c r="AJ604">
        <v>25.252525252525199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-0.06</v>
      </c>
      <c r="AM604" t="s">
        <v>3214</v>
      </c>
      <c r="AN604">
        <v>-2.72</v>
      </c>
      <c r="AO604" t="s">
        <v>3214</v>
      </c>
      <c r="AP604">
        <v>3.5825771586998997E-2</v>
      </c>
      <c r="AQ604">
        <f>(Table2[[#This Row],[Sharpe Ratio]]-AVERAGE(Table2[Sharpe Ratio]))/_xlfn.STDEV.P(Table2[Sharpe Ratio])</f>
        <v>-0.29625872149718385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549</v>
      </c>
      <c r="AT604">
        <f>_xlfn.RANK.AVG(Table2[[#This Row],[6M Return vs Nifty Z-Score]],Table2[6M Return vs Nifty Z-Score])</f>
        <v>671</v>
      </c>
      <c r="AU604">
        <f>_xlfn.RANK.AVG(Table2[[#This Row],[Sharpe Ratio Z-Score]],Table2[Sharpe Ratio Z-Score])</f>
        <v>415</v>
      </c>
      <c r="AV604">
        <f>(Table2[[#This Row],[Rank 1Y]]+Table2[[#This Row],[Rank 6M]]+Table2[[#This Row],[Rank Sharpe]])/3</f>
        <v>545</v>
      </c>
    </row>
    <row r="605" spans="1:48" x14ac:dyDescent="0.3">
      <c r="A605" t="s">
        <v>2003</v>
      </c>
      <c r="B605" t="s">
        <v>2004</v>
      </c>
      <c r="C605" t="s">
        <v>3180</v>
      </c>
      <c r="D605" t="s">
        <v>431</v>
      </c>
      <c r="E605">
        <v>3487.9570078100001</v>
      </c>
      <c r="F605">
        <v>484.1</v>
      </c>
      <c r="G605">
        <v>-6.6403234716779398</v>
      </c>
      <c r="H605">
        <f>(Table2[[#This Row],[1Y Return vs Nifty]]-AVERAGE(Table2[1Y Return vs Nifty]))/_xlfn.STDEV.P(Table2[1Y Return vs Nifty])</f>
        <v>-0.53135537751286976</v>
      </c>
      <c r="I605">
        <v>-4.9848996168727098</v>
      </c>
      <c r="J605">
        <f>(Table2[[#This Row],[1M Return vs Nifty]]-AVERAGE(Table2[1M Return vs Nifty]))/_xlfn.STDEV.P(Table2[1M Return vs Nifty])</f>
        <v>-0.34541576005360247</v>
      </c>
      <c r="K605">
        <v>-1.85817233589999</v>
      </c>
      <c r="L605">
        <f>(Table2[[#This Row],[6M Return vs Nifty]]-AVERAGE(Table2[6M Return vs Nifty]))/_xlfn.STDEV.P(Table2[6M Return vs Nifty])</f>
        <v>-0.38900098850876103</v>
      </c>
      <c r="M605">
        <v>-2.6268088387225998</v>
      </c>
      <c r="N605">
        <f>(Table2[[#This Row],[1W Return vs Nifty]]-AVERAGE(Table2[1W Return vs Nifty]))/_xlfn.STDEV.P(Table2[1W Return vs Nifty])</f>
        <v>-0.63392825688244669</v>
      </c>
      <c r="O605">
        <v>487.9</v>
      </c>
      <c r="P605">
        <v>488.813466429443</v>
      </c>
      <c r="Q605">
        <v>460.47598458725901</v>
      </c>
      <c r="R605">
        <v>45.015234347809098</v>
      </c>
      <c r="S605" s="1">
        <f>(Table2[[#This Row],[Close Price]]-Table2[[#This Row],[20D EMA]])/Table2[[#This Row],[20D EMA]]</f>
        <v>-7.7884812461569064E-3</v>
      </c>
      <c r="T605" s="1">
        <f>(Table2[[#This Row],[Close Price]]-Table2[[#This Row],[50D EMA]])/Table2[[#This Row],[50D EMA]]</f>
        <v>-9.6426689384657774E-3</v>
      </c>
      <c r="U605" s="1">
        <f>(Table2[[#This Row],[Close Price]]-Table2[[#This Row],[200D EMA]])/Table2[[#This Row],[200D EMA]]</f>
        <v>5.1303469026546651E-2</v>
      </c>
      <c r="V605">
        <v>0.68517561507186198</v>
      </c>
      <c r="W605">
        <v>480.35</v>
      </c>
      <c r="X605">
        <v>491.7</v>
      </c>
      <c r="Y605">
        <v>477.4</v>
      </c>
      <c r="Z605">
        <v>498.15</v>
      </c>
      <c r="AA605">
        <v>480.35</v>
      </c>
      <c r="AB605">
        <v>491.7</v>
      </c>
      <c r="AC605" s="1">
        <f>(Table2[[#This Row],[Close Price]]/Table2[[#This Row],[Day Low]])-1</f>
        <v>7.8068075361714673E-3</v>
      </c>
      <c r="AD605" s="1">
        <f>(Table2[[#This Row],[Day High]]/Table2[[#This Row],[Close Price]])-1</f>
        <v>1.569923569510423E-2</v>
      </c>
      <c r="AE605" s="1">
        <f>(Table2[[#This Row],[Close Price]]/Table2[[#This Row],[Current Week Low]])-1</f>
        <v>1.403435274403031E-2</v>
      </c>
      <c r="AF605" s="1">
        <f>(Table2[[#This Row],[Current Week High]]/Table2[[#This Row],[Close Price]])-1</f>
        <v>2.9022929146870435E-2</v>
      </c>
      <c r="AG605" s="1">
        <f>(Table2[[#This Row],[Close Price]]/Table2[[#This Row],[Current Month Low]])-1</f>
        <v>7.8068075361714673E-3</v>
      </c>
      <c r="AH605" s="1">
        <f>(Table2[[#This Row],[Current Month High]]/Table2[[#This Row],[Close Price]])-1</f>
        <v>1.569923569510423E-2</v>
      </c>
      <c r="AI605">
        <v>14.583763685189</v>
      </c>
      <c r="AJ605">
        <v>39.089211320212598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-0.11</v>
      </c>
      <c r="AM605" t="s">
        <v>3214</v>
      </c>
      <c r="AN605">
        <v>3.2</v>
      </c>
      <c r="AO605" t="s">
        <v>3215</v>
      </c>
      <c r="AP605">
        <v>-9.1303619936661001E-2</v>
      </c>
      <c r="AQ605">
        <f>(Table2[[#This Row],[Sharpe Ratio]]-AVERAGE(Table2[Sharpe Ratio]))/_xlfn.STDEV.P(Table2[Sharpe Ratio])</f>
        <v>-1.7807133391081389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477</v>
      </c>
      <c r="AT605">
        <f>_xlfn.RANK.AVG(Table2[[#This Row],[6M Return vs Nifty Z-Score]],Table2[6M Return vs Nifty Z-Score])</f>
        <v>451</v>
      </c>
      <c r="AU605">
        <f>_xlfn.RANK.AVG(Table2[[#This Row],[Sharpe Ratio Z-Score]],Table2[Sharpe Ratio Z-Score])</f>
        <v>709</v>
      </c>
      <c r="AV605">
        <f>(Table2[[#This Row],[Rank 1Y]]+Table2[[#This Row],[Rank 6M]]+Table2[[#This Row],[Rank Sharpe]])/3</f>
        <v>545.66666666666663</v>
      </c>
    </row>
    <row r="606" spans="1:48" x14ac:dyDescent="0.3">
      <c r="A606" t="s">
        <v>1960</v>
      </c>
      <c r="B606" t="s">
        <v>1961</v>
      </c>
      <c r="C606" t="s">
        <v>3181</v>
      </c>
      <c r="D606" t="s">
        <v>552</v>
      </c>
      <c r="E606">
        <v>3677.09463291458</v>
      </c>
      <c r="F606">
        <v>329.55</v>
      </c>
      <c r="G606">
        <v>-23.346382303306299</v>
      </c>
      <c r="H606">
        <f>(Table2[[#This Row],[1Y Return vs Nifty]]-AVERAGE(Table2[1Y Return vs Nifty]))/_xlfn.STDEV.P(Table2[1Y Return vs Nifty])</f>
        <v>-0.8107521339268513</v>
      </c>
      <c r="I606">
        <v>-5.9056189026996098</v>
      </c>
      <c r="J606">
        <f>(Table2[[#This Row],[1M Return vs Nifty]]-AVERAGE(Table2[1M Return vs Nifty]))/_xlfn.STDEV.P(Table2[1M Return vs Nifty])</f>
        <v>-0.42830080314983604</v>
      </c>
      <c r="K606">
        <v>-6.8330864835679703</v>
      </c>
      <c r="L606">
        <f>(Table2[[#This Row],[6M Return vs Nifty]]-AVERAGE(Table2[6M Return vs Nifty]))/_xlfn.STDEV.P(Table2[6M Return vs Nifty])</f>
        <v>-0.5462931317564288</v>
      </c>
      <c r="M606">
        <v>-4.9657308570712297</v>
      </c>
      <c r="N606">
        <f>(Table2[[#This Row],[1W Return vs Nifty]]-AVERAGE(Table2[1W Return vs Nifty]))/_xlfn.STDEV.P(Table2[1W Return vs Nifty])</f>
        <v>-1.1229595239073915</v>
      </c>
      <c r="O606">
        <v>337.72</v>
      </c>
      <c r="P606">
        <v>345.00618645887499</v>
      </c>
      <c r="Q606">
        <v>333.54613634514402</v>
      </c>
      <c r="R606">
        <v>37.348669292033499</v>
      </c>
      <c r="S606" s="1">
        <f>(Table2[[#This Row],[Close Price]]-Table2[[#This Row],[20D EMA]])/Table2[[#This Row],[20D EMA]]</f>
        <v>-2.4191638043349565E-2</v>
      </c>
      <c r="T606" s="1">
        <f>(Table2[[#This Row],[Close Price]]-Table2[[#This Row],[50D EMA]])/Table2[[#This Row],[50D EMA]]</f>
        <v>-4.4799737122155549E-2</v>
      </c>
      <c r="U606" s="1">
        <f>(Table2[[#This Row],[Close Price]]-Table2[[#This Row],[200D EMA]])/Table2[[#This Row],[200D EMA]]</f>
        <v>-1.1980760409735107E-2</v>
      </c>
      <c r="V606">
        <v>0.27712274600277798</v>
      </c>
      <c r="W606">
        <v>327</v>
      </c>
      <c r="X606">
        <v>333.9</v>
      </c>
      <c r="Y606">
        <v>324.75</v>
      </c>
      <c r="Z606">
        <v>333.9</v>
      </c>
      <c r="AA606">
        <v>327</v>
      </c>
      <c r="AB606">
        <v>333.9</v>
      </c>
      <c r="AC606" s="1">
        <f>(Table2[[#This Row],[Close Price]]/Table2[[#This Row],[Day Low]])-1</f>
        <v>7.7981651376146655E-3</v>
      </c>
      <c r="AD606" s="1">
        <f>(Table2[[#This Row],[Day High]]/Table2[[#This Row],[Close Price]])-1</f>
        <v>1.3199817933545743E-2</v>
      </c>
      <c r="AE606" s="1">
        <f>(Table2[[#This Row],[Close Price]]/Table2[[#This Row],[Current Week Low]])-1</f>
        <v>1.4780600461893778E-2</v>
      </c>
      <c r="AF606" s="1">
        <f>(Table2[[#This Row],[Current Week High]]/Table2[[#This Row],[Close Price]])-1</f>
        <v>1.3199817933545743E-2</v>
      </c>
      <c r="AG606" s="1">
        <f>(Table2[[#This Row],[Close Price]]/Table2[[#This Row],[Current Month Low]])-1</f>
        <v>7.7981651376146655E-3</v>
      </c>
      <c r="AH606" s="1">
        <f>(Table2[[#This Row],[Current Month High]]/Table2[[#This Row],[Close Price]])-1</f>
        <v>1.3199817933545743E-2</v>
      </c>
      <c r="AI606">
        <v>37.126384463662497</v>
      </c>
      <c r="AJ606">
        <v>40.055248618784503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-0.28999999999999998</v>
      </c>
      <c r="AM606" t="s">
        <v>3214</v>
      </c>
      <c r="AN606">
        <v>-2.17</v>
      </c>
      <c r="AO606" t="s">
        <v>3214</v>
      </c>
      <c r="AQ606">
        <f>(Table2[[#This Row],[Sharpe Ratio]]-AVERAGE(Table2[Sharpe Ratio]))/_xlfn.STDEV.P(Table2[Sharpe Ratio])</f>
        <v>-0.7145863121857492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596</v>
      </c>
      <c r="AT606">
        <f>_xlfn.RANK.AVG(Table2[[#This Row],[6M Return vs Nifty Z-Score]],Table2[6M Return vs Nifty Z-Score])</f>
        <v>509</v>
      </c>
      <c r="AU606">
        <f>_xlfn.RANK.AVG(Table2[[#This Row],[Sharpe Ratio Z-Score]],Table2[Sharpe Ratio Z-Score])</f>
        <v>536.5</v>
      </c>
      <c r="AV606">
        <f>(Table2[[#This Row],[Rank 1Y]]+Table2[[#This Row],[Rank 6M]]+Table2[[#This Row],[Rank Sharpe]])/3</f>
        <v>547.16666666666663</v>
      </c>
    </row>
    <row r="607" spans="1:48" x14ac:dyDescent="0.3">
      <c r="A607" t="s">
        <v>1096</v>
      </c>
      <c r="B607" t="s">
        <v>1097</v>
      </c>
      <c r="C607" t="s">
        <v>3183</v>
      </c>
      <c r="D607" t="s">
        <v>468</v>
      </c>
      <c r="E607">
        <v>12322.25107686</v>
      </c>
      <c r="F607">
        <v>2409.6999999999998</v>
      </c>
      <c r="G607">
        <v>-25.8774281521024</v>
      </c>
      <c r="H607">
        <f>(Table2[[#This Row],[1Y Return vs Nifty]]-AVERAGE(Table2[1Y Return vs Nifty]))/_xlfn.STDEV.P(Table2[1Y Return vs Nifty])</f>
        <v>-0.85308204594355486</v>
      </c>
      <c r="I607">
        <v>12.2166981513531</v>
      </c>
      <c r="J607">
        <f>(Table2[[#This Row],[1M Return vs Nifty]]-AVERAGE(Table2[1M Return vs Nifty]))/_xlfn.STDEV.P(Table2[1M Return vs Nifty])</f>
        <v>1.2031074372887851</v>
      </c>
      <c r="K607">
        <v>10.586493017216799</v>
      </c>
      <c r="L607">
        <f>(Table2[[#This Row],[6M Return vs Nifty]]-AVERAGE(Table2[6M Return vs Nifty]))/_xlfn.STDEV.P(Table2[6M Return vs Nifty])</f>
        <v>4.4627029821361994E-3</v>
      </c>
      <c r="M607">
        <v>1.79470955297538</v>
      </c>
      <c r="N607">
        <f>(Table2[[#This Row],[1W Return vs Nifty]]-AVERAGE(Table2[1W Return vs Nifty]))/_xlfn.STDEV.P(Table2[1W Return vs Nifty])</f>
        <v>0.29054067551607771</v>
      </c>
      <c r="O607">
        <v>2293.7399999999998</v>
      </c>
      <c r="P607">
        <v>2203.54238529245</v>
      </c>
      <c r="Q607">
        <v>2170.1091788978101</v>
      </c>
      <c r="R607">
        <v>69.143768526843303</v>
      </c>
      <c r="S607" s="1">
        <f>(Table2[[#This Row],[Close Price]]-Table2[[#This Row],[20D EMA]])/Table2[[#This Row],[20D EMA]]</f>
        <v>5.0554988795591498E-2</v>
      </c>
      <c r="T607" s="1">
        <f>(Table2[[#This Row],[Close Price]]-Table2[[#This Row],[50D EMA]])/Table2[[#This Row],[50D EMA]]</f>
        <v>9.3557362945931685E-2</v>
      </c>
      <c r="U607" s="1">
        <f>(Table2[[#This Row],[Close Price]]-Table2[[#This Row],[200D EMA]])/Table2[[#This Row],[200D EMA]]</f>
        <v>0.11040496184799187</v>
      </c>
      <c r="V607">
        <v>3.0235205422956</v>
      </c>
      <c r="W607">
        <v>2285</v>
      </c>
      <c r="X607">
        <v>2443.15</v>
      </c>
      <c r="Y607">
        <v>2269.5500000000002</v>
      </c>
      <c r="Z607">
        <v>2443.15</v>
      </c>
      <c r="AA607">
        <v>2285</v>
      </c>
      <c r="AB607">
        <v>2443.15</v>
      </c>
      <c r="AC607" s="1">
        <f>(Table2[[#This Row],[Close Price]]/Table2[[#This Row],[Day Low]])-1</f>
        <v>5.457330415754913E-2</v>
      </c>
      <c r="AD607" s="1">
        <f>(Table2[[#This Row],[Day High]]/Table2[[#This Row],[Close Price]])-1</f>
        <v>1.3881396024401527E-2</v>
      </c>
      <c r="AE607" s="1">
        <f>(Table2[[#This Row],[Close Price]]/Table2[[#This Row],[Current Week Low]])-1</f>
        <v>6.1752329757000179E-2</v>
      </c>
      <c r="AF607" s="1">
        <f>(Table2[[#This Row],[Current Week High]]/Table2[[#This Row],[Close Price]])-1</f>
        <v>1.3881396024401527E-2</v>
      </c>
      <c r="AG607" s="1">
        <f>(Table2[[#This Row],[Close Price]]/Table2[[#This Row],[Current Month Low]])-1</f>
        <v>5.457330415754913E-2</v>
      </c>
      <c r="AH607" s="1">
        <f>(Table2[[#This Row],[Current Month High]]/Table2[[#This Row],[Close Price]])-1</f>
        <v>1.3881396024401527E-2</v>
      </c>
      <c r="AI607">
        <v>13.4996057600531</v>
      </c>
      <c r="AJ607">
        <v>33.279867256637097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0.11</v>
      </c>
      <c r="AM607" t="s">
        <v>3215</v>
      </c>
      <c r="AN607">
        <v>7.77</v>
      </c>
      <c r="AO607" t="s">
        <v>3215</v>
      </c>
      <c r="AP607">
        <v>-0.123450822728739</v>
      </c>
      <c r="AQ607">
        <f>(Table2[[#This Row],[Sharpe Ratio]]-AVERAGE(Table2[Sharpe Ratio]))/_xlfn.STDEV.P(Table2[Sharpe Ratio])</f>
        <v>-2.156087303036021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-1.5110585331925768</v>
      </c>
      <c r="AS607">
        <f>_xlfn.RANK.AVG(Table2[[#This Row],[1Y Return vs Nifty Z-Score]],Table2[1Y Return vs Nifty Z-Score])</f>
        <v>608</v>
      </c>
      <c r="AT607">
        <f>_xlfn.RANK.AVG(Table2[[#This Row],[6M Return vs Nifty Z-Score]],Table2[6M Return vs Nifty Z-Score])</f>
        <v>314</v>
      </c>
      <c r="AU607">
        <f>_xlfn.RANK.AVG(Table2[[#This Row],[Sharpe Ratio Z-Score]],Table2[Sharpe Ratio Z-Score])</f>
        <v>726</v>
      </c>
      <c r="AV607">
        <f>(Table2[[#This Row],[Rank 1Y]]+Table2[[#This Row],[Rank 6M]]+Table2[[#This Row],[Rank Sharpe]])/3</f>
        <v>549.33333333333337</v>
      </c>
    </row>
    <row r="608" spans="1:48" x14ac:dyDescent="0.3">
      <c r="A608" t="s">
        <v>19</v>
      </c>
      <c r="B608" t="s">
        <v>20</v>
      </c>
      <c r="C608" t="s">
        <v>3168</v>
      </c>
      <c r="D608" t="s">
        <v>21</v>
      </c>
      <c r="E608">
        <v>1554085.5920261</v>
      </c>
      <c r="F608">
        <v>4287.8999999999996</v>
      </c>
      <c r="G608">
        <v>-9.3316040922522294</v>
      </c>
      <c r="H608">
        <f>(Table2[[#This Row],[1Y Return vs Nifty]]-AVERAGE(Table2[1Y Return vs Nifty]))/_xlfn.STDEV.P(Table2[1Y Return vs Nifty])</f>
        <v>-0.57636510024679666</v>
      </c>
      <c r="I608">
        <v>-8.76298148306598</v>
      </c>
      <c r="J608">
        <f>(Table2[[#This Row],[1M Return vs Nifty]]-AVERAGE(Table2[1M Return vs Nifty]))/_xlfn.STDEV.P(Table2[1M Return vs Nifty])</f>
        <v>-0.68552645733229589</v>
      </c>
      <c r="K608">
        <v>-4.4420942354565103</v>
      </c>
      <c r="L608">
        <f>(Table2[[#This Row],[6M Return vs Nifty]]-AVERAGE(Table2[6M Return vs Nifty]))/_xlfn.STDEV.P(Table2[6M Return vs Nifty])</f>
        <v>-0.47069699400794068</v>
      </c>
      <c r="M608">
        <v>1.1998516469182201</v>
      </c>
      <c r="N608">
        <f>(Table2[[#This Row],[1W Return vs Nifty]]-AVERAGE(Table2[1W Return vs Nifty]))/_xlfn.STDEV.P(Table2[1W Return vs Nifty])</f>
        <v>0.1661653807363363</v>
      </c>
      <c r="O608">
        <v>4355.47</v>
      </c>
      <c r="P608">
        <v>4327.5733751860398</v>
      </c>
      <c r="Q608">
        <v>4039.7504637504098</v>
      </c>
      <c r="R608">
        <v>35.574783495694803</v>
      </c>
      <c r="S608" s="1">
        <f>(Table2[[#This Row],[Close Price]]-Table2[[#This Row],[20D EMA]])/Table2[[#This Row],[20D EMA]]</f>
        <v>-1.551382514401445E-2</v>
      </c>
      <c r="T608" s="1">
        <f>(Table2[[#This Row],[Close Price]]-Table2[[#This Row],[50D EMA]])/Table2[[#This Row],[50D EMA]]</f>
        <v>-9.167580014592969E-3</v>
      </c>
      <c r="U608" s="1">
        <f>(Table2[[#This Row],[Close Price]]-Table2[[#This Row],[200D EMA]])/Table2[[#This Row],[200D EMA]]</f>
        <v>6.1426946658287795E-2</v>
      </c>
      <c r="V608">
        <v>1.15412145031184</v>
      </c>
      <c r="W608">
        <v>4242.95</v>
      </c>
      <c r="X608">
        <v>4295.75</v>
      </c>
      <c r="Y608">
        <v>4242.95</v>
      </c>
      <c r="Z608">
        <v>4298.75</v>
      </c>
      <c r="AA608">
        <v>4242.95</v>
      </c>
      <c r="AB608">
        <v>4295.75</v>
      </c>
      <c r="AC608" s="1">
        <f>(Table2[[#This Row],[Close Price]]/Table2[[#This Row],[Day Low]])-1</f>
        <v>1.0594044238088962E-2</v>
      </c>
      <c r="AD608" s="1">
        <f>(Table2[[#This Row],[Day High]]/Table2[[#This Row],[Close Price]])-1</f>
        <v>1.8307329928404226E-3</v>
      </c>
      <c r="AE608" s="1">
        <f>(Table2[[#This Row],[Close Price]]/Table2[[#This Row],[Current Week Low]])-1</f>
        <v>1.0594044238088962E-2</v>
      </c>
      <c r="AF608" s="1">
        <f>(Table2[[#This Row],[Current Week High]]/Table2[[#This Row],[Close Price]])-1</f>
        <v>2.5303761748176612E-3</v>
      </c>
      <c r="AG608" s="1">
        <f>(Table2[[#This Row],[Close Price]]/Table2[[#This Row],[Current Month Low]])-1</f>
        <v>1.0594044238088962E-2</v>
      </c>
      <c r="AH608" s="1">
        <f>(Table2[[#This Row],[Current Month High]]/Table2[[#This Row],[Close Price]])-1</f>
        <v>1.8307329928404226E-3</v>
      </c>
      <c r="AI608">
        <v>7.0978800811586096</v>
      </c>
      <c r="AJ608">
        <v>29.5046813651464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-0.06</v>
      </c>
      <c r="AM608" t="s">
        <v>3214</v>
      </c>
      <c r="AN608">
        <v>-5.19</v>
      </c>
      <c r="AO608" t="s">
        <v>3214</v>
      </c>
      <c r="AP608">
        <v>-4.7959996811560997E-2</v>
      </c>
      <c r="AQ608">
        <f>(Table2[[#This Row],[Sharpe Ratio]]-AVERAGE(Table2[Sharpe Ratio]))/_xlfn.STDEV.P(Table2[Sharpe Ratio])</f>
        <v>-1.2746018827336381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-2.8410250535843349</v>
      </c>
      <c r="AS608">
        <f>_xlfn.RANK.AVG(Table2[[#This Row],[1Y Return vs Nifty Z-Score]],Table2[1Y Return vs Nifty Z-Score])</f>
        <v>499</v>
      </c>
      <c r="AT608">
        <f>_xlfn.RANK.AVG(Table2[[#This Row],[6M Return vs Nifty Z-Score]],Table2[6M Return vs Nifty Z-Score])</f>
        <v>494</v>
      </c>
      <c r="AU608">
        <f>_xlfn.RANK.AVG(Table2[[#This Row],[Sharpe Ratio Z-Score]],Table2[Sharpe Ratio Z-Score])</f>
        <v>657</v>
      </c>
      <c r="AV608">
        <f>(Table2[[#This Row],[Rank 1Y]]+Table2[[#This Row],[Rank 6M]]+Table2[[#This Row],[Rank Sharpe]])/3</f>
        <v>550</v>
      </c>
    </row>
    <row r="609" spans="1:48" x14ac:dyDescent="0.3">
      <c r="A609" t="s">
        <v>1404</v>
      </c>
      <c r="B609" t="s">
        <v>1405</v>
      </c>
      <c r="C609" t="s">
        <v>3179</v>
      </c>
      <c r="D609" t="s">
        <v>294</v>
      </c>
      <c r="E609">
        <v>8026.6825335399899</v>
      </c>
      <c r="F609">
        <v>398.2</v>
      </c>
      <c r="G609">
        <v>-32.856746921129798</v>
      </c>
      <c r="H609">
        <f>(Table2[[#This Row],[1Y Return vs Nifty]]-AVERAGE(Table2[1Y Return vs Nifty]))/_xlfn.STDEV.P(Table2[1Y Return vs Nifty])</f>
        <v>-0.96980610669890721</v>
      </c>
      <c r="I609">
        <v>-4.42123059878337</v>
      </c>
      <c r="J609">
        <f>(Table2[[#This Row],[1M Return vs Nifty]]-AVERAGE(Table2[1M Return vs Nifty]))/_xlfn.STDEV.P(Table2[1M Return vs Nifty])</f>
        <v>-0.29467311614950797</v>
      </c>
      <c r="K609">
        <v>-17.701207182599202</v>
      </c>
      <c r="L609">
        <f>(Table2[[#This Row],[6M Return vs Nifty]]-AVERAGE(Table2[6M Return vs Nifty]))/_xlfn.STDEV.P(Table2[6M Return vs Nifty])</f>
        <v>-0.88991112135053818</v>
      </c>
      <c r="M609">
        <v>0.10319116127738601</v>
      </c>
      <c r="N609">
        <f>(Table2[[#This Row],[1W Return vs Nifty]]-AVERAGE(Table2[1W Return vs Nifty]))/_xlfn.STDEV.P(Table2[1W Return vs Nifty])</f>
        <v>-6.3128825133673031E-2</v>
      </c>
      <c r="O609">
        <v>405.73</v>
      </c>
      <c r="P609">
        <v>416.13784918605899</v>
      </c>
      <c r="Q609">
        <v>409.55232271974302</v>
      </c>
      <c r="R609">
        <v>42.624469186607698</v>
      </c>
      <c r="S609" s="1">
        <f>(Table2[[#This Row],[Close Price]]-Table2[[#This Row],[20D EMA]])/Table2[[#This Row],[20D EMA]]</f>
        <v>-1.8559140314987871E-2</v>
      </c>
      <c r="T609" s="1">
        <f>(Table2[[#This Row],[Close Price]]-Table2[[#This Row],[50D EMA]])/Table2[[#This Row],[50D EMA]]</f>
        <v>-4.3105545965464016E-2</v>
      </c>
      <c r="U609" s="1">
        <f>(Table2[[#This Row],[Close Price]]-Table2[[#This Row],[200D EMA]])/Table2[[#This Row],[200D EMA]]</f>
        <v>-2.7718858104270678E-2</v>
      </c>
      <c r="V609">
        <v>0.88830529300231897</v>
      </c>
      <c r="W609">
        <v>387</v>
      </c>
      <c r="X609">
        <v>399.9</v>
      </c>
      <c r="Y609">
        <v>386</v>
      </c>
      <c r="Z609">
        <v>399.9</v>
      </c>
      <c r="AA609">
        <v>387</v>
      </c>
      <c r="AB609">
        <v>399.9</v>
      </c>
      <c r="AC609" s="1">
        <f>(Table2[[#This Row],[Close Price]]/Table2[[#This Row],[Day Low]])-1</f>
        <v>2.8940568475452233E-2</v>
      </c>
      <c r="AD609" s="1">
        <f>(Table2[[#This Row],[Day High]]/Table2[[#This Row],[Close Price]])-1</f>
        <v>4.2692114515319179E-3</v>
      </c>
      <c r="AE609" s="1">
        <f>(Table2[[#This Row],[Close Price]]/Table2[[#This Row],[Current Week Low]])-1</f>
        <v>3.1606217616580334E-2</v>
      </c>
      <c r="AF609" s="1">
        <f>(Table2[[#This Row],[Current Week High]]/Table2[[#This Row],[Close Price]])-1</f>
        <v>4.2692114515319179E-3</v>
      </c>
      <c r="AG609" s="1">
        <f>(Table2[[#This Row],[Close Price]]/Table2[[#This Row],[Current Month Low]])-1</f>
        <v>2.8940568475452233E-2</v>
      </c>
      <c r="AH609" s="1">
        <f>(Table2[[#This Row],[Current Month High]]/Table2[[#This Row],[Close Price]])-1</f>
        <v>4.2692114515319179E-3</v>
      </c>
      <c r="AI609">
        <v>26.820693119035599</v>
      </c>
      <c r="AJ609">
        <v>14.5075485262401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-0.16</v>
      </c>
      <c r="AM609" t="s">
        <v>3214</v>
      </c>
      <c r="AN609">
        <v>-5.63</v>
      </c>
      <c r="AO609" t="s">
        <v>3214</v>
      </c>
      <c r="AP609">
        <v>4.4603331578587001E-2</v>
      </c>
      <c r="AQ609">
        <f>(Table2[[#This Row],[Sharpe Ratio]]-AVERAGE(Table2[Sharpe Ratio]))/_xlfn.STDEV.P(Table2[Sharpe Ratio])</f>
        <v>-0.19376558985622105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649</v>
      </c>
      <c r="AT609">
        <f>_xlfn.RANK.AVG(Table2[[#This Row],[6M Return vs Nifty Z-Score]],Table2[6M Return vs Nifty Z-Score])</f>
        <v>611</v>
      </c>
      <c r="AU609">
        <f>_xlfn.RANK.AVG(Table2[[#This Row],[Sharpe Ratio Z-Score]],Table2[Sharpe Ratio Z-Score])</f>
        <v>392</v>
      </c>
      <c r="AV609">
        <f>(Table2[[#This Row],[Rank 1Y]]+Table2[[#This Row],[Rank 6M]]+Table2[[#This Row],[Rank Sharpe]])/3</f>
        <v>550.66666666666663</v>
      </c>
    </row>
    <row r="610" spans="1:48" x14ac:dyDescent="0.3">
      <c r="A610" t="s">
        <v>22</v>
      </c>
      <c r="B610" t="s">
        <v>23</v>
      </c>
      <c r="C610" t="s">
        <v>3169</v>
      </c>
      <c r="D610" t="s">
        <v>24</v>
      </c>
      <c r="E610">
        <v>1319503.30131994</v>
      </c>
      <c r="F610">
        <v>1726.2</v>
      </c>
      <c r="G610">
        <v>-16.894447542308601</v>
      </c>
      <c r="H610">
        <f>(Table2[[#This Row],[1Y Return vs Nifty]]-AVERAGE(Table2[1Y Return vs Nifty]))/_xlfn.STDEV.P(Table2[1Y Return vs Nifty])</f>
        <v>-0.70284818943669125</v>
      </c>
      <c r="I610">
        <v>3.16159183483115</v>
      </c>
      <c r="J610">
        <f>(Table2[[#This Row],[1M Return vs Nifty]]-AVERAGE(Table2[1M Return vs Nifty]))/_xlfn.STDEV.P(Table2[1M Return vs Nifty])</f>
        <v>0.38794814950234202</v>
      </c>
      <c r="K610">
        <v>1.77646274260435</v>
      </c>
      <c r="L610">
        <f>(Table2[[#This Row],[6M Return vs Nifty]]-AVERAGE(Table2[6M Return vs Nifty]))/_xlfn.STDEV.P(Table2[6M Return vs Nifty])</f>
        <v>-0.27408452473639816</v>
      </c>
      <c r="M610">
        <v>-1.62848277763573</v>
      </c>
      <c r="N610">
        <f>(Table2[[#This Row],[1W Return vs Nifty]]-AVERAGE(Table2[1W Return vs Nifty]))/_xlfn.STDEV.P(Table2[1W Return vs Nifty])</f>
        <v>-0.4251942098610621</v>
      </c>
      <c r="O610">
        <v>1710.28</v>
      </c>
      <c r="P610">
        <v>1669.8270656305799</v>
      </c>
      <c r="Q610">
        <v>1596.8813370225701</v>
      </c>
      <c r="R610">
        <v>51.094694893275602</v>
      </c>
      <c r="S610" s="1">
        <f>(Table2[[#This Row],[Close Price]]-Table2[[#This Row],[20D EMA]])/Table2[[#This Row],[20D EMA]]</f>
        <v>9.3084173351732306E-3</v>
      </c>
      <c r="T610" s="1">
        <f>(Table2[[#This Row],[Close Price]]-Table2[[#This Row],[50D EMA]])/Table2[[#This Row],[50D EMA]]</f>
        <v>3.375974406555203E-2</v>
      </c>
      <c r="U610" s="1">
        <f>(Table2[[#This Row],[Close Price]]-Table2[[#This Row],[200D EMA]])/Table2[[#This Row],[200D EMA]]</f>
        <v>8.098201161180095E-2</v>
      </c>
      <c r="V610">
        <v>0.75517769192522799</v>
      </c>
      <c r="W610">
        <v>1720.1</v>
      </c>
      <c r="X610">
        <v>1742</v>
      </c>
      <c r="Y610">
        <v>1720.1</v>
      </c>
      <c r="Z610">
        <v>1751.45</v>
      </c>
      <c r="AA610">
        <v>1720.1</v>
      </c>
      <c r="AB610">
        <v>1742</v>
      </c>
      <c r="AC610" s="1">
        <f>(Table2[[#This Row],[Close Price]]/Table2[[#This Row],[Day Low]])-1</f>
        <v>3.5463054473579003E-3</v>
      </c>
      <c r="AD610" s="1">
        <f>(Table2[[#This Row],[Day High]]/Table2[[#This Row],[Close Price]])-1</f>
        <v>9.1530529486734125E-3</v>
      </c>
      <c r="AE610" s="1">
        <f>(Table2[[#This Row],[Close Price]]/Table2[[#This Row],[Current Week Low]])-1</f>
        <v>3.5463054473579003E-3</v>
      </c>
      <c r="AF610" s="1">
        <f>(Table2[[#This Row],[Current Week High]]/Table2[[#This Row],[Close Price]])-1</f>
        <v>1.4627505503417959E-2</v>
      </c>
      <c r="AG610" s="1">
        <f>(Table2[[#This Row],[Close Price]]/Table2[[#This Row],[Current Month Low]])-1</f>
        <v>3.5463054473579003E-3</v>
      </c>
      <c r="AH610" s="1">
        <f>(Table2[[#This Row],[Current Month High]]/Table2[[#This Row],[Close Price]])-1</f>
        <v>9.1530529486734125E-3</v>
      </c>
      <c r="AI610">
        <v>3.9277024678484498</v>
      </c>
      <c r="AJ610">
        <v>26.5960177477907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0.05</v>
      </c>
      <c r="AM610" t="s">
        <v>3215</v>
      </c>
      <c r="AN610">
        <v>3.62</v>
      </c>
      <c r="AO610" t="s">
        <v>3215</v>
      </c>
      <c r="AP610">
        <v>-7.3410919165253996E-2</v>
      </c>
      <c r="AQ610">
        <f>(Table2[[#This Row],[Sharpe Ratio]]-AVERAGE(Table2[Sharpe Ratio]))/_xlfn.STDEV.P(Table2[Sharpe Ratio])</f>
        <v>-1.5717852386640885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-2.5859640131958983</v>
      </c>
      <c r="AS610">
        <f>_xlfn.RANK.AVG(Table2[[#This Row],[1Y Return vs Nifty Z-Score]],Table2[1Y Return vs Nifty Z-Score])</f>
        <v>557</v>
      </c>
      <c r="AT610">
        <f>_xlfn.RANK.AVG(Table2[[#This Row],[6M Return vs Nifty Z-Score]],Table2[6M Return vs Nifty Z-Score])</f>
        <v>410</v>
      </c>
      <c r="AU610">
        <f>_xlfn.RANK.AVG(Table2[[#This Row],[Sharpe Ratio Z-Score]],Table2[Sharpe Ratio Z-Score])</f>
        <v>689</v>
      </c>
      <c r="AV610">
        <f>(Table2[[#This Row],[Rank 1Y]]+Table2[[#This Row],[Rank 6M]]+Table2[[#This Row],[Rank Sharpe]])/3</f>
        <v>552</v>
      </c>
    </row>
    <row r="611" spans="1:48" x14ac:dyDescent="0.3">
      <c r="A611" t="s">
        <v>1513</v>
      </c>
      <c r="B611" t="s">
        <v>1514</v>
      </c>
      <c r="C611" t="s">
        <v>3179</v>
      </c>
      <c r="D611" t="s">
        <v>1515</v>
      </c>
      <c r="E611">
        <v>6866.9596474875498</v>
      </c>
      <c r="F611">
        <v>503.2</v>
      </c>
      <c r="G611">
        <v>-10.760987107318099</v>
      </c>
      <c r="H611">
        <f>(Table2[[#This Row],[1Y Return vs Nifty]]-AVERAGE(Table2[1Y Return vs Nifty]))/_xlfn.STDEV.P(Table2[1Y Return vs Nifty])</f>
        <v>-0.60027049780989838</v>
      </c>
      <c r="I611">
        <v>-1.4822828090434901</v>
      </c>
      <c r="J611">
        <f>(Table2[[#This Row],[1M Return vs Nifty]]-AVERAGE(Table2[1M Return vs Nifty]))/_xlfn.STDEV.P(Table2[1M Return vs Nifty])</f>
        <v>-3.0102993681184558E-2</v>
      </c>
      <c r="K611">
        <v>-18.133417904949301</v>
      </c>
      <c r="L611">
        <f>(Table2[[#This Row],[6M Return vs Nifty]]-AVERAGE(Table2[6M Return vs Nifty]))/_xlfn.STDEV.P(Table2[6M Return vs Nifty])</f>
        <v>-0.90357635231436051</v>
      </c>
      <c r="M611">
        <v>-5.7497601467944701</v>
      </c>
      <c r="N611">
        <f>(Table2[[#This Row],[1W Return vs Nifty]]-AVERAGE(Table2[1W Return vs Nifty]))/_xlfn.STDEV.P(Table2[1W Return vs Nifty])</f>
        <v>-1.2868875360130407</v>
      </c>
      <c r="O611">
        <v>509.7</v>
      </c>
      <c r="P611">
        <v>495.17440283230297</v>
      </c>
      <c r="Q611">
        <v>463.32047168927102</v>
      </c>
      <c r="R611">
        <v>42.314713185406703</v>
      </c>
      <c r="S611" s="1">
        <f>(Table2[[#This Row],[Close Price]]-Table2[[#This Row],[20D EMA]])/Table2[[#This Row],[20D EMA]]</f>
        <v>-1.2752599568373553E-2</v>
      </c>
      <c r="T611" s="1">
        <f>(Table2[[#This Row],[Close Price]]-Table2[[#This Row],[50D EMA]])/Table2[[#This Row],[50D EMA]]</f>
        <v>1.6207617198692285E-2</v>
      </c>
      <c r="U611" s="1">
        <f>(Table2[[#This Row],[Close Price]]-Table2[[#This Row],[200D EMA]])/Table2[[#This Row],[200D EMA]]</f>
        <v>8.6073313715942262E-2</v>
      </c>
      <c r="V611">
        <v>0.69215805259220697</v>
      </c>
      <c r="W611">
        <v>499.2</v>
      </c>
      <c r="X611">
        <v>512.4</v>
      </c>
      <c r="Y611">
        <v>499.2</v>
      </c>
      <c r="Z611">
        <v>520</v>
      </c>
      <c r="AA611">
        <v>499.2</v>
      </c>
      <c r="AB611">
        <v>512.4</v>
      </c>
      <c r="AC611" s="1">
        <f>(Table2[[#This Row],[Close Price]]/Table2[[#This Row],[Day Low]])-1</f>
        <v>8.0128205128204844E-3</v>
      </c>
      <c r="AD611" s="1">
        <f>(Table2[[#This Row],[Day High]]/Table2[[#This Row],[Close Price]])-1</f>
        <v>1.8282988871224148E-2</v>
      </c>
      <c r="AE611" s="1">
        <f>(Table2[[#This Row],[Close Price]]/Table2[[#This Row],[Current Week Low]])-1</f>
        <v>8.0128205128204844E-3</v>
      </c>
      <c r="AF611" s="1">
        <f>(Table2[[#This Row],[Current Week High]]/Table2[[#This Row],[Close Price]])-1</f>
        <v>3.3386327503974522E-2</v>
      </c>
      <c r="AG611" s="1">
        <f>(Table2[[#This Row],[Close Price]]/Table2[[#This Row],[Current Month Low]])-1</f>
        <v>8.0128205128204844E-3</v>
      </c>
      <c r="AH611" s="1">
        <f>(Table2[[#This Row],[Current Month High]]/Table2[[#This Row],[Close Price]])-1</f>
        <v>1.8282988871224148E-2</v>
      </c>
      <c r="AI611">
        <v>14.646263910969701</v>
      </c>
      <c r="AJ611">
        <v>47.005550686532203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 t="s">
        <v>3216</v>
      </c>
      <c r="AN611">
        <v>-0.42</v>
      </c>
      <c r="AO611" t="s">
        <v>3214</v>
      </c>
      <c r="AQ611">
        <f>(Table2[[#This Row],[Sharpe Ratio]]-AVERAGE(Table2[Sharpe Ratio]))/_xlfn.STDEV.P(Table2[Sharpe Ratio])</f>
        <v>-0.7145863121857492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-3.5354236920042337</v>
      </c>
      <c r="AS611">
        <f>_xlfn.RANK.AVG(Table2[[#This Row],[1Y Return vs Nifty Z-Score]],Table2[1Y Return vs Nifty Z-Score])</f>
        <v>511</v>
      </c>
      <c r="AT611">
        <f>_xlfn.RANK.AVG(Table2[[#This Row],[6M Return vs Nifty Z-Score]],Table2[6M Return vs Nifty Z-Score])</f>
        <v>616</v>
      </c>
      <c r="AU611">
        <f>_xlfn.RANK.AVG(Table2[[#This Row],[Sharpe Ratio Z-Score]],Table2[Sharpe Ratio Z-Score])</f>
        <v>536.5</v>
      </c>
      <c r="AV611">
        <f>(Table2[[#This Row],[Rank 1Y]]+Table2[[#This Row],[Rank 6M]]+Table2[[#This Row],[Rank Sharpe]])/3</f>
        <v>554.5</v>
      </c>
    </row>
    <row r="612" spans="1:48" x14ac:dyDescent="0.3">
      <c r="A612" t="s">
        <v>1377</v>
      </c>
      <c r="B612" t="s">
        <v>1378</v>
      </c>
      <c r="C612" t="s">
        <v>3182</v>
      </c>
      <c r="D612" t="s">
        <v>130</v>
      </c>
      <c r="E612">
        <v>8315.5315460999991</v>
      </c>
      <c r="F612">
        <v>535.75</v>
      </c>
      <c r="G612">
        <v>-33.755848773566903</v>
      </c>
      <c r="H612">
        <f>(Table2[[#This Row],[1Y Return vs Nifty]]-AVERAGE(Table2[1Y Return vs Nifty]))/_xlfn.STDEV.P(Table2[1Y Return vs Nifty])</f>
        <v>-0.98484293518062782</v>
      </c>
      <c r="I612">
        <v>-8.5522481323526502</v>
      </c>
      <c r="J612">
        <f>(Table2[[#This Row],[1M Return vs Nifty]]-AVERAGE(Table2[1M Return vs Nifty]))/_xlfn.STDEV.P(Table2[1M Return vs Nifty])</f>
        <v>-0.66655580783623247</v>
      </c>
      <c r="K612">
        <v>-28.975719267513501</v>
      </c>
      <c r="L612">
        <f>(Table2[[#This Row],[6M Return vs Nifty]]-AVERAGE(Table2[6M Return vs Nifty]))/_xlfn.STDEV.P(Table2[6M Return vs Nifty])</f>
        <v>-1.2463780104805124</v>
      </c>
      <c r="M612">
        <v>-1.8336176207213299</v>
      </c>
      <c r="N612">
        <f>(Table2[[#This Row],[1W Return vs Nifty]]-AVERAGE(Table2[1W Return vs Nifty]))/_xlfn.STDEV.P(Table2[1W Return vs Nifty])</f>
        <v>-0.46808463178968301</v>
      </c>
      <c r="O612">
        <v>550.74</v>
      </c>
      <c r="P612">
        <v>565.96890031174803</v>
      </c>
      <c r="Q612">
        <v>569.88152125218301</v>
      </c>
      <c r="R612">
        <v>39.802370112140203</v>
      </c>
      <c r="S612" s="1">
        <f>(Table2[[#This Row],[Close Price]]-Table2[[#This Row],[20D EMA]])/Table2[[#This Row],[20D EMA]]</f>
        <v>-2.7217924973671804E-2</v>
      </c>
      <c r="T612" s="1">
        <f>(Table2[[#This Row],[Close Price]]-Table2[[#This Row],[50D EMA]])/Table2[[#This Row],[50D EMA]]</f>
        <v>-5.3393217003801445E-2</v>
      </c>
      <c r="U612" s="1">
        <f>(Table2[[#This Row],[Close Price]]-Table2[[#This Row],[200D EMA]])/Table2[[#This Row],[200D EMA]]</f>
        <v>-5.9892310909093652E-2</v>
      </c>
      <c r="V612">
        <v>1.3394528651920901</v>
      </c>
      <c r="W612">
        <v>532.65</v>
      </c>
      <c r="X612">
        <v>540.95000000000005</v>
      </c>
      <c r="Y612">
        <v>532.6</v>
      </c>
      <c r="Z612">
        <v>549.4</v>
      </c>
      <c r="AA612">
        <v>532.65</v>
      </c>
      <c r="AB612">
        <v>540.95000000000005</v>
      </c>
      <c r="AC612" s="1">
        <f>(Table2[[#This Row],[Close Price]]/Table2[[#This Row],[Day Low]])-1</f>
        <v>5.8199568196752871E-3</v>
      </c>
      <c r="AD612" s="1">
        <f>(Table2[[#This Row],[Day High]]/Table2[[#This Row],[Close Price]])-1</f>
        <v>9.7060195986935494E-3</v>
      </c>
      <c r="AE612" s="1">
        <f>(Table2[[#This Row],[Close Price]]/Table2[[#This Row],[Current Week Low]])-1</f>
        <v>5.9143822756289044E-3</v>
      </c>
      <c r="AF612" s="1">
        <f>(Table2[[#This Row],[Current Week High]]/Table2[[#This Row],[Close Price]])-1</f>
        <v>2.5478301446570262E-2</v>
      </c>
      <c r="AG612" s="1">
        <f>(Table2[[#This Row],[Close Price]]/Table2[[#This Row],[Current Month Low]])-1</f>
        <v>5.8199568196752871E-3</v>
      </c>
      <c r="AH612" s="1">
        <f>(Table2[[#This Row],[Current Month High]]/Table2[[#This Row],[Close Price]])-1</f>
        <v>9.7060195986935494E-3</v>
      </c>
      <c r="AI612">
        <v>26.700886607559401</v>
      </c>
      <c r="AJ612">
        <v>12.789473684210501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-0.11</v>
      </c>
      <c r="AM612" t="s">
        <v>3214</v>
      </c>
      <c r="AN612">
        <v>-2.54</v>
      </c>
      <c r="AO612" t="s">
        <v>3214</v>
      </c>
      <c r="AP612">
        <v>7.0990883586509998E-2</v>
      </c>
      <c r="AQ612">
        <f>(Table2[[#This Row],[Sharpe Ratio]]-AVERAGE(Table2[Sharpe Ratio]))/_xlfn.STDEV.P(Table2[Sharpe Ratio])</f>
        <v>0.11435453056707537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657</v>
      </c>
      <c r="AT612">
        <f>_xlfn.RANK.AVG(Table2[[#This Row],[6M Return vs Nifty Z-Score]],Table2[6M Return vs Nifty Z-Score])</f>
        <v>692</v>
      </c>
      <c r="AU612">
        <f>_xlfn.RANK.AVG(Table2[[#This Row],[Sharpe Ratio Z-Score]],Table2[Sharpe Ratio Z-Score])</f>
        <v>315</v>
      </c>
      <c r="AV612">
        <f>(Table2[[#This Row],[Rank 1Y]]+Table2[[#This Row],[Rank 6M]]+Table2[[#This Row],[Rank Sharpe]])/3</f>
        <v>554.66666666666663</v>
      </c>
    </row>
    <row r="613" spans="1:48" x14ac:dyDescent="0.3">
      <c r="A613" t="s">
        <v>900</v>
      </c>
      <c r="B613" t="s">
        <v>901</v>
      </c>
      <c r="C613" t="s">
        <v>3169</v>
      </c>
      <c r="D613" t="s">
        <v>577</v>
      </c>
      <c r="E613">
        <v>17590.519936000001</v>
      </c>
      <c r="F613">
        <v>352</v>
      </c>
      <c r="G613">
        <v>-13.0408205505816</v>
      </c>
      <c r="H613">
        <f>(Table2[[#This Row],[1Y Return vs Nifty]]-AVERAGE(Table2[1Y Return vs Nifty]))/_xlfn.STDEV.P(Table2[1Y Return vs Nifty])</f>
        <v>-0.63839906395657064</v>
      </c>
      <c r="I613">
        <v>3.9930295582423199</v>
      </c>
      <c r="J613">
        <f>(Table2[[#This Row],[1M Return vs Nifty]]-AVERAGE(Table2[1M Return vs Nifty]))/_xlfn.STDEV.P(Table2[1M Return vs Nifty])</f>
        <v>0.46279588278825612</v>
      </c>
      <c r="K613">
        <v>-9.8192528796591105</v>
      </c>
      <c r="L613">
        <f>(Table2[[#This Row],[6M Return vs Nifty]]-AVERAGE(Table2[6M Return vs Nifty]))/_xlfn.STDEV.P(Table2[6M Return vs Nifty])</f>
        <v>-0.64070692435534515</v>
      </c>
      <c r="M613">
        <v>-2.4102823052973799</v>
      </c>
      <c r="N613">
        <f>(Table2[[#This Row],[1W Return vs Nifty]]-AVERAGE(Table2[1W Return vs Nifty]))/_xlfn.STDEV.P(Table2[1W Return vs Nifty])</f>
        <v>-0.58865601430455361</v>
      </c>
      <c r="O613">
        <v>345.78</v>
      </c>
      <c r="P613">
        <v>333.35117107384201</v>
      </c>
      <c r="Q613">
        <v>322.35909571317802</v>
      </c>
      <c r="R613">
        <v>51.267691709336297</v>
      </c>
      <c r="S613" s="1">
        <f>(Table2[[#This Row],[Close Price]]-Table2[[#This Row],[20D EMA]])/Table2[[#This Row],[20D EMA]]</f>
        <v>1.7988316270461067E-2</v>
      </c>
      <c r="T613" s="1">
        <f>(Table2[[#This Row],[Close Price]]-Table2[[#This Row],[50D EMA]])/Table2[[#This Row],[50D EMA]]</f>
        <v>5.5943493061936807E-2</v>
      </c>
      <c r="U613" s="1">
        <f>(Table2[[#This Row],[Close Price]]-Table2[[#This Row],[200D EMA]])/Table2[[#This Row],[200D EMA]]</f>
        <v>9.1949954820555915E-2</v>
      </c>
      <c r="V613">
        <v>1.62925291408984</v>
      </c>
      <c r="W613">
        <v>346</v>
      </c>
      <c r="X613">
        <v>355</v>
      </c>
      <c r="Y613">
        <v>346</v>
      </c>
      <c r="Z613">
        <v>368.15</v>
      </c>
      <c r="AA613">
        <v>346</v>
      </c>
      <c r="AB613">
        <v>355</v>
      </c>
      <c r="AC613" s="1">
        <f>(Table2[[#This Row],[Close Price]]/Table2[[#This Row],[Day Low]])-1</f>
        <v>1.7341040462427681E-2</v>
      </c>
      <c r="AD613" s="1">
        <f>(Table2[[#This Row],[Day High]]/Table2[[#This Row],[Close Price]])-1</f>
        <v>8.5227272727272929E-3</v>
      </c>
      <c r="AE613" s="1">
        <f>(Table2[[#This Row],[Close Price]]/Table2[[#This Row],[Current Week Low]])-1</f>
        <v>1.7341040462427681E-2</v>
      </c>
      <c r="AF613" s="1">
        <f>(Table2[[#This Row],[Current Week High]]/Table2[[#This Row],[Close Price]])-1</f>
        <v>4.5880681818181834E-2</v>
      </c>
      <c r="AG613" s="1">
        <f>(Table2[[#This Row],[Close Price]]/Table2[[#This Row],[Current Month Low]])-1</f>
        <v>1.7341040462427681E-2</v>
      </c>
      <c r="AH613" s="1">
        <f>(Table2[[#This Row],[Current Month High]]/Table2[[#This Row],[Close Price]])-1</f>
        <v>8.5227272727272929E-3</v>
      </c>
      <c r="AI613">
        <v>11.363636363636299</v>
      </c>
      <c r="AJ613">
        <v>26.573175116864402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0.03</v>
      </c>
      <c r="AM613" t="s">
        <v>3215</v>
      </c>
      <c r="AN613">
        <v>4.76</v>
      </c>
      <c r="AO613" t="s">
        <v>3215</v>
      </c>
      <c r="AP613">
        <v>-1.6100653585911999E-2</v>
      </c>
      <c r="AQ613">
        <f>(Table2[[#This Row],[Sharpe Ratio]]-AVERAGE(Table2[Sharpe Ratio]))/_xlfn.STDEV.P(Table2[Sharpe Ratio])</f>
        <v>-0.902589175061981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-2.3075552948901943</v>
      </c>
      <c r="AS613">
        <f>_xlfn.RANK.AVG(Table2[[#This Row],[1Y Return vs Nifty Z-Score]],Table2[1Y Return vs Nifty Z-Score])</f>
        <v>533</v>
      </c>
      <c r="AT613">
        <f>_xlfn.RANK.AVG(Table2[[#This Row],[6M Return vs Nifty Z-Score]],Table2[6M Return vs Nifty Z-Score])</f>
        <v>536</v>
      </c>
      <c r="AU613">
        <f>_xlfn.RANK.AVG(Table2[[#This Row],[Sharpe Ratio Z-Score]],Table2[Sharpe Ratio Z-Score])</f>
        <v>599</v>
      </c>
      <c r="AV613">
        <f>(Table2[[#This Row],[Rank 1Y]]+Table2[[#This Row],[Rank 6M]]+Table2[[#This Row],[Rank Sharpe]])/3</f>
        <v>556</v>
      </c>
    </row>
    <row r="614" spans="1:48" x14ac:dyDescent="0.3">
      <c r="A614" t="s">
        <v>246</v>
      </c>
      <c r="B614" t="s">
        <v>247</v>
      </c>
      <c r="C614" t="s">
        <v>3171</v>
      </c>
      <c r="D614" t="s">
        <v>195</v>
      </c>
      <c r="E614">
        <v>109896.002020168</v>
      </c>
      <c r="F614">
        <v>619</v>
      </c>
      <c r="G614">
        <v>-19.546564466645101</v>
      </c>
      <c r="H614">
        <f>(Table2[[#This Row],[1Y Return vs Nifty]]-AVERAGE(Table2[1Y Return vs Nifty]))/_xlfn.STDEV.P(Table2[1Y Return vs Nifty])</f>
        <v>-0.74720292766420038</v>
      </c>
      <c r="I614">
        <v>-5.4286529477513898</v>
      </c>
      <c r="J614">
        <f>(Table2[[#This Row],[1M Return vs Nifty]]-AVERAGE(Table2[1M Return vs Nifty]))/_xlfn.STDEV.P(Table2[1M Return vs Nifty])</f>
        <v>-0.38536334725000176</v>
      </c>
      <c r="K614">
        <v>1.5940805704194301</v>
      </c>
      <c r="L614">
        <f>(Table2[[#This Row],[6M Return vs Nifty]]-AVERAGE(Table2[6M Return vs Nifty]))/_xlfn.STDEV.P(Table2[6M Return vs Nifty])</f>
        <v>-0.27985091223608566</v>
      </c>
      <c r="M614">
        <v>-3.4257121195726801</v>
      </c>
      <c r="N614">
        <f>(Table2[[#This Row],[1W Return vs Nifty]]-AVERAGE(Table2[1W Return vs Nifty]))/_xlfn.STDEV.P(Table2[1W Return vs Nifty])</f>
        <v>-0.8009661831577064</v>
      </c>
      <c r="O614">
        <v>643.08000000000004</v>
      </c>
      <c r="P614">
        <v>636.82819024779599</v>
      </c>
      <c r="Q614">
        <v>592.06551985711997</v>
      </c>
      <c r="R614">
        <v>26.216157158544402</v>
      </c>
      <c r="S614" s="1">
        <f>(Table2[[#This Row],[Close Price]]-Table2[[#This Row],[20D EMA]])/Table2[[#This Row],[20D EMA]]</f>
        <v>-3.744479691484736E-2</v>
      </c>
      <c r="T614" s="1">
        <f>(Table2[[#This Row],[Close Price]]-Table2[[#This Row],[50D EMA]])/Table2[[#This Row],[50D EMA]]</f>
        <v>-2.7995290599272728E-2</v>
      </c>
      <c r="U614" s="1">
        <f>(Table2[[#This Row],[Close Price]]-Table2[[#This Row],[200D EMA]])/Table2[[#This Row],[200D EMA]]</f>
        <v>4.5492397782900769E-2</v>
      </c>
      <c r="V614">
        <v>0.95284347442483797</v>
      </c>
      <c r="W614">
        <v>614</v>
      </c>
      <c r="X614">
        <v>629.75</v>
      </c>
      <c r="Y614">
        <v>614</v>
      </c>
      <c r="Z614">
        <v>635.79999999999995</v>
      </c>
      <c r="AA614">
        <v>614</v>
      </c>
      <c r="AB614">
        <v>629.75</v>
      </c>
      <c r="AC614" s="1">
        <f>(Table2[[#This Row],[Close Price]]/Table2[[#This Row],[Day Low]])-1</f>
        <v>8.1433224755700362E-3</v>
      </c>
      <c r="AD614" s="1">
        <f>(Table2[[#This Row],[Day High]]/Table2[[#This Row],[Close Price]])-1</f>
        <v>1.7366720516962753E-2</v>
      </c>
      <c r="AE614" s="1">
        <f>(Table2[[#This Row],[Close Price]]/Table2[[#This Row],[Current Week Low]])-1</f>
        <v>8.1433224755700362E-3</v>
      </c>
      <c r="AF614" s="1">
        <f>(Table2[[#This Row],[Current Week High]]/Table2[[#This Row],[Close Price]])-1</f>
        <v>2.7140549273021009E-2</v>
      </c>
      <c r="AG614" s="1">
        <f>(Table2[[#This Row],[Close Price]]/Table2[[#This Row],[Current Month Low]])-1</f>
        <v>8.1433224755700362E-3</v>
      </c>
      <c r="AH614" s="1">
        <f>(Table2[[#This Row],[Current Month High]]/Table2[[#This Row],[Close Price]])-1</f>
        <v>1.7366720516962753E-2</v>
      </c>
      <c r="AI614">
        <v>8.5621970920840091</v>
      </c>
      <c r="AJ614">
        <v>26.533115290269802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-0.1</v>
      </c>
      <c r="AM614" t="s">
        <v>3214</v>
      </c>
      <c r="AN614">
        <v>-6.34</v>
      </c>
      <c r="AO614" t="s">
        <v>3214</v>
      </c>
      <c r="AP614">
        <v>-7.3021577293748002E-2</v>
      </c>
      <c r="AQ614">
        <f>(Table2[[#This Row],[Sharpe Ratio]]-AVERAGE(Table2[Sharpe Ratio]))/_xlfn.STDEV.P(Table2[Sharpe Ratio])</f>
        <v>-1.5672390016998474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-3.7806223720078416</v>
      </c>
      <c r="AS614">
        <f>_xlfn.RANK.AVG(Table2[[#This Row],[1Y Return vs Nifty Z-Score]],Table2[1Y Return vs Nifty Z-Score])</f>
        <v>570</v>
      </c>
      <c r="AT614">
        <f>_xlfn.RANK.AVG(Table2[[#This Row],[6M Return vs Nifty Z-Score]],Table2[6M Return vs Nifty Z-Score])</f>
        <v>414</v>
      </c>
      <c r="AU614">
        <f>_xlfn.RANK.AVG(Table2[[#This Row],[Sharpe Ratio Z-Score]],Table2[Sharpe Ratio Z-Score])</f>
        <v>688</v>
      </c>
      <c r="AV614">
        <f>(Table2[[#This Row],[Rank 1Y]]+Table2[[#This Row],[Rank 6M]]+Table2[[#This Row],[Rank Sharpe]])/3</f>
        <v>557.33333333333337</v>
      </c>
    </row>
    <row r="615" spans="1:48" x14ac:dyDescent="0.3">
      <c r="A615" t="s">
        <v>709</v>
      </c>
      <c r="B615" t="s">
        <v>710</v>
      </c>
      <c r="C615" t="s">
        <v>3173</v>
      </c>
      <c r="D615" t="s">
        <v>54</v>
      </c>
      <c r="E615">
        <v>25302.746606019999</v>
      </c>
      <c r="F615">
        <v>469.3</v>
      </c>
      <c r="G615">
        <v>-13.282402653293101</v>
      </c>
      <c r="H615">
        <f>(Table2[[#This Row],[1Y Return vs Nifty]]-AVERAGE(Table2[1Y Return vs Nifty]))/_xlfn.STDEV.P(Table2[1Y Return vs Nifty])</f>
        <v>-0.6424393499740888</v>
      </c>
      <c r="I615">
        <v>-2.6790634267595199</v>
      </c>
      <c r="J615">
        <f>(Table2[[#This Row],[1M Return vs Nifty]]-AVERAGE(Table2[1M Return vs Nifty]))/_xlfn.STDEV.P(Table2[1M Return vs Nifty])</f>
        <v>-0.13783964545235136</v>
      </c>
      <c r="K615">
        <v>-1.83059719402481</v>
      </c>
      <c r="L615">
        <f>(Table2[[#This Row],[6M Return vs Nifty]]-AVERAGE(Table2[6M Return vs Nifty]))/_xlfn.STDEV.P(Table2[6M Return vs Nifty])</f>
        <v>-0.38812914368146106</v>
      </c>
      <c r="M615">
        <v>0.25576180075051902</v>
      </c>
      <c r="N615">
        <f>(Table2[[#This Row],[1W Return vs Nifty]]-AVERAGE(Table2[1W Return vs Nifty]))/_xlfn.STDEV.P(Table2[1W Return vs Nifty])</f>
        <v>-3.1228739304804246E-2</v>
      </c>
      <c r="O615">
        <v>472.82</v>
      </c>
      <c r="P615">
        <v>464.44521757589501</v>
      </c>
      <c r="Q615">
        <v>435.216173138123</v>
      </c>
      <c r="R615">
        <v>44.916056759461902</v>
      </c>
      <c r="S615" s="1">
        <f>(Table2[[#This Row],[Close Price]]-Table2[[#This Row],[20D EMA]])/Table2[[#This Row],[20D EMA]]</f>
        <v>-7.4446935408823273E-3</v>
      </c>
      <c r="T615" s="1">
        <f>(Table2[[#This Row],[Close Price]]-Table2[[#This Row],[50D EMA]])/Table2[[#This Row],[50D EMA]]</f>
        <v>1.0452863417226762E-2</v>
      </c>
      <c r="U615" s="1">
        <f>(Table2[[#This Row],[Close Price]]-Table2[[#This Row],[200D EMA]])/Table2[[#This Row],[200D EMA]]</f>
        <v>7.8314706496580386E-2</v>
      </c>
      <c r="V615">
        <v>0.70530482456306798</v>
      </c>
      <c r="W615">
        <v>460.35</v>
      </c>
      <c r="X615">
        <v>472</v>
      </c>
      <c r="Y615">
        <v>457.3</v>
      </c>
      <c r="Z615">
        <v>472</v>
      </c>
      <c r="AA615">
        <v>460.35</v>
      </c>
      <c r="AB615">
        <v>472</v>
      </c>
      <c r="AC615" s="1">
        <f>(Table2[[#This Row],[Close Price]]/Table2[[#This Row],[Day Low]])-1</f>
        <v>1.9441729119148432E-2</v>
      </c>
      <c r="AD615" s="1">
        <f>(Table2[[#This Row],[Day High]]/Table2[[#This Row],[Close Price]])-1</f>
        <v>5.7532495205625533E-3</v>
      </c>
      <c r="AE615" s="1">
        <f>(Table2[[#This Row],[Close Price]]/Table2[[#This Row],[Current Week Low]])-1</f>
        <v>2.6240979663240793E-2</v>
      </c>
      <c r="AF615" s="1">
        <f>(Table2[[#This Row],[Current Week High]]/Table2[[#This Row],[Close Price]])-1</f>
        <v>5.7532495205625533E-3</v>
      </c>
      <c r="AG615" s="1">
        <f>(Table2[[#This Row],[Close Price]]/Table2[[#This Row],[Current Month Low]])-1</f>
        <v>1.9441729119148432E-2</v>
      </c>
      <c r="AH615" s="1">
        <f>(Table2[[#This Row],[Current Month High]]/Table2[[#This Row],[Close Price]])-1</f>
        <v>5.7532495205625533E-3</v>
      </c>
      <c r="AI615">
        <v>10.3771574685701</v>
      </c>
      <c r="AJ615">
        <v>34.315970234688002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</v>
      </c>
      <c r="AM615" t="s">
        <v>3214</v>
      </c>
      <c r="AN615">
        <v>-7.17</v>
      </c>
      <c r="AO615" t="s">
        <v>3214</v>
      </c>
      <c r="AP615">
        <v>-7.9898948783668003E-2</v>
      </c>
      <c r="AQ615">
        <f>(Table2[[#This Row],[Sharpe Ratio]]-AVERAGE(Table2[Sharpe Ratio]))/_xlfn.STDEV.P(Table2[Sharpe Ratio])</f>
        <v>-1.6475441596407445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-2.8471810380534497</v>
      </c>
      <c r="AS615">
        <f>_xlfn.RANK.AVG(Table2[[#This Row],[1Y Return vs Nifty Z-Score]],Table2[1Y Return vs Nifty Z-Score])</f>
        <v>536</v>
      </c>
      <c r="AT615">
        <f>_xlfn.RANK.AVG(Table2[[#This Row],[6M Return vs Nifty Z-Score]],Table2[6M Return vs Nifty Z-Score])</f>
        <v>450</v>
      </c>
      <c r="AU615">
        <f>_xlfn.RANK.AVG(Table2[[#This Row],[Sharpe Ratio Z-Score]],Table2[Sharpe Ratio Z-Score])</f>
        <v>695</v>
      </c>
      <c r="AV615">
        <f>(Table2[[#This Row],[Rank 1Y]]+Table2[[#This Row],[Rank 6M]]+Table2[[#This Row],[Rank Sharpe]])/3</f>
        <v>560.33333333333337</v>
      </c>
    </row>
    <row r="616" spans="1:48" x14ac:dyDescent="0.3">
      <c r="A616" t="s">
        <v>687</v>
      </c>
      <c r="B616" t="s">
        <v>688</v>
      </c>
      <c r="C616" t="s">
        <v>3173</v>
      </c>
      <c r="D616" t="s">
        <v>277</v>
      </c>
      <c r="E616">
        <v>26872.193779829999</v>
      </c>
      <c r="F616">
        <v>1000.65</v>
      </c>
      <c r="G616">
        <v>2.5508587440870301</v>
      </c>
      <c r="H616">
        <f>(Table2[[#This Row],[1Y Return vs Nifty]]-AVERAGE(Table2[1Y Return vs Nifty]))/_xlfn.STDEV.P(Table2[1Y Return vs Nifty])</f>
        <v>-0.37763949966424015</v>
      </c>
      <c r="I616">
        <v>-15.657860696719601</v>
      </c>
      <c r="J616">
        <f>(Table2[[#This Row],[1M Return vs Nifty]]-AVERAGE(Table2[1M Return vs Nifty]))/_xlfn.STDEV.P(Table2[1M Return vs Nifty])</f>
        <v>-1.3062176599215363</v>
      </c>
      <c r="K616">
        <v>-39.703233643177001</v>
      </c>
      <c r="L616">
        <f>(Table2[[#This Row],[6M Return vs Nifty]]-AVERAGE(Table2[6M Return vs Nifty]))/_xlfn.STDEV.P(Table2[6M Return vs Nifty])</f>
        <v>-1.5855504419604074</v>
      </c>
      <c r="M616">
        <v>-7.3864564766084397</v>
      </c>
      <c r="N616">
        <f>(Table2[[#This Row],[1W Return vs Nifty]]-AVERAGE(Table2[1W Return vs Nifty]))/_xlfn.STDEV.P(Table2[1W Return vs Nifty])</f>
        <v>-1.6290946184317667</v>
      </c>
      <c r="O616">
        <v>1083.77</v>
      </c>
      <c r="P616">
        <v>1126.61635383303</v>
      </c>
      <c r="Q616">
        <v>1129.77893699632</v>
      </c>
      <c r="R616">
        <v>14.4117314116604</v>
      </c>
      <c r="S616" s="1">
        <f>(Table2[[#This Row],[Close Price]]-Table2[[#This Row],[20D EMA]])/Table2[[#This Row],[20D EMA]]</f>
        <v>-7.6695239764894771E-2</v>
      </c>
      <c r="T616" s="1">
        <f>(Table2[[#This Row],[Close Price]]-Table2[[#This Row],[50D EMA]])/Table2[[#This Row],[50D EMA]]</f>
        <v>-0.11180944906796446</v>
      </c>
      <c r="U616" s="1">
        <f>(Table2[[#This Row],[Close Price]]-Table2[[#This Row],[200D EMA]])/Table2[[#This Row],[200D EMA]]</f>
        <v>-0.11429575536221971</v>
      </c>
      <c r="V616">
        <v>1.65654602921946</v>
      </c>
      <c r="W616">
        <v>982.7</v>
      </c>
      <c r="X616">
        <v>1016</v>
      </c>
      <c r="Y616">
        <v>982.7</v>
      </c>
      <c r="Z616">
        <v>1058.3</v>
      </c>
      <c r="AA616">
        <v>982.7</v>
      </c>
      <c r="AB616">
        <v>1016</v>
      </c>
      <c r="AC616" s="1">
        <f>(Table2[[#This Row],[Close Price]]/Table2[[#This Row],[Day Low]])-1</f>
        <v>1.8266001831688028E-2</v>
      </c>
      <c r="AD616" s="1">
        <f>(Table2[[#This Row],[Day High]]/Table2[[#This Row],[Close Price]])-1</f>
        <v>1.5340028981162268E-2</v>
      </c>
      <c r="AE616" s="1">
        <f>(Table2[[#This Row],[Close Price]]/Table2[[#This Row],[Current Week Low]])-1</f>
        <v>1.8266001831688028E-2</v>
      </c>
      <c r="AF616" s="1">
        <f>(Table2[[#This Row],[Current Week High]]/Table2[[#This Row],[Close Price]])-1</f>
        <v>5.7612551841303095E-2</v>
      </c>
      <c r="AG616" s="1">
        <f>(Table2[[#This Row],[Close Price]]/Table2[[#This Row],[Current Month Low]])-1</f>
        <v>1.8266001831688028E-2</v>
      </c>
      <c r="AH616" s="1">
        <f>(Table2[[#This Row],[Current Month High]]/Table2[[#This Row],[Close Price]])-1</f>
        <v>1.5340028981162268E-2</v>
      </c>
      <c r="AI616">
        <v>51.291660420726501</v>
      </c>
      <c r="AJ616">
        <v>41.334745762711798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-0.27</v>
      </c>
      <c r="AM616" t="s">
        <v>3214</v>
      </c>
      <c r="AN616">
        <v>-10.92</v>
      </c>
      <c r="AO616" t="s">
        <v>3214</v>
      </c>
      <c r="AQ616">
        <f>(Table2[[#This Row],[Sharpe Ratio]]-AVERAGE(Table2[Sharpe Ratio]))/_xlfn.STDEV.P(Table2[Sharpe Ratio])</f>
        <v>-0.7145863121857492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420</v>
      </c>
      <c r="AT616">
        <f>_xlfn.RANK.AVG(Table2[[#This Row],[6M Return vs Nifty Z-Score]],Table2[6M Return vs Nifty Z-Score])</f>
        <v>726</v>
      </c>
      <c r="AU616">
        <f>_xlfn.RANK.AVG(Table2[[#This Row],[Sharpe Ratio Z-Score]],Table2[Sharpe Ratio Z-Score])</f>
        <v>536.5</v>
      </c>
      <c r="AV616">
        <f>(Table2[[#This Row],[Rank 1Y]]+Table2[[#This Row],[Rank 6M]]+Table2[[#This Row],[Rank Sharpe]])/3</f>
        <v>560.83333333333337</v>
      </c>
    </row>
    <row r="617" spans="1:48" x14ac:dyDescent="0.3">
      <c r="A617" t="s">
        <v>1090</v>
      </c>
      <c r="B617" t="s">
        <v>1091</v>
      </c>
      <c r="C617" t="s">
        <v>3183</v>
      </c>
      <c r="D617" t="s">
        <v>468</v>
      </c>
      <c r="E617">
        <v>12580.373523509999</v>
      </c>
      <c r="F617">
        <v>949.05</v>
      </c>
      <c r="G617">
        <v>-33.434130637346499</v>
      </c>
      <c r="H617">
        <f>(Table2[[#This Row],[1Y Return vs Nifty]]-AVERAGE(Table2[1Y Return vs Nifty]))/_xlfn.STDEV.P(Table2[1Y Return vs Nifty])</f>
        <v>-0.97946243193653793</v>
      </c>
      <c r="I617">
        <v>3.97032992453599</v>
      </c>
      <c r="J617">
        <f>(Table2[[#This Row],[1M Return vs Nifty]]-AVERAGE(Table2[1M Return vs Nifty]))/_xlfn.STDEV.P(Table2[1M Return vs Nifty])</f>
        <v>0.46075241509187986</v>
      </c>
      <c r="K617">
        <v>1.35149464550229</v>
      </c>
      <c r="L617">
        <f>(Table2[[#This Row],[6M Return vs Nifty]]-AVERAGE(Table2[6M Return vs Nifty]))/_xlfn.STDEV.P(Table2[6M Return vs Nifty])</f>
        <v>-0.28752076520627634</v>
      </c>
      <c r="M617">
        <v>-2.10834730026107</v>
      </c>
      <c r="N617">
        <f>(Table2[[#This Row],[1W Return vs Nifty]]-AVERAGE(Table2[1W Return vs Nifty]))/_xlfn.STDEV.P(Table2[1W Return vs Nifty])</f>
        <v>-0.52552622335224974</v>
      </c>
      <c r="O617">
        <v>950.17</v>
      </c>
      <c r="P617">
        <v>929.289253057775</v>
      </c>
      <c r="Q617">
        <v>893.32975310884603</v>
      </c>
      <c r="R617">
        <v>48.550790159222899</v>
      </c>
      <c r="S617" s="1">
        <f>(Table2[[#This Row],[Close Price]]-Table2[[#This Row],[20D EMA]])/Table2[[#This Row],[20D EMA]]</f>
        <v>-1.1787364366376591E-3</v>
      </c>
      <c r="T617" s="1">
        <f>(Table2[[#This Row],[Close Price]]-Table2[[#This Row],[50D EMA]])/Table2[[#This Row],[50D EMA]]</f>
        <v>2.1264366156396739E-2</v>
      </c>
      <c r="U617" s="1">
        <f>(Table2[[#This Row],[Close Price]]-Table2[[#This Row],[200D EMA]])/Table2[[#This Row],[200D EMA]]</f>
        <v>6.2373660674844664E-2</v>
      </c>
      <c r="V617">
        <v>0.74270990299065898</v>
      </c>
      <c r="W617">
        <v>933.35</v>
      </c>
      <c r="X617">
        <v>960.15</v>
      </c>
      <c r="Y617">
        <v>915.05</v>
      </c>
      <c r="Z617">
        <v>960.15</v>
      </c>
      <c r="AA617">
        <v>933.35</v>
      </c>
      <c r="AB617">
        <v>960.15</v>
      </c>
      <c r="AC617" s="1">
        <f>(Table2[[#This Row],[Close Price]]/Table2[[#This Row],[Day Low]])-1</f>
        <v>1.6821128194139279E-2</v>
      </c>
      <c r="AD617" s="1">
        <f>(Table2[[#This Row],[Day High]]/Table2[[#This Row],[Close Price]])-1</f>
        <v>1.1695906432748648E-2</v>
      </c>
      <c r="AE617" s="1">
        <f>(Table2[[#This Row],[Close Price]]/Table2[[#This Row],[Current Week Low]])-1</f>
        <v>3.7156439538823083E-2</v>
      </c>
      <c r="AF617" s="1">
        <f>(Table2[[#This Row],[Current Week High]]/Table2[[#This Row],[Close Price]])-1</f>
        <v>1.1695906432748648E-2</v>
      </c>
      <c r="AG617" s="1">
        <f>(Table2[[#This Row],[Close Price]]/Table2[[#This Row],[Current Month Low]])-1</f>
        <v>1.6821128194139279E-2</v>
      </c>
      <c r="AH617" s="1">
        <f>(Table2[[#This Row],[Current Month High]]/Table2[[#This Row],[Close Price]])-1</f>
        <v>1.1695906432748648E-2</v>
      </c>
      <c r="AI617">
        <v>12.849691797060199</v>
      </c>
      <c r="AJ617">
        <v>24.620839078195701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0.02</v>
      </c>
      <c r="AM617" t="s">
        <v>3215</v>
      </c>
      <c r="AN617">
        <v>-4.8</v>
      </c>
      <c r="AO617" t="s">
        <v>3214</v>
      </c>
      <c r="AP617">
        <v>-2.0780902714358E-2</v>
      </c>
      <c r="AQ617">
        <f>(Table2[[#This Row],[Sharpe Ratio]]-AVERAGE(Table2[Sharpe Ratio]))/_xlfn.STDEV.P(Table2[Sharpe Ratio])</f>
        <v>-0.95723914504156904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-2.2889961504447531</v>
      </c>
      <c r="AS617">
        <f>_xlfn.RANK.AVG(Table2[[#This Row],[1Y Return vs Nifty Z-Score]],Table2[1Y Return vs Nifty Z-Score])</f>
        <v>654</v>
      </c>
      <c r="AT617">
        <f>_xlfn.RANK.AVG(Table2[[#This Row],[6M Return vs Nifty Z-Score]],Table2[6M Return vs Nifty Z-Score])</f>
        <v>421</v>
      </c>
      <c r="AU617">
        <f>_xlfn.RANK.AVG(Table2[[#This Row],[Sharpe Ratio Z-Score]],Table2[Sharpe Ratio Z-Score])</f>
        <v>609</v>
      </c>
      <c r="AV617">
        <f>(Table2[[#This Row],[Rank 1Y]]+Table2[[#This Row],[Rank 6M]]+Table2[[#This Row],[Rank Sharpe]])/3</f>
        <v>561.33333333333337</v>
      </c>
    </row>
    <row r="618" spans="1:48" x14ac:dyDescent="0.3">
      <c r="A618" t="s">
        <v>2186</v>
      </c>
      <c r="B618" t="s">
        <v>2187</v>
      </c>
      <c r="C618" t="s">
        <v>3171</v>
      </c>
      <c r="D618" t="s">
        <v>400</v>
      </c>
      <c r="E618">
        <v>2801.4076369599902</v>
      </c>
      <c r="F618">
        <v>1988.6</v>
      </c>
      <c r="G618">
        <v>-29.703875916885199</v>
      </c>
      <c r="H618">
        <f>(Table2[[#This Row],[1Y Return vs Nifty]]-AVERAGE(Table2[1Y Return vs Nifty]))/_xlfn.STDEV.P(Table2[1Y Return vs Nifty])</f>
        <v>-0.91707661850209277</v>
      </c>
      <c r="I618">
        <v>-17.596345251169399</v>
      </c>
      <c r="J618">
        <f>(Table2[[#This Row],[1M Return vs Nifty]]-AVERAGE(Table2[1M Return vs Nifty]))/_xlfn.STDEV.P(Table2[1M Return vs Nifty])</f>
        <v>-1.4807240250104954</v>
      </c>
      <c r="K618">
        <v>6.4573229734502604</v>
      </c>
      <c r="L618">
        <f>(Table2[[#This Row],[6M Return vs Nifty]]-AVERAGE(Table2[6M Return vs Nifty]))/_xlfn.STDEV.P(Table2[6M Return vs Nifty])</f>
        <v>-0.12608950088304113</v>
      </c>
      <c r="M618">
        <v>-6.8525779351768801</v>
      </c>
      <c r="N618">
        <f>(Table2[[#This Row],[1W Return vs Nifty]]-AVERAGE(Table2[1W Return vs Nifty]))/_xlfn.STDEV.P(Table2[1W Return vs Nifty])</f>
        <v>-1.5174691356215104</v>
      </c>
      <c r="O618">
        <v>2164.5700000000002</v>
      </c>
      <c r="P618">
        <v>2159.2234821807901</v>
      </c>
      <c r="Q618">
        <v>1990.89332659978</v>
      </c>
      <c r="R618">
        <v>19.937325821204201</v>
      </c>
      <c r="S618" s="1">
        <f>(Table2[[#This Row],[Close Price]]-Table2[[#This Row],[20D EMA]])/Table2[[#This Row],[20D EMA]]</f>
        <v>-8.1295592196140687E-2</v>
      </c>
      <c r="T618" s="1">
        <f>(Table2[[#This Row],[Close Price]]-Table2[[#This Row],[50D EMA]])/Table2[[#This Row],[50D EMA]]</f>
        <v>-7.9020760745183508E-2</v>
      </c>
      <c r="U618" s="1">
        <f>(Table2[[#This Row],[Close Price]]-Table2[[#This Row],[200D EMA]])/Table2[[#This Row],[200D EMA]]</f>
        <v>-1.1519083263475858E-3</v>
      </c>
      <c r="V618">
        <v>0.511316721158243</v>
      </c>
      <c r="W618">
        <v>1974.6</v>
      </c>
      <c r="X618">
        <v>2029</v>
      </c>
      <c r="Y618">
        <v>1931.6</v>
      </c>
      <c r="Z618">
        <v>2029</v>
      </c>
      <c r="AA618">
        <v>1974.6</v>
      </c>
      <c r="AB618">
        <v>2029</v>
      </c>
      <c r="AC618" s="1">
        <f>(Table2[[#This Row],[Close Price]]/Table2[[#This Row],[Day Low]])-1</f>
        <v>7.090043553124703E-3</v>
      </c>
      <c r="AD618" s="1">
        <f>(Table2[[#This Row],[Day High]]/Table2[[#This Row],[Close Price]])-1</f>
        <v>2.0315800060344058E-2</v>
      </c>
      <c r="AE618" s="1">
        <f>(Table2[[#This Row],[Close Price]]/Table2[[#This Row],[Current Week Low]])-1</f>
        <v>2.9509215158417978E-2</v>
      </c>
      <c r="AF618" s="1">
        <f>(Table2[[#This Row],[Current Week High]]/Table2[[#This Row],[Close Price]])-1</f>
        <v>2.0315800060344058E-2</v>
      </c>
      <c r="AG618" s="1">
        <f>(Table2[[#This Row],[Close Price]]/Table2[[#This Row],[Current Month Low]])-1</f>
        <v>7.090043553124703E-3</v>
      </c>
      <c r="AH618" s="1">
        <f>(Table2[[#This Row],[Current Month High]]/Table2[[#This Row],[Close Price]])-1</f>
        <v>2.0315800060344058E-2</v>
      </c>
      <c r="AI618">
        <v>28.7312682289047</v>
      </c>
      <c r="AJ618">
        <v>29.888961463095999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-0.05</v>
      </c>
      <c r="AM618" t="s">
        <v>3214</v>
      </c>
      <c r="AN618">
        <v>-13.05</v>
      </c>
      <c r="AO618" t="s">
        <v>3214</v>
      </c>
      <c r="AP618">
        <v>-7.2912581527746004E-2</v>
      </c>
      <c r="AQ618">
        <f>(Table2[[#This Row],[Sharpe Ratio]]-AVERAGE(Table2[Sharpe Ratio]))/_xlfn.STDEV.P(Table2[Sharpe Ratio])</f>
        <v>-1.5659662883941159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-5.6073255684112553</v>
      </c>
      <c r="AS618">
        <f>_xlfn.RANK.AVG(Table2[[#This Row],[1Y Return vs Nifty Z-Score]],Table2[1Y Return vs Nifty Z-Score])</f>
        <v>637</v>
      </c>
      <c r="AT618">
        <f>_xlfn.RANK.AVG(Table2[[#This Row],[6M Return vs Nifty Z-Score]],Table2[6M Return vs Nifty Z-Score])</f>
        <v>360</v>
      </c>
      <c r="AU618">
        <f>_xlfn.RANK.AVG(Table2[[#This Row],[Sharpe Ratio Z-Score]],Table2[Sharpe Ratio Z-Score])</f>
        <v>687</v>
      </c>
      <c r="AV618">
        <f>(Table2[[#This Row],[Rank 1Y]]+Table2[[#This Row],[Rank 6M]]+Table2[[#This Row],[Rank Sharpe]])/3</f>
        <v>561.33333333333337</v>
      </c>
    </row>
    <row r="619" spans="1:48" x14ac:dyDescent="0.3">
      <c r="A619" t="s">
        <v>1287</v>
      </c>
      <c r="B619" t="s">
        <v>1288</v>
      </c>
      <c r="C619" t="s">
        <v>3173</v>
      </c>
      <c r="D619" t="s">
        <v>54</v>
      </c>
      <c r="E619">
        <v>9191.2438072200002</v>
      </c>
      <c r="F619">
        <v>5537.1</v>
      </c>
      <c r="G619">
        <v>-22.7970104577992</v>
      </c>
      <c r="H619">
        <f>(Table2[[#This Row],[1Y Return vs Nifty]]-AVERAGE(Table2[1Y Return vs Nifty]))/_xlfn.STDEV.P(Table2[1Y Return vs Nifty])</f>
        <v>-0.80156428697582482</v>
      </c>
      <c r="I619">
        <v>3.8984475965062799</v>
      </c>
      <c r="J619">
        <f>(Table2[[#This Row],[1M Return vs Nifty]]-AVERAGE(Table2[1M Return vs Nifty]))/_xlfn.STDEV.P(Table2[1M Return vs Nifty])</f>
        <v>0.45428142013357481</v>
      </c>
      <c r="K619">
        <v>1.466559994739</v>
      </c>
      <c r="L619">
        <f>(Table2[[#This Row],[6M Return vs Nifty]]-AVERAGE(Table2[6M Return vs Nifty]))/_xlfn.STDEV.P(Table2[6M Return vs Nifty])</f>
        <v>-0.28388273752222726</v>
      </c>
      <c r="M619">
        <v>3.85729563888933</v>
      </c>
      <c r="N619">
        <f>(Table2[[#This Row],[1W Return vs Nifty]]-AVERAGE(Table2[1W Return vs Nifty]))/_xlfn.STDEV.P(Table2[1W Return vs Nifty])</f>
        <v>0.72179450913242049</v>
      </c>
      <c r="O619">
        <v>5301.67</v>
      </c>
      <c r="P619">
        <v>5233.4773856335596</v>
      </c>
      <c r="Q619">
        <v>5082.4051836710096</v>
      </c>
      <c r="R619">
        <v>67.977654745812004</v>
      </c>
      <c r="S619" s="1">
        <f>(Table2[[#This Row],[Close Price]]-Table2[[#This Row],[20D EMA]])/Table2[[#This Row],[20D EMA]]</f>
        <v>4.4406762397508764E-2</v>
      </c>
      <c r="T619" s="1">
        <f>(Table2[[#This Row],[Close Price]]-Table2[[#This Row],[50D EMA]])/Table2[[#This Row],[50D EMA]]</f>
        <v>5.8015463141183422E-2</v>
      </c>
      <c r="U619" s="1">
        <f>(Table2[[#This Row],[Close Price]]-Table2[[#This Row],[200D EMA]])/Table2[[#This Row],[200D EMA]]</f>
        <v>8.9464495626963333E-2</v>
      </c>
      <c r="V619">
        <v>1.03190922003713</v>
      </c>
      <c r="W619">
        <v>5402.25</v>
      </c>
      <c r="X619">
        <v>5550</v>
      </c>
      <c r="Y619">
        <v>5402.25</v>
      </c>
      <c r="Z619">
        <v>5557.5</v>
      </c>
      <c r="AA619">
        <v>5402.25</v>
      </c>
      <c r="AB619">
        <v>5550</v>
      </c>
      <c r="AC619" s="1">
        <f>(Table2[[#This Row],[Close Price]]/Table2[[#This Row],[Day Low]])-1</f>
        <v>2.4961821463279188E-2</v>
      </c>
      <c r="AD619" s="1">
        <f>(Table2[[#This Row],[Day High]]/Table2[[#This Row],[Close Price]])-1</f>
        <v>2.3297393942676159E-3</v>
      </c>
      <c r="AE619" s="1">
        <f>(Table2[[#This Row],[Close Price]]/Table2[[#This Row],[Current Week Low]])-1</f>
        <v>2.4961821463279188E-2</v>
      </c>
      <c r="AF619" s="1">
        <f>(Table2[[#This Row],[Current Week High]]/Table2[[#This Row],[Close Price]])-1</f>
        <v>3.6842390420976923E-3</v>
      </c>
      <c r="AG619" s="1">
        <f>(Table2[[#This Row],[Close Price]]/Table2[[#This Row],[Current Month Low]])-1</f>
        <v>2.4961821463279188E-2</v>
      </c>
      <c r="AH619" s="1">
        <f>(Table2[[#This Row],[Current Month High]]/Table2[[#This Row],[Close Price]])-1</f>
        <v>2.3297393942676159E-3</v>
      </c>
      <c r="AI619">
        <v>1.9098445034404199</v>
      </c>
      <c r="AJ619">
        <v>19.422846728709899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-0.04</v>
      </c>
      <c r="AM619" t="s">
        <v>3214</v>
      </c>
      <c r="AN619">
        <v>6.38</v>
      </c>
      <c r="AO619" t="s">
        <v>3215</v>
      </c>
      <c r="AP619">
        <v>-6.2034441411398002E-2</v>
      </c>
      <c r="AQ619">
        <f>(Table2[[#This Row],[Sharpe Ratio]]-AVERAGE(Table2[Sharpe Ratio]))/_xlfn.STDEV.P(Table2[Sharpe Ratio])</f>
        <v>-1.4389452656927963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-1.3483163609248534</v>
      </c>
      <c r="AS619">
        <f>_xlfn.RANK.AVG(Table2[[#This Row],[1Y Return vs Nifty Z-Score]],Table2[1Y Return vs Nifty Z-Score])</f>
        <v>592</v>
      </c>
      <c r="AT619">
        <f>_xlfn.RANK.AVG(Table2[[#This Row],[6M Return vs Nifty Z-Score]],Table2[6M Return vs Nifty Z-Score])</f>
        <v>418</v>
      </c>
      <c r="AU619">
        <f>_xlfn.RANK.AVG(Table2[[#This Row],[Sharpe Ratio Z-Score]],Table2[Sharpe Ratio Z-Score])</f>
        <v>677</v>
      </c>
      <c r="AV619">
        <f>(Table2[[#This Row],[Rank 1Y]]+Table2[[#This Row],[Rank 6M]]+Table2[[#This Row],[Rank Sharpe]])/3</f>
        <v>562.33333333333337</v>
      </c>
    </row>
    <row r="620" spans="1:48" x14ac:dyDescent="0.3">
      <c r="A620" t="s">
        <v>661</v>
      </c>
      <c r="B620" t="s">
        <v>662</v>
      </c>
      <c r="C620" t="s">
        <v>3183</v>
      </c>
      <c r="D620" t="s">
        <v>167</v>
      </c>
      <c r="E620">
        <v>28853.6960462799</v>
      </c>
      <c r="F620">
        <v>1132.5999999999999</v>
      </c>
      <c r="G620">
        <v>-20.873366504286501</v>
      </c>
      <c r="H620">
        <f>(Table2[[#This Row],[1Y Return vs Nifty]]-AVERAGE(Table2[1Y Return vs Nifty]))/_xlfn.STDEV.P(Table2[1Y Return vs Nifty])</f>
        <v>-0.76939273254018004</v>
      </c>
      <c r="I620">
        <v>1.962423971143</v>
      </c>
      <c r="J620">
        <f>(Table2[[#This Row],[1M Return vs Nifty]]-AVERAGE(Table2[1M Return vs Nifty]))/_xlfn.STDEV.P(Table2[1M Return vs Nifty])</f>
        <v>0.27999659294062035</v>
      </c>
      <c r="K620">
        <v>-11.304319207833201</v>
      </c>
      <c r="L620">
        <f>(Table2[[#This Row],[6M Return vs Nifty]]-AVERAGE(Table2[6M Return vs Nifty]))/_xlfn.STDEV.P(Table2[6M Return vs Nifty])</f>
        <v>-0.68766035082461274</v>
      </c>
      <c r="M620">
        <v>7.8527032639726597</v>
      </c>
      <c r="N620">
        <f>(Table2[[#This Row],[1W Return vs Nifty]]-AVERAGE(Table2[1W Return vs Nifty]))/_xlfn.STDEV.P(Table2[1W Return vs Nifty])</f>
        <v>1.557170480561832</v>
      </c>
      <c r="O620">
        <v>1062.17</v>
      </c>
      <c r="P620">
        <v>1063.53365114191</v>
      </c>
      <c r="Q620">
        <v>1059.3313247840699</v>
      </c>
      <c r="R620">
        <v>82.310330805386101</v>
      </c>
      <c r="S620" s="1">
        <f>(Table2[[#This Row],[Close Price]]-Table2[[#This Row],[20D EMA]])/Table2[[#This Row],[20D EMA]]</f>
        <v>6.63076532005233E-2</v>
      </c>
      <c r="T620" s="1">
        <f>(Table2[[#This Row],[Close Price]]-Table2[[#This Row],[50D EMA]])/Table2[[#This Row],[50D EMA]]</f>
        <v>6.4940445263705335E-2</v>
      </c>
      <c r="U620" s="1">
        <f>(Table2[[#This Row],[Close Price]]-Table2[[#This Row],[200D EMA]])/Table2[[#This Row],[200D EMA]]</f>
        <v>6.9165022785354524E-2</v>
      </c>
      <c r="V620">
        <v>1.37294319922704</v>
      </c>
      <c r="W620">
        <v>1088</v>
      </c>
      <c r="X620">
        <v>1139.95</v>
      </c>
      <c r="Y620">
        <v>1074.1500000000001</v>
      </c>
      <c r="Z620">
        <v>1139.95</v>
      </c>
      <c r="AA620">
        <v>1088</v>
      </c>
      <c r="AB620">
        <v>1139.95</v>
      </c>
      <c r="AC620" s="1">
        <f>(Table2[[#This Row],[Close Price]]/Table2[[#This Row],[Day Low]])-1</f>
        <v>4.099264705882355E-2</v>
      </c>
      <c r="AD620" s="1">
        <f>(Table2[[#This Row],[Day High]]/Table2[[#This Row],[Close Price]])-1</f>
        <v>6.4894932014833984E-3</v>
      </c>
      <c r="AE620" s="1">
        <f>(Table2[[#This Row],[Close Price]]/Table2[[#This Row],[Current Week Low]])-1</f>
        <v>5.4415118931247841E-2</v>
      </c>
      <c r="AF620" s="1">
        <f>(Table2[[#This Row],[Current Week High]]/Table2[[#This Row],[Close Price]])-1</f>
        <v>6.4894932014833984E-3</v>
      </c>
      <c r="AG620" s="1">
        <f>(Table2[[#This Row],[Close Price]]/Table2[[#This Row],[Current Month Low]])-1</f>
        <v>4.099264705882355E-2</v>
      </c>
      <c r="AH620" s="1">
        <f>(Table2[[#This Row],[Current Month High]]/Table2[[#This Row],[Close Price]])-1</f>
        <v>6.4894932014833984E-3</v>
      </c>
      <c r="AI620">
        <v>19.106480663959001</v>
      </c>
      <c r="AJ620">
        <v>21.393354769560499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0.02</v>
      </c>
      <c r="AM620" t="s">
        <v>3215</v>
      </c>
      <c r="AN620">
        <v>7.49</v>
      </c>
      <c r="AO620" t="s">
        <v>3215</v>
      </c>
      <c r="AP620">
        <v>-7.7970158619899998E-4</v>
      </c>
      <c r="AQ620">
        <f>(Table2[[#This Row],[Sharpe Ratio]]-AVERAGE(Table2[Sharpe Ratio]))/_xlfn.STDEV.P(Table2[Sharpe Ratio])</f>
        <v>-0.72369067118660457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574</v>
      </c>
      <c r="AT620">
        <f>_xlfn.RANK.AVG(Table2[[#This Row],[6M Return vs Nifty Z-Score]],Table2[6M Return vs Nifty Z-Score])</f>
        <v>551</v>
      </c>
      <c r="AU620">
        <f>_xlfn.RANK.AVG(Table2[[#This Row],[Sharpe Ratio Z-Score]],Table2[Sharpe Ratio Z-Score])</f>
        <v>563</v>
      </c>
      <c r="AV620">
        <f>(Table2[[#This Row],[Rank 1Y]]+Table2[[#This Row],[Rank 6M]]+Table2[[#This Row],[Rank Sharpe]])/3</f>
        <v>562.66666666666663</v>
      </c>
    </row>
    <row r="621" spans="1:48" x14ac:dyDescent="0.3">
      <c r="A621" t="s">
        <v>1473</v>
      </c>
      <c r="B621" t="s">
        <v>1474</v>
      </c>
      <c r="C621" t="s">
        <v>3178</v>
      </c>
      <c r="D621" t="s">
        <v>1475</v>
      </c>
      <c r="E621">
        <v>7310.4062764800001</v>
      </c>
      <c r="F621">
        <v>274.2</v>
      </c>
      <c r="G621">
        <v>-53.902521163030002</v>
      </c>
      <c r="H621">
        <f>(Table2[[#This Row],[1Y Return vs Nifty]]-AVERAGE(Table2[1Y Return vs Nifty]))/_xlfn.STDEV.P(Table2[1Y Return vs Nifty])</f>
        <v>-1.3217814659784659</v>
      </c>
      <c r="I621">
        <v>0.377537722432784</v>
      </c>
      <c r="J621">
        <f>(Table2[[#This Row],[1M Return vs Nifty]]-AVERAGE(Table2[1M Return vs Nifty]))/_xlfn.STDEV.P(Table2[1M Return vs Nifty])</f>
        <v>0.13732187432755638</v>
      </c>
      <c r="K621">
        <v>-24.441313391708199</v>
      </c>
      <c r="L621">
        <f>(Table2[[#This Row],[6M Return vs Nifty]]-AVERAGE(Table2[6M Return vs Nifty]))/_xlfn.STDEV.P(Table2[6M Return vs Nifty])</f>
        <v>-1.1030134422910165</v>
      </c>
      <c r="M621">
        <v>-0.74270516701635403</v>
      </c>
      <c r="N621">
        <f>(Table2[[#This Row],[1W Return vs Nifty]]-AVERAGE(Table2[1W Return vs Nifty]))/_xlfn.STDEV.P(Table2[1W Return vs Nifty])</f>
        <v>-0.23999224766423838</v>
      </c>
      <c r="O621">
        <v>278.23</v>
      </c>
      <c r="P621">
        <v>280.68446769030299</v>
      </c>
      <c r="Q621">
        <v>283.720141325898</v>
      </c>
      <c r="R621">
        <v>38.407854969402997</v>
      </c>
      <c r="S621" s="1">
        <f>(Table2[[#This Row],[Close Price]]-Table2[[#This Row],[20D EMA]])/Table2[[#This Row],[20D EMA]]</f>
        <v>-1.448441936527344E-2</v>
      </c>
      <c r="T621" s="1">
        <f>(Table2[[#This Row],[Close Price]]-Table2[[#This Row],[50D EMA]])/Table2[[#This Row],[50D EMA]]</f>
        <v>-2.3102338877752693E-2</v>
      </c>
      <c r="U621" s="1">
        <f>(Table2[[#This Row],[Close Price]]-Table2[[#This Row],[200D EMA]])/Table2[[#This Row],[200D EMA]]</f>
        <v>-3.3554689777778604E-2</v>
      </c>
      <c r="V621">
        <v>0.91039906103633195</v>
      </c>
      <c r="W621">
        <v>272.10000000000002</v>
      </c>
      <c r="X621">
        <v>280.7</v>
      </c>
      <c r="Y621">
        <v>269.64999999999998</v>
      </c>
      <c r="Z621">
        <v>280.7</v>
      </c>
      <c r="AA621">
        <v>272.10000000000002</v>
      </c>
      <c r="AB621">
        <v>280.7</v>
      </c>
      <c r="AC621" s="1">
        <f>(Table2[[#This Row],[Close Price]]/Table2[[#This Row],[Day Low]])-1</f>
        <v>7.717750826901737E-3</v>
      </c>
      <c r="AD621" s="1">
        <f>(Table2[[#This Row],[Day High]]/Table2[[#This Row],[Close Price]])-1</f>
        <v>2.3705324580598042E-2</v>
      </c>
      <c r="AE621" s="1">
        <f>(Table2[[#This Row],[Close Price]]/Table2[[#This Row],[Current Week Low]])-1</f>
        <v>1.6873725199332501E-2</v>
      </c>
      <c r="AF621" s="1">
        <f>(Table2[[#This Row],[Current Week High]]/Table2[[#This Row],[Close Price]])-1</f>
        <v>2.3705324580598042E-2</v>
      </c>
      <c r="AG621" s="1">
        <f>(Table2[[#This Row],[Close Price]]/Table2[[#This Row],[Current Month Low]])-1</f>
        <v>7.717750826901737E-3</v>
      </c>
      <c r="AH621" s="1">
        <f>(Table2[[#This Row],[Current Month High]]/Table2[[#This Row],[Close Price]])-1</f>
        <v>2.3705324580598042E-2</v>
      </c>
      <c r="AI621">
        <v>31.1998541210795</v>
      </c>
      <c r="AJ621">
        <v>9.6580683863227197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-0.15</v>
      </c>
      <c r="AM621" t="s">
        <v>3214</v>
      </c>
      <c r="AN621">
        <v>-4.76</v>
      </c>
      <c r="AO621" t="s">
        <v>3214</v>
      </c>
      <c r="AP621">
        <v>7.3190240347272006E-2</v>
      </c>
      <c r="AQ621">
        <f>(Table2[[#This Row],[Sharpe Ratio]]-AVERAGE(Table2[Sharpe Ratio]))/_xlfn.STDEV.P(Table2[Sharpe Ratio])</f>
        <v>0.14003580898867007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711</v>
      </c>
      <c r="AT621">
        <f>_xlfn.RANK.AVG(Table2[[#This Row],[6M Return vs Nifty Z-Score]],Table2[6M Return vs Nifty Z-Score])</f>
        <v>668</v>
      </c>
      <c r="AU621">
        <f>_xlfn.RANK.AVG(Table2[[#This Row],[Sharpe Ratio Z-Score]],Table2[Sharpe Ratio Z-Score])</f>
        <v>309</v>
      </c>
      <c r="AV621">
        <f>(Table2[[#This Row],[Rank 1Y]]+Table2[[#This Row],[Rank 6M]]+Table2[[#This Row],[Rank Sharpe]])/3</f>
        <v>562.66666666666663</v>
      </c>
    </row>
    <row r="622" spans="1:48" x14ac:dyDescent="0.3">
      <c r="A622" t="s">
        <v>453</v>
      </c>
      <c r="B622" t="s">
        <v>454</v>
      </c>
      <c r="C622" t="s">
        <v>3169</v>
      </c>
      <c r="D622" t="s">
        <v>34</v>
      </c>
      <c r="E622">
        <v>50484.533966073999</v>
      </c>
      <c r="F622">
        <v>110.89</v>
      </c>
      <c r="G622">
        <v>-33.053410693021597</v>
      </c>
      <c r="H622">
        <f>(Table2[[#This Row],[1Y Return vs Nifty]]-AVERAGE(Table2[1Y Return vs Nifty]))/_xlfn.STDEV.P(Table2[1Y Return vs Nifty])</f>
        <v>-0.9730951661069035</v>
      </c>
      <c r="I622">
        <v>-8.2643724736954294</v>
      </c>
      <c r="J622">
        <f>(Table2[[#This Row],[1M Return vs Nifty]]-AVERAGE(Table2[1M Return vs Nifty]))/_xlfn.STDEV.P(Table2[1M Return vs Nifty])</f>
        <v>-0.64064064917554342</v>
      </c>
      <c r="K622">
        <v>-36.061772532983603</v>
      </c>
      <c r="L622">
        <f>(Table2[[#This Row],[6M Return vs Nifty]]-AVERAGE(Table2[6M Return vs Nifty]))/_xlfn.STDEV.P(Table2[6M Return vs Nifty])</f>
        <v>-1.4704181591563228</v>
      </c>
      <c r="M622">
        <v>-0.68478532607565601</v>
      </c>
      <c r="N622">
        <f>(Table2[[#This Row],[1W Return vs Nifty]]-AVERAGE(Table2[1W Return vs Nifty]))/_xlfn.STDEV.P(Table2[1W Return vs Nifty])</f>
        <v>-0.22788213327012483</v>
      </c>
      <c r="O622">
        <v>112.48</v>
      </c>
      <c r="P622">
        <v>115.99028588323399</v>
      </c>
      <c r="Q622">
        <v>119.197011912932</v>
      </c>
      <c r="R622">
        <v>41.150947755412602</v>
      </c>
      <c r="S622" s="1">
        <f>(Table2[[#This Row],[Close Price]]-Table2[[#This Row],[20D EMA]])/Table2[[#This Row],[20D EMA]]</f>
        <v>-1.4135846372688507E-2</v>
      </c>
      <c r="T622" s="1">
        <f>(Table2[[#This Row],[Close Price]]-Table2[[#This Row],[50D EMA]])/Table2[[#This Row],[50D EMA]]</f>
        <v>-4.397166404407684E-2</v>
      </c>
      <c r="U622" s="1">
        <f>(Table2[[#This Row],[Close Price]]-Table2[[#This Row],[200D EMA]])/Table2[[#This Row],[200D EMA]]</f>
        <v>-6.9691444270430974E-2</v>
      </c>
      <c r="V622">
        <v>0.62635568313430301</v>
      </c>
      <c r="W622">
        <v>110.51</v>
      </c>
      <c r="X622">
        <v>111.69</v>
      </c>
      <c r="Y622">
        <v>109.7</v>
      </c>
      <c r="Z622">
        <v>111.69</v>
      </c>
      <c r="AA622">
        <v>110.51</v>
      </c>
      <c r="AB622">
        <v>111.69</v>
      </c>
      <c r="AC622" s="1">
        <f>(Table2[[#This Row],[Close Price]]/Table2[[#This Row],[Day Low]])-1</f>
        <v>3.4386028413717629E-3</v>
      </c>
      <c r="AD622" s="1">
        <f>(Table2[[#This Row],[Day High]]/Table2[[#This Row],[Close Price]])-1</f>
        <v>7.2143565695734768E-3</v>
      </c>
      <c r="AE622" s="1">
        <f>(Table2[[#This Row],[Close Price]]/Table2[[#This Row],[Current Week Low]])-1</f>
        <v>1.0847766636280731E-2</v>
      </c>
      <c r="AF622" s="1">
        <f>(Table2[[#This Row],[Current Week High]]/Table2[[#This Row],[Close Price]])-1</f>
        <v>7.2143565695734768E-3</v>
      </c>
      <c r="AG622" s="1">
        <f>(Table2[[#This Row],[Close Price]]/Table2[[#This Row],[Current Month Low]])-1</f>
        <v>3.4386028413717629E-3</v>
      </c>
      <c r="AH622" s="1">
        <f>(Table2[[#This Row],[Current Month High]]/Table2[[#This Row],[Close Price]])-1</f>
        <v>7.2143565695734768E-3</v>
      </c>
      <c r="AI622">
        <v>42.438452520515803</v>
      </c>
      <c r="AJ622">
        <v>28.344907407407401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-0.09</v>
      </c>
      <c r="AM622" t="s">
        <v>3214</v>
      </c>
      <c r="AN622">
        <v>-1.31</v>
      </c>
      <c r="AO622" t="s">
        <v>3214</v>
      </c>
      <c r="AP622">
        <v>6.7835287103488004E-2</v>
      </c>
      <c r="AQ622">
        <f>(Table2[[#This Row],[Sharpe Ratio]]-AVERAGE(Table2[Sharpe Ratio]))/_xlfn.STDEV.P(Table2[Sharpe Ratio])</f>
        <v>7.7507506331400577E-2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650</v>
      </c>
      <c r="AT622">
        <f>_xlfn.RANK.AVG(Table2[[#This Row],[6M Return vs Nifty Z-Score]],Table2[6M Return vs Nifty Z-Score])</f>
        <v>715</v>
      </c>
      <c r="AU622">
        <f>_xlfn.RANK.AVG(Table2[[#This Row],[Sharpe Ratio Z-Score]],Table2[Sharpe Ratio Z-Score])</f>
        <v>325</v>
      </c>
      <c r="AV622">
        <f>(Table2[[#This Row],[Rank 1Y]]+Table2[[#This Row],[Rank 6M]]+Table2[[#This Row],[Rank Sharpe]])/3</f>
        <v>563.33333333333337</v>
      </c>
    </row>
    <row r="623" spans="1:48" x14ac:dyDescent="0.3">
      <c r="A623" t="s">
        <v>16</v>
      </c>
      <c r="B623" t="s">
        <v>17</v>
      </c>
      <c r="C623" t="s">
        <v>3167</v>
      </c>
      <c r="D623" t="s">
        <v>18</v>
      </c>
      <c r="E623">
        <v>1985700.0650821801</v>
      </c>
      <c r="F623">
        <v>2929.65</v>
      </c>
      <c r="G623">
        <v>-4.9813548472543996</v>
      </c>
      <c r="H623">
        <f>(Table2[[#This Row],[1Y Return vs Nifty]]-AVERAGE(Table2[1Y Return vs Nifty]))/_xlfn.STDEV.P(Table2[1Y Return vs Nifty])</f>
        <v>-0.50361032661079996</v>
      </c>
      <c r="I623">
        <v>-5.3366554037428298</v>
      </c>
      <c r="J623">
        <f>(Table2[[#This Row],[1M Return vs Nifty]]-AVERAGE(Table2[1M Return vs Nifty]))/_xlfn.STDEV.P(Table2[1M Return vs Nifty])</f>
        <v>-0.37708153919267523</v>
      </c>
      <c r="K623">
        <v>-16.334797584501999</v>
      </c>
      <c r="L623">
        <f>(Table2[[#This Row],[6M Return vs Nifty]]-AVERAGE(Table2[6M Return vs Nifty]))/_xlfn.STDEV.P(Table2[6M Return vs Nifty])</f>
        <v>-0.84670927145738162</v>
      </c>
      <c r="M623">
        <v>-0.85684737080183104</v>
      </c>
      <c r="N623">
        <f>(Table2[[#This Row],[1W Return vs Nifty]]-AVERAGE(Table2[1W Return vs Nifty]))/_xlfn.STDEV.P(Table2[1W Return vs Nifty])</f>
        <v>-0.26385756087277434</v>
      </c>
      <c r="O623">
        <v>2971.06</v>
      </c>
      <c r="P623">
        <v>2978.2813609157702</v>
      </c>
      <c r="Q623">
        <v>2866.8151540410799</v>
      </c>
      <c r="R623">
        <v>39.583430453054703</v>
      </c>
      <c r="S623" s="1">
        <f>(Table2[[#This Row],[Close Price]]-Table2[[#This Row],[20D EMA]])/Table2[[#This Row],[20D EMA]]</f>
        <v>-1.393778651390408E-2</v>
      </c>
      <c r="T623" s="1">
        <f>(Table2[[#This Row],[Close Price]]-Table2[[#This Row],[50D EMA]])/Table2[[#This Row],[50D EMA]]</f>
        <v>-1.6328665771462494E-2</v>
      </c>
      <c r="U623" s="1">
        <f>(Table2[[#This Row],[Close Price]]-Table2[[#This Row],[200D EMA]])/Table2[[#This Row],[200D EMA]]</f>
        <v>2.1917997004567164E-2</v>
      </c>
      <c r="V623">
        <v>1.31045059224612</v>
      </c>
      <c r="W623">
        <v>2925.65</v>
      </c>
      <c r="X623">
        <v>2975.9</v>
      </c>
      <c r="Y623">
        <v>2925.65</v>
      </c>
      <c r="Z623">
        <v>3049.95</v>
      </c>
      <c r="AA623">
        <v>2925.65</v>
      </c>
      <c r="AB623">
        <v>2975.9</v>
      </c>
      <c r="AC623" s="1">
        <f>(Table2[[#This Row],[Close Price]]/Table2[[#This Row],[Day Low]])-1</f>
        <v>1.3672175414010113E-3</v>
      </c>
      <c r="AD623" s="1">
        <f>(Table2[[#This Row],[Day High]]/Table2[[#This Row],[Close Price]])-1</f>
        <v>1.5786868738586479E-2</v>
      </c>
      <c r="AE623" s="1">
        <f>(Table2[[#This Row],[Close Price]]/Table2[[#This Row],[Current Week Low]])-1</f>
        <v>1.3672175414010113E-3</v>
      </c>
      <c r="AF623" s="1">
        <f>(Table2[[#This Row],[Current Week High]]/Table2[[#This Row],[Close Price]])-1</f>
        <v>4.1062925605447553E-2</v>
      </c>
      <c r="AG623" s="1">
        <f>(Table2[[#This Row],[Close Price]]/Table2[[#This Row],[Current Month Low]])-1</f>
        <v>1.3672175414010113E-3</v>
      </c>
      <c r="AH623" s="1">
        <f>(Table2[[#This Row],[Current Month High]]/Table2[[#This Row],[Close Price]])-1</f>
        <v>1.5786868738586479E-2</v>
      </c>
      <c r="AI623">
        <v>9.8288191422183306</v>
      </c>
      <c r="AJ623">
        <v>31.9483853533306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</v>
      </c>
      <c r="AM623" t="s">
        <v>3214</v>
      </c>
      <c r="AN623">
        <v>-0.53</v>
      </c>
      <c r="AO623" t="s">
        <v>3214</v>
      </c>
      <c r="AP623">
        <v>-3.1345390704326001E-2</v>
      </c>
      <c r="AQ623">
        <f>(Table2[[#This Row],[Sharpe Ratio]]-AVERAGE(Table2[Sharpe Ratio]))/_xlfn.STDEV.P(Table2[Sharpe Ratio])</f>
        <v>-1.0805977389233374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466</v>
      </c>
      <c r="AT623">
        <f>_xlfn.RANK.AVG(Table2[[#This Row],[6M Return vs Nifty Z-Score]],Table2[6M Return vs Nifty Z-Score])</f>
        <v>598</v>
      </c>
      <c r="AU623">
        <f>_xlfn.RANK.AVG(Table2[[#This Row],[Sharpe Ratio Z-Score]],Table2[Sharpe Ratio Z-Score])</f>
        <v>629</v>
      </c>
      <c r="AV623">
        <f>(Table2[[#This Row],[Rank 1Y]]+Table2[[#This Row],[Rank 6M]]+Table2[[#This Row],[Rank Sharpe]])/3</f>
        <v>564.33333333333337</v>
      </c>
    </row>
    <row r="624" spans="1:48" x14ac:dyDescent="0.3">
      <c r="A624" t="s">
        <v>936</v>
      </c>
      <c r="B624" t="s">
        <v>937</v>
      </c>
      <c r="C624" t="s">
        <v>3168</v>
      </c>
      <c r="D624" t="s">
        <v>21</v>
      </c>
      <c r="E624">
        <v>16443.045434879899</v>
      </c>
      <c r="F624">
        <v>595.20000000000005</v>
      </c>
      <c r="G624">
        <v>-11.565441629766999</v>
      </c>
      <c r="H624">
        <f>(Table2[[#This Row],[1Y Return vs Nifty]]-AVERAGE(Table2[1Y Return vs Nifty]))/_xlfn.STDEV.P(Table2[1Y Return vs Nifty])</f>
        <v>-0.61372441812228562</v>
      </c>
      <c r="I624">
        <v>-13.5526324883317</v>
      </c>
      <c r="J624">
        <f>(Table2[[#This Row],[1M Return vs Nifty]]-AVERAGE(Table2[1M Return vs Nifty]))/_xlfn.STDEV.P(Table2[1M Return vs Nifty])</f>
        <v>-1.1167006882824269</v>
      </c>
      <c r="K624">
        <v>-37.321616382482702</v>
      </c>
      <c r="L624">
        <f>(Table2[[#This Row],[6M Return vs Nifty]]-AVERAGE(Table2[6M Return vs Nifty]))/_xlfn.STDEV.P(Table2[6M Return vs Nifty])</f>
        <v>-1.5102507137217107</v>
      </c>
      <c r="M624">
        <v>-4.6772841193531196</v>
      </c>
      <c r="N624">
        <f>(Table2[[#This Row],[1W Return vs Nifty]]-AVERAGE(Table2[1W Return vs Nifty]))/_xlfn.STDEV.P(Table2[1W Return vs Nifty])</f>
        <v>-1.0626499143911696</v>
      </c>
      <c r="O624">
        <v>625.41</v>
      </c>
      <c r="P624">
        <v>638.43566903539602</v>
      </c>
      <c r="Q624">
        <v>644.21458860276903</v>
      </c>
      <c r="R624">
        <v>26.734038967149601</v>
      </c>
      <c r="S624" s="1">
        <f>(Table2[[#This Row],[Close Price]]-Table2[[#This Row],[20D EMA]])/Table2[[#This Row],[20D EMA]]</f>
        <v>-4.830431237108445E-2</v>
      </c>
      <c r="T624" s="1">
        <f>(Table2[[#This Row],[Close Price]]-Table2[[#This Row],[50D EMA]])/Table2[[#This Row],[50D EMA]]</f>
        <v>-6.7721261721983936E-2</v>
      </c>
      <c r="U624" s="1">
        <f>(Table2[[#This Row],[Close Price]]-Table2[[#This Row],[200D EMA]])/Table2[[#This Row],[200D EMA]]</f>
        <v>-7.6084257435206901E-2</v>
      </c>
      <c r="V624">
        <v>0.88064276159646604</v>
      </c>
      <c r="W624">
        <v>591.15</v>
      </c>
      <c r="X624">
        <v>608.75</v>
      </c>
      <c r="Y624">
        <v>591.15</v>
      </c>
      <c r="Z624">
        <v>608.75</v>
      </c>
      <c r="AA624">
        <v>591.15</v>
      </c>
      <c r="AB624">
        <v>608.75</v>
      </c>
      <c r="AC624" s="1">
        <f>(Table2[[#This Row],[Close Price]]/Table2[[#This Row],[Day Low]])-1</f>
        <v>6.8510530322254404E-3</v>
      </c>
      <c r="AD624" s="1">
        <f>(Table2[[#This Row],[Day High]]/Table2[[#This Row],[Close Price]])-1</f>
        <v>2.2765456989247257E-2</v>
      </c>
      <c r="AE624" s="1">
        <f>(Table2[[#This Row],[Close Price]]/Table2[[#This Row],[Current Week Low]])-1</f>
        <v>6.8510530322254404E-3</v>
      </c>
      <c r="AF624" s="1">
        <f>(Table2[[#This Row],[Current Week High]]/Table2[[#This Row],[Close Price]])-1</f>
        <v>2.2765456989247257E-2</v>
      </c>
      <c r="AG624" s="1">
        <f>(Table2[[#This Row],[Close Price]]/Table2[[#This Row],[Current Month Low]])-1</f>
        <v>6.8510530322254404E-3</v>
      </c>
      <c r="AH624" s="1">
        <f>(Table2[[#This Row],[Current Month High]]/Table2[[#This Row],[Close Price]])-1</f>
        <v>2.2765456989247257E-2</v>
      </c>
      <c r="AI624">
        <v>44.800067204301001</v>
      </c>
      <c r="AJ624">
        <v>24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-0.25</v>
      </c>
      <c r="AM624" t="s">
        <v>3214</v>
      </c>
      <c r="AN624">
        <v>-9.9499999999999993</v>
      </c>
      <c r="AO624" t="s">
        <v>3214</v>
      </c>
      <c r="AP624">
        <v>2.1177290220606999E-2</v>
      </c>
      <c r="AQ624">
        <f>(Table2[[#This Row],[Sharpe Ratio]]-AVERAGE(Table2[Sharpe Ratio]))/_xlfn.STDEV.P(Table2[Sharpe Ratio])</f>
        <v>-0.46730497244444558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519</v>
      </c>
      <c r="AT624">
        <f>_xlfn.RANK.AVG(Table2[[#This Row],[6M Return vs Nifty Z-Score]],Table2[6M Return vs Nifty Z-Score])</f>
        <v>717</v>
      </c>
      <c r="AU624">
        <f>_xlfn.RANK.AVG(Table2[[#This Row],[Sharpe Ratio Z-Score]],Table2[Sharpe Ratio Z-Score])</f>
        <v>457</v>
      </c>
      <c r="AV624">
        <f>(Table2[[#This Row],[Rank 1Y]]+Table2[[#This Row],[Rank 6M]]+Table2[[#This Row],[Rank Sharpe]])/3</f>
        <v>564.33333333333337</v>
      </c>
    </row>
    <row r="625" spans="1:48" x14ac:dyDescent="0.3">
      <c r="A625" t="s">
        <v>183</v>
      </c>
      <c r="B625" t="s">
        <v>184</v>
      </c>
      <c r="C625" t="s">
        <v>3169</v>
      </c>
      <c r="D625" t="s">
        <v>43</v>
      </c>
      <c r="E625">
        <v>153076.96605775901</v>
      </c>
      <c r="F625">
        <v>710.2</v>
      </c>
      <c r="G625">
        <v>-19.2616556607286</v>
      </c>
      <c r="H625">
        <f>(Table2[[#This Row],[1Y Return vs Nifty]]-AVERAGE(Table2[1Y Return vs Nifty]))/_xlfn.STDEV.P(Table2[1Y Return vs Nifty])</f>
        <v>-0.74243803385835883</v>
      </c>
      <c r="I625">
        <v>-7.0474673986183198</v>
      </c>
      <c r="J625">
        <f>(Table2[[#This Row],[1M Return vs Nifty]]-AVERAGE(Table2[1M Return vs Nifty]))/_xlfn.STDEV.P(Table2[1M Return vs Nifty])</f>
        <v>-0.53109235237712671</v>
      </c>
      <c r="K625">
        <v>-2.4556513225149099</v>
      </c>
      <c r="L625">
        <f>(Table2[[#This Row],[6M Return vs Nifty]]-AVERAGE(Table2[6M Return vs Nifty]))/_xlfn.STDEV.P(Table2[6M Return vs Nifty])</f>
        <v>-0.40789151557326497</v>
      </c>
      <c r="M625">
        <v>-1.05390221638954</v>
      </c>
      <c r="N625">
        <f>(Table2[[#This Row],[1W Return vs Nifty]]-AVERAGE(Table2[1W Return vs Nifty]))/_xlfn.STDEV.P(Table2[1W Return vs Nifty])</f>
        <v>-0.30505858427380267</v>
      </c>
      <c r="O625">
        <v>717.45</v>
      </c>
      <c r="P625">
        <v>701.22452833758598</v>
      </c>
      <c r="Q625">
        <v>646.50505220893797</v>
      </c>
      <c r="R625">
        <v>42.536705941231602</v>
      </c>
      <c r="S625" s="1">
        <f>(Table2[[#This Row],[Close Price]]-Table2[[#This Row],[20D EMA]])/Table2[[#This Row],[20D EMA]]</f>
        <v>-1.010523381420308E-2</v>
      </c>
      <c r="T625" s="1">
        <f>(Table2[[#This Row],[Close Price]]-Table2[[#This Row],[50D EMA]])/Table2[[#This Row],[50D EMA]]</f>
        <v>1.279971150423458E-2</v>
      </c>
      <c r="U625" s="1">
        <f>(Table2[[#This Row],[Close Price]]-Table2[[#This Row],[200D EMA]])/Table2[[#This Row],[200D EMA]]</f>
        <v>9.8521964481844609E-2</v>
      </c>
      <c r="V625">
        <v>0.66596499578811597</v>
      </c>
      <c r="W625">
        <v>706.6</v>
      </c>
      <c r="X625">
        <v>723.35</v>
      </c>
      <c r="Y625">
        <v>706.6</v>
      </c>
      <c r="Z625">
        <v>736.35</v>
      </c>
      <c r="AA625">
        <v>706.6</v>
      </c>
      <c r="AB625">
        <v>723.35</v>
      </c>
      <c r="AC625" s="1">
        <f>(Table2[[#This Row],[Close Price]]/Table2[[#This Row],[Day Low]])-1</f>
        <v>5.0948202660627828E-3</v>
      </c>
      <c r="AD625" s="1">
        <f>(Table2[[#This Row],[Day High]]/Table2[[#This Row],[Close Price]])-1</f>
        <v>1.8515911010982711E-2</v>
      </c>
      <c r="AE625" s="1">
        <f>(Table2[[#This Row],[Close Price]]/Table2[[#This Row],[Current Week Low]])-1</f>
        <v>5.0948202660627828E-3</v>
      </c>
      <c r="AF625" s="1">
        <f>(Table2[[#This Row],[Current Week High]]/Table2[[#This Row],[Close Price]])-1</f>
        <v>3.6820613911574096E-2</v>
      </c>
      <c r="AG625" s="1">
        <f>(Table2[[#This Row],[Close Price]]/Table2[[#This Row],[Current Month Low]])-1</f>
        <v>5.0948202660627828E-3</v>
      </c>
      <c r="AH625" s="1">
        <f>(Table2[[#This Row],[Current Month High]]/Table2[[#This Row],[Close Price]])-1</f>
        <v>1.8515911010982711E-2</v>
      </c>
      <c r="AI625">
        <v>7.1810757533089298</v>
      </c>
      <c r="AJ625">
        <v>38.873680093860003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0.08</v>
      </c>
      <c r="AM625" t="s">
        <v>3215</v>
      </c>
      <c r="AN625">
        <v>0.68</v>
      </c>
      <c r="AO625" t="s">
        <v>3215</v>
      </c>
      <c r="AP625">
        <v>-5.5783711527731997E-2</v>
      </c>
      <c r="AQ625">
        <f>(Table2[[#This Row],[Sharpe Ratio]]-AVERAGE(Table2[Sharpe Ratio]))/_xlfn.STDEV.P(Table2[Sharpe Ratio])</f>
        <v>-1.3659572278516814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-3.3524377139342345</v>
      </c>
      <c r="AS625">
        <f>_xlfn.RANK.AVG(Table2[[#This Row],[1Y Return vs Nifty Z-Score]],Table2[1Y Return vs Nifty Z-Score])</f>
        <v>568</v>
      </c>
      <c r="AT625">
        <f>_xlfn.RANK.AVG(Table2[[#This Row],[6M Return vs Nifty Z-Score]],Table2[6M Return vs Nifty Z-Score])</f>
        <v>462</v>
      </c>
      <c r="AU625">
        <f>_xlfn.RANK.AVG(Table2[[#This Row],[Sharpe Ratio Z-Score]],Table2[Sharpe Ratio Z-Score])</f>
        <v>669</v>
      </c>
      <c r="AV625">
        <f>(Table2[[#This Row],[Rank 1Y]]+Table2[[#This Row],[Rank 6M]]+Table2[[#This Row],[Rank Sharpe]])/3</f>
        <v>566.33333333333337</v>
      </c>
    </row>
    <row r="626" spans="1:48" x14ac:dyDescent="0.3">
      <c r="A626" t="s">
        <v>948</v>
      </c>
      <c r="B626" t="s">
        <v>949</v>
      </c>
      <c r="C626" t="s">
        <v>3186</v>
      </c>
      <c r="D626" t="s">
        <v>950</v>
      </c>
      <c r="E626">
        <v>16166.383880560001</v>
      </c>
      <c r="F626">
        <v>1647.35</v>
      </c>
      <c r="G626">
        <v>-35.290750410264202</v>
      </c>
      <c r="H626">
        <f>(Table2[[#This Row],[1Y Return vs Nifty]]-AVERAGE(Table2[1Y Return vs Nifty]))/_xlfn.STDEV.P(Table2[1Y Return vs Nifty])</f>
        <v>-1.0105130554064607</v>
      </c>
      <c r="I626">
        <v>5.8956388726881004</v>
      </c>
      <c r="J626">
        <f>(Table2[[#This Row],[1M Return vs Nifty]]-AVERAGE(Table2[1M Return vs Nifty]))/_xlfn.STDEV.P(Table2[1M Return vs Nifty])</f>
        <v>0.63407268501305702</v>
      </c>
      <c r="K626">
        <v>3.6931201940331801</v>
      </c>
      <c r="L626">
        <f>(Table2[[#This Row],[6M Return vs Nifty]]-AVERAGE(Table2[6M Return vs Nifty]))/_xlfn.STDEV.P(Table2[6M Return vs Nifty])</f>
        <v>-0.21348545720310785</v>
      </c>
      <c r="M626">
        <v>-2.8025332234575799</v>
      </c>
      <c r="N626">
        <f>(Table2[[#This Row],[1W Return vs Nifty]]-AVERAGE(Table2[1W Return vs Nifty]))/_xlfn.STDEV.P(Table2[1W Return vs Nifty])</f>
        <v>-0.67066942133341001</v>
      </c>
      <c r="O626">
        <v>1643.79</v>
      </c>
      <c r="P626">
        <v>1571.1837599178</v>
      </c>
      <c r="Q626">
        <v>1500.8623065218301</v>
      </c>
      <c r="R626">
        <v>44.901169635839501</v>
      </c>
      <c r="S626" s="1">
        <f>(Table2[[#This Row],[Close Price]]-Table2[[#This Row],[20D EMA]])/Table2[[#This Row],[20D EMA]]</f>
        <v>2.1657267655843786E-3</v>
      </c>
      <c r="T626" s="1">
        <f>(Table2[[#This Row],[Close Price]]-Table2[[#This Row],[50D EMA]])/Table2[[#This Row],[50D EMA]]</f>
        <v>4.8476977693675198E-2</v>
      </c>
      <c r="U626" s="1">
        <f>(Table2[[#This Row],[Close Price]]-Table2[[#This Row],[200D EMA]])/Table2[[#This Row],[200D EMA]]</f>
        <v>9.7602353554769053E-2</v>
      </c>
      <c r="V626">
        <v>0.82834921838859299</v>
      </c>
      <c r="W626">
        <v>1640.6</v>
      </c>
      <c r="X626">
        <v>1675.05</v>
      </c>
      <c r="Y626">
        <v>1640.6</v>
      </c>
      <c r="Z626">
        <v>1707.05</v>
      </c>
      <c r="AA626">
        <v>1640.6</v>
      </c>
      <c r="AB626">
        <v>1675.05</v>
      </c>
      <c r="AC626" s="1">
        <f>(Table2[[#This Row],[Close Price]]/Table2[[#This Row],[Day Low]])-1</f>
        <v>4.1143484091186178E-3</v>
      </c>
      <c r="AD626" s="1">
        <f>(Table2[[#This Row],[Day High]]/Table2[[#This Row],[Close Price]])-1</f>
        <v>1.681488451148816E-2</v>
      </c>
      <c r="AE626" s="1">
        <f>(Table2[[#This Row],[Close Price]]/Table2[[#This Row],[Current Week Low]])-1</f>
        <v>4.1143484091186178E-3</v>
      </c>
      <c r="AF626" s="1">
        <f>(Table2[[#This Row],[Current Week High]]/Table2[[#This Row],[Close Price]])-1</f>
        <v>3.6240021853279458E-2</v>
      </c>
      <c r="AG626" s="1">
        <f>(Table2[[#This Row],[Close Price]]/Table2[[#This Row],[Current Month Low]])-1</f>
        <v>4.1143484091186178E-3</v>
      </c>
      <c r="AH626" s="1">
        <f>(Table2[[#This Row],[Current Month High]]/Table2[[#This Row],[Close Price]])-1</f>
        <v>1.681488451148816E-2</v>
      </c>
      <c r="AI626">
        <v>11.1117855950465</v>
      </c>
      <c r="AJ626">
        <v>36.8003653878093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0.06</v>
      </c>
      <c r="AM626" t="s">
        <v>3215</v>
      </c>
      <c r="AN626">
        <v>-0.47</v>
      </c>
      <c r="AO626" t="s">
        <v>3214</v>
      </c>
      <c r="AP626">
        <v>-4.1694936541610002E-2</v>
      </c>
      <c r="AQ626">
        <f>(Table2[[#This Row],[Sharpe Ratio]]-AVERAGE(Table2[Sharpe Ratio]))/_xlfn.STDEV.P(Table2[Sharpe Ratio])</f>
        <v>-1.2014465129495482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-2.4620417618794694</v>
      </c>
      <c r="AS626">
        <f>_xlfn.RANK.AVG(Table2[[#This Row],[1Y Return vs Nifty Z-Score]],Table2[1Y Return vs Nifty Z-Score])</f>
        <v>663</v>
      </c>
      <c r="AT626">
        <f>_xlfn.RANK.AVG(Table2[[#This Row],[6M Return vs Nifty Z-Score]],Table2[6M Return vs Nifty Z-Score])</f>
        <v>389</v>
      </c>
      <c r="AU626">
        <f>_xlfn.RANK.AVG(Table2[[#This Row],[Sharpe Ratio Z-Score]],Table2[Sharpe Ratio Z-Score])</f>
        <v>647</v>
      </c>
      <c r="AV626">
        <f>(Table2[[#This Row],[Rank 1Y]]+Table2[[#This Row],[Rank 6M]]+Table2[[#This Row],[Rank Sharpe]])/3</f>
        <v>566.33333333333337</v>
      </c>
    </row>
    <row r="627" spans="1:48" x14ac:dyDescent="0.3">
      <c r="A627" t="s">
        <v>216</v>
      </c>
      <c r="B627" t="s">
        <v>217</v>
      </c>
      <c r="C627" t="s">
        <v>3174</v>
      </c>
      <c r="D627" t="s">
        <v>218</v>
      </c>
      <c r="E627">
        <v>124945.40759442</v>
      </c>
      <c r="F627">
        <v>1040.0999999999999</v>
      </c>
      <c r="G627">
        <v>-2.5950600736889502</v>
      </c>
      <c r="H627">
        <f>(Table2[[#This Row],[1Y Return vs Nifty]]-AVERAGE(Table2[1Y Return vs Nifty]))/_xlfn.STDEV.P(Table2[1Y Return vs Nifty])</f>
        <v>-0.46370127168040753</v>
      </c>
      <c r="I627">
        <v>0.154061936706227</v>
      </c>
      <c r="J627">
        <f>(Table2[[#This Row],[1M Return vs Nifty]]-AVERAGE(Table2[1M Return vs Nifty]))/_xlfn.STDEV.P(Table2[1M Return vs Nifty])</f>
        <v>0.11720412463333228</v>
      </c>
      <c r="K627">
        <v>-20.1502621218801</v>
      </c>
      <c r="L627">
        <f>(Table2[[#This Row],[6M Return vs Nifty]]-AVERAGE(Table2[6M Return vs Nifty]))/_xlfn.STDEV.P(Table2[6M Return vs Nifty])</f>
        <v>-0.96734303050445847</v>
      </c>
      <c r="M627">
        <v>-0.29523591212585998</v>
      </c>
      <c r="N627">
        <f>(Table2[[#This Row],[1W Return vs Nifty]]-AVERAGE(Table2[1W Return vs Nifty]))/_xlfn.STDEV.P(Table2[1W Return vs Nifty])</f>
        <v>-0.14643356765817886</v>
      </c>
      <c r="O627">
        <v>1021.13</v>
      </c>
      <c r="P627">
        <v>1033.89384442346</v>
      </c>
      <c r="Q627">
        <v>1050.04853893939</v>
      </c>
      <c r="R627">
        <v>60.021714011681702</v>
      </c>
      <c r="S627" s="1">
        <f>(Table2[[#This Row],[Close Price]]-Table2[[#This Row],[20D EMA]])/Table2[[#This Row],[20D EMA]]</f>
        <v>1.8577458305994256E-2</v>
      </c>
      <c r="T627" s="1">
        <f>(Table2[[#This Row],[Close Price]]-Table2[[#This Row],[50D EMA]])/Table2[[#This Row],[50D EMA]]</f>
        <v>6.0027009639473296E-3</v>
      </c>
      <c r="U627" s="1">
        <f>(Table2[[#This Row],[Close Price]]-Table2[[#This Row],[200D EMA]])/Table2[[#This Row],[200D EMA]]</f>
        <v>-9.4743610132906053E-3</v>
      </c>
      <c r="V627">
        <v>0.82311266699285901</v>
      </c>
      <c r="W627">
        <v>1010</v>
      </c>
      <c r="X627">
        <v>1053.45</v>
      </c>
      <c r="Y627">
        <v>994</v>
      </c>
      <c r="Z627">
        <v>1053.45</v>
      </c>
      <c r="AA627">
        <v>1010</v>
      </c>
      <c r="AB627">
        <v>1053.45</v>
      </c>
      <c r="AC627" s="1">
        <f>(Table2[[#This Row],[Close Price]]/Table2[[#This Row],[Day Low]])-1</f>
        <v>2.9801980198019606E-2</v>
      </c>
      <c r="AD627" s="1">
        <f>(Table2[[#This Row],[Day High]]/Table2[[#This Row],[Close Price]])-1</f>
        <v>1.2835304297663885E-2</v>
      </c>
      <c r="AE627" s="1">
        <f>(Table2[[#This Row],[Close Price]]/Table2[[#This Row],[Current Week Low]])-1</f>
        <v>4.6378269617706191E-2</v>
      </c>
      <c r="AF627" s="1">
        <f>(Table2[[#This Row],[Current Week High]]/Table2[[#This Row],[Close Price]])-1</f>
        <v>1.2835304297663885E-2</v>
      </c>
      <c r="AG627" s="1">
        <f>(Table2[[#This Row],[Close Price]]/Table2[[#This Row],[Current Month Low]])-1</f>
        <v>2.9801980198019606E-2</v>
      </c>
      <c r="AH627" s="1">
        <f>(Table2[[#This Row],[Current Month High]]/Table2[[#This Row],[Close Price]])-1</f>
        <v>1.2835304297663885E-2</v>
      </c>
      <c r="AI627">
        <v>29.602922795885</v>
      </c>
      <c r="AJ627">
        <v>51.6180758017492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0.02</v>
      </c>
      <c r="AM627" t="s">
        <v>3215</v>
      </c>
      <c r="AN627">
        <v>5.78</v>
      </c>
      <c r="AO627" t="s">
        <v>3215</v>
      </c>
      <c r="AP627">
        <v>-2.6007895151222E-2</v>
      </c>
      <c r="AQ627">
        <f>(Table2[[#This Row],[Sharpe Ratio]]-AVERAGE(Table2[Sharpe Ratio]))/_xlfn.STDEV.P(Table2[Sharpe Ratio])</f>
        <v>-1.01827328487442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452</v>
      </c>
      <c r="AT627">
        <f>_xlfn.RANK.AVG(Table2[[#This Row],[6M Return vs Nifty Z-Score]],Table2[6M Return vs Nifty Z-Score])</f>
        <v>637</v>
      </c>
      <c r="AU627">
        <f>_xlfn.RANK.AVG(Table2[[#This Row],[Sharpe Ratio Z-Score]],Table2[Sharpe Ratio Z-Score])</f>
        <v>617</v>
      </c>
      <c r="AV627">
        <f>(Table2[[#This Row],[Rank 1Y]]+Table2[[#This Row],[Rank 6M]]+Table2[[#This Row],[Rank Sharpe]])/3</f>
        <v>568.66666666666663</v>
      </c>
    </row>
    <row r="628" spans="1:48" x14ac:dyDescent="0.3">
      <c r="A628" t="s">
        <v>1283</v>
      </c>
      <c r="B628" t="s">
        <v>1284</v>
      </c>
      <c r="C628" t="s">
        <v>3177</v>
      </c>
      <c r="D628" t="s">
        <v>77</v>
      </c>
      <c r="E628">
        <v>9241.2186333099999</v>
      </c>
      <c r="F628">
        <v>785.35</v>
      </c>
      <c r="G628">
        <v>-12.150980097095999</v>
      </c>
      <c r="H628">
        <f>(Table2[[#This Row],[1Y Return vs Nifty]]-AVERAGE(Table2[1Y Return vs Nifty]))/_xlfn.STDEV.P(Table2[1Y Return vs Nifty])</f>
        <v>-0.62351712567684114</v>
      </c>
      <c r="I628">
        <v>-3.80206985594377</v>
      </c>
      <c r="J628">
        <f>(Table2[[#This Row],[1M Return vs Nifty]]-AVERAGE(Table2[1M Return vs Nifty]))/_xlfn.STDEV.P(Table2[1M Return vs Nifty])</f>
        <v>-0.23893499309317784</v>
      </c>
      <c r="K628">
        <v>-26.535821313841701</v>
      </c>
      <c r="L628">
        <f>(Table2[[#This Row],[6M Return vs Nifty]]-AVERAGE(Table2[6M Return vs Nifty]))/_xlfn.STDEV.P(Table2[6M Return vs Nifty])</f>
        <v>-1.1692356182608328</v>
      </c>
      <c r="M628">
        <v>2.7324781766299702</v>
      </c>
      <c r="N628">
        <f>(Table2[[#This Row],[1W Return vs Nifty]]-AVERAGE(Table2[1W Return vs Nifty]))/_xlfn.STDEV.P(Table2[1W Return vs Nifty])</f>
        <v>0.48661312881053637</v>
      </c>
      <c r="O628">
        <v>780.97</v>
      </c>
      <c r="P628">
        <v>797.675176120385</v>
      </c>
      <c r="Q628">
        <v>810.30037864120197</v>
      </c>
      <c r="R628">
        <v>62.546293498572702</v>
      </c>
      <c r="S628" s="1">
        <f>(Table2[[#This Row],[Close Price]]-Table2[[#This Row],[20D EMA]])/Table2[[#This Row],[20D EMA]]</f>
        <v>5.6084100541634058E-3</v>
      </c>
      <c r="T628" s="1">
        <f>(Table2[[#This Row],[Close Price]]-Table2[[#This Row],[50D EMA]])/Table2[[#This Row],[50D EMA]]</f>
        <v>-1.5451372299599891E-2</v>
      </c>
      <c r="U628" s="1">
        <f>(Table2[[#This Row],[Close Price]]-Table2[[#This Row],[200D EMA]])/Table2[[#This Row],[200D EMA]]</f>
        <v>-3.0791517934425014E-2</v>
      </c>
      <c r="V628">
        <v>1.13291306855156</v>
      </c>
      <c r="W628">
        <v>771.8</v>
      </c>
      <c r="X628">
        <v>787.75</v>
      </c>
      <c r="Y628">
        <v>764.05</v>
      </c>
      <c r="Z628">
        <v>787.75</v>
      </c>
      <c r="AA628">
        <v>771.8</v>
      </c>
      <c r="AB628">
        <v>787.75</v>
      </c>
      <c r="AC628" s="1">
        <f>(Table2[[#This Row],[Close Price]]/Table2[[#This Row],[Day Low]])-1</f>
        <v>1.755636175174935E-2</v>
      </c>
      <c r="AD628" s="1">
        <f>(Table2[[#This Row],[Day High]]/Table2[[#This Row],[Close Price]])-1</f>
        <v>3.0559623097980992E-3</v>
      </c>
      <c r="AE628" s="1">
        <f>(Table2[[#This Row],[Close Price]]/Table2[[#This Row],[Current Week Low]])-1</f>
        <v>2.7877756691316202E-2</v>
      </c>
      <c r="AF628" s="1">
        <f>(Table2[[#This Row],[Current Week High]]/Table2[[#This Row],[Close Price]])-1</f>
        <v>3.0559623097980992E-3</v>
      </c>
      <c r="AG628" s="1">
        <f>(Table2[[#This Row],[Close Price]]/Table2[[#This Row],[Current Month Low]])-1</f>
        <v>1.755636175174935E-2</v>
      </c>
      <c r="AH628" s="1">
        <f>(Table2[[#This Row],[Current Month High]]/Table2[[#This Row],[Close Price]])-1</f>
        <v>3.0559623097980992E-3</v>
      </c>
      <c r="AI628">
        <v>27.319029731966602</v>
      </c>
      <c r="AJ628">
        <v>22.5960037464876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-0.14000000000000001</v>
      </c>
      <c r="AM628" t="s">
        <v>3214</v>
      </c>
      <c r="AN628">
        <v>-1.87</v>
      </c>
      <c r="AO628" t="s">
        <v>3214</v>
      </c>
      <c r="AP628">
        <v>4.6124987932000001E-3</v>
      </c>
      <c r="AQ628">
        <f>(Table2[[#This Row],[Sharpe Ratio]]-AVERAGE(Table2[Sharpe Ratio]))/_xlfn.STDEV.P(Table2[Sharpe Ratio])</f>
        <v>-0.6607274440654185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527</v>
      </c>
      <c r="AT628">
        <f>_xlfn.RANK.AVG(Table2[[#This Row],[6M Return vs Nifty Z-Score]],Table2[6M Return vs Nifty Z-Score])</f>
        <v>678</v>
      </c>
      <c r="AU628">
        <f>_xlfn.RANK.AVG(Table2[[#This Row],[Sharpe Ratio Z-Score]],Table2[Sharpe Ratio Z-Score])</f>
        <v>502</v>
      </c>
      <c r="AV628">
        <f>(Table2[[#This Row],[Rank 1Y]]+Table2[[#This Row],[Rank 6M]]+Table2[[#This Row],[Rank Sharpe]])/3</f>
        <v>569</v>
      </c>
    </row>
    <row r="629" spans="1:48" x14ac:dyDescent="0.3">
      <c r="A629" t="s">
        <v>946</v>
      </c>
      <c r="B629" t="s">
        <v>947</v>
      </c>
      <c r="C629" t="s">
        <v>3185</v>
      </c>
      <c r="D629" t="s">
        <v>167</v>
      </c>
      <c r="E629">
        <v>16339.650471495001</v>
      </c>
      <c r="F629">
        <v>1057.05</v>
      </c>
      <c r="G629">
        <v>-34.2583661762175</v>
      </c>
      <c r="H629">
        <f>(Table2[[#This Row],[1Y Return vs Nifty]]-AVERAGE(Table2[1Y Return vs Nifty]))/_xlfn.STDEV.P(Table2[1Y Return vs Nifty])</f>
        <v>-0.99324717544801766</v>
      </c>
      <c r="I629">
        <v>-10.703543030303701</v>
      </c>
      <c r="J629">
        <f>(Table2[[#This Row],[1M Return vs Nifty]]-AVERAGE(Table2[1M Return vs Nifty]))/_xlfn.STDEV.P(Table2[1M Return vs Nifty])</f>
        <v>-0.86021979758229206</v>
      </c>
      <c r="K629">
        <v>2.3232412031975702</v>
      </c>
      <c r="L629">
        <f>(Table2[[#This Row],[6M Return vs Nifty]]-AVERAGE(Table2[6M Return vs Nifty]))/_xlfn.STDEV.P(Table2[6M Return vs Nifty])</f>
        <v>-0.25679699908358206</v>
      </c>
      <c r="M629">
        <v>-1.21252604517212</v>
      </c>
      <c r="N629">
        <f>(Table2[[#This Row],[1W Return vs Nifty]]-AVERAGE(Table2[1W Return vs Nifty]))/_xlfn.STDEV.P(Table2[1W Return vs Nifty])</f>
        <v>-0.33822429538402682</v>
      </c>
      <c r="O629" t="e">
        <v>#N/A</v>
      </c>
      <c r="P629">
        <v>1081.22012243427</v>
      </c>
      <c r="Q629">
        <v>1019.89234747022</v>
      </c>
      <c r="R629">
        <v>41.151718585017299</v>
      </c>
      <c r="S629" s="1" t="e">
        <f>(Table2[[#This Row],[Close Price]]-Table2[[#This Row],[20D EMA]])/Table2[[#This Row],[20D EMA]]</f>
        <v>#N/A</v>
      </c>
      <c r="T629" s="1">
        <f>(Table2[[#This Row],[Close Price]]-Table2[[#This Row],[50D EMA]])/Table2[[#This Row],[50D EMA]]</f>
        <v>-2.2354488168286408E-2</v>
      </c>
      <c r="U629" s="1">
        <f>(Table2[[#This Row],[Close Price]]-Table2[[#This Row],[200D EMA]])/Table2[[#This Row],[200D EMA]]</f>
        <v>3.6432916299398883E-2</v>
      </c>
      <c r="V629">
        <v>0.68715403191063196</v>
      </c>
      <c r="W629" t="e">
        <v>#N/A</v>
      </c>
      <c r="X629" t="e">
        <v>#N/A</v>
      </c>
      <c r="Y629" t="e">
        <v>#N/A</v>
      </c>
      <c r="Z629" t="e">
        <v>#N/A</v>
      </c>
      <c r="AA629" t="e">
        <v>#N/A</v>
      </c>
      <c r="AB629" t="e">
        <v>#N/A</v>
      </c>
      <c r="AC629" s="1" t="e">
        <f>(Table2[[#This Row],[Close Price]]/Table2[[#This Row],[Day Low]])-1</f>
        <v>#N/A</v>
      </c>
      <c r="AD629" s="1" t="e">
        <f>(Table2[[#This Row],[Day High]]/Table2[[#This Row],[Close Price]])-1</f>
        <v>#N/A</v>
      </c>
      <c r="AE629" s="1" t="e">
        <f>(Table2[[#This Row],[Close Price]]/Table2[[#This Row],[Current Week Low]])-1</f>
        <v>#N/A</v>
      </c>
      <c r="AF629" s="1" t="e">
        <f>(Table2[[#This Row],[Current Week High]]/Table2[[#This Row],[Close Price]])-1</f>
        <v>#N/A</v>
      </c>
      <c r="AG629" s="1" t="e">
        <f>(Table2[[#This Row],[Close Price]]/Table2[[#This Row],[Current Month Low]])-1</f>
        <v>#N/A</v>
      </c>
      <c r="AH629" s="1" t="e">
        <f>(Table2[[#This Row],[Current Month High]]/Table2[[#This Row],[Close Price]])-1</f>
        <v>#N/A</v>
      </c>
      <c r="AI629">
        <v>14.469514214086299</v>
      </c>
      <c r="AJ629">
        <v>26.988226814031702</v>
      </c>
      <c r="AK629" t="e">
        <f>IF(AND(Table2[[#This Row],[20D EMA]]&gt;Table2[[#This Row],[50D EMA]],Table2[[#This Row],[50D EMA]]&gt;Table2[[#This Row],[200D EMA]]),"Uptrend","Downtrend/NoTrend")</f>
        <v>#N/A</v>
      </c>
      <c r="AL629" t="e">
        <v>#N/A</v>
      </c>
      <c r="AM629" t="e">
        <v>#N/A</v>
      </c>
      <c r="AN629" t="e">
        <v>#N/A</v>
      </c>
      <c r="AO629" t="e">
        <v>#N/A</v>
      </c>
      <c r="AP629">
        <v>-4.6003069801038E-2</v>
      </c>
      <c r="AQ629">
        <f>(Table2[[#This Row],[Sharpe Ratio]]-AVERAGE(Table2[Sharpe Ratio]))/_xlfn.STDEV.P(Table2[Sharpe Ratio])</f>
        <v>-1.2517513892145387</v>
      </c>
      <c r="AR629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29">
        <f>_xlfn.RANK.AVG(Table2[[#This Row],[1Y Return vs Nifty Z-Score]],Table2[1Y Return vs Nifty Z-Score])</f>
        <v>659</v>
      </c>
      <c r="AT629">
        <f>_xlfn.RANK.AVG(Table2[[#This Row],[6M Return vs Nifty Z-Score]],Table2[6M Return vs Nifty Z-Score])</f>
        <v>403</v>
      </c>
      <c r="AU629">
        <f>_xlfn.RANK.AVG(Table2[[#This Row],[Sharpe Ratio Z-Score]],Table2[Sharpe Ratio Z-Score])</f>
        <v>653</v>
      </c>
      <c r="AV629">
        <f>(Table2[[#This Row],[Rank 1Y]]+Table2[[#This Row],[Rank 6M]]+Table2[[#This Row],[Rank Sharpe]])/3</f>
        <v>571.66666666666663</v>
      </c>
    </row>
    <row r="630" spans="1:48" x14ac:dyDescent="0.3">
      <c r="A630" t="s">
        <v>1398</v>
      </c>
      <c r="B630" t="s">
        <v>1399</v>
      </c>
      <c r="C630" t="s">
        <v>3183</v>
      </c>
      <c r="D630" t="s">
        <v>468</v>
      </c>
      <c r="E630">
        <v>8071.5204275550004</v>
      </c>
      <c r="F630">
        <v>291.85000000000002</v>
      </c>
      <c r="G630">
        <v>-28.214716226540599</v>
      </c>
      <c r="H630">
        <f>(Table2[[#This Row],[1Y Return vs Nifty]]-AVERAGE(Table2[1Y Return vs Nifty]))/_xlfn.STDEV.P(Table2[1Y Return vs Nifty])</f>
        <v>-0.89217149926014327</v>
      </c>
      <c r="I630">
        <v>-4.5489940986463404</v>
      </c>
      <c r="J630">
        <f>(Table2[[#This Row],[1M Return vs Nifty]]-AVERAGE(Table2[1M Return vs Nifty]))/_xlfn.STDEV.P(Table2[1M Return vs Nifty])</f>
        <v>-0.3061746490871583</v>
      </c>
      <c r="K630">
        <v>5.8271190079836597</v>
      </c>
      <c r="L630">
        <f>(Table2[[#This Row],[6M Return vs Nifty]]-AVERAGE(Table2[6M Return vs Nifty]))/_xlfn.STDEV.P(Table2[6M Return vs Nifty])</f>
        <v>-0.14601469546310977</v>
      </c>
      <c r="M630">
        <v>-2.4866759483571501</v>
      </c>
      <c r="N630">
        <f>(Table2[[#This Row],[1W Return vs Nifty]]-AVERAGE(Table2[1W Return vs Nifty]))/_xlfn.STDEV.P(Table2[1W Return vs Nifty])</f>
        <v>-0.60462870589713069</v>
      </c>
      <c r="O630">
        <v>294.07</v>
      </c>
      <c r="P630">
        <v>285.739670285589</v>
      </c>
      <c r="Q630">
        <v>270.06036582504498</v>
      </c>
      <c r="R630">
        <v>46.766565401622003</v>
      </c>
      <c r="S630" s="1">
        <f>(Table2[[#This Row],[Close Price]]-Table2[[#This Row],[20D EMA]])/Table2[[#This Row],[20D EMA]]</f>
        <v>-7.5492229741217073E-3</v>
      </c>
      <c r="T630" s="1">
        <f>(Table2[[#This Row],[Close Price]]-Table2[[#This Row],[50D EMA]])/Table2[[#This Row],[50D EMA]]</f>
        <v>2.1384254095008631E-2</v>
      </c>
      <c r="U630" s="1">
        <f>(Table2[[#This Row],[Close Price]]-Table2[[#This Row],[200D EMA]])/Table2[[#This Row],[200D EMA]]</f>
        <v>8.0684309629763168E-2</v>
      </c>
      <c r="V630">
        <v>0.63026791647441005</v>
      </c>
      <c r="W630">
        <v>283</v>
      </c>
      <c r="X630">
        <v>293.95</v>
      </c>
      <c r="Y630">
        <v>282.25</v>
      </c>
      <c r="Z630">
        <v>293.95</v>
      </c>
      <c r="AA630">
        <v>283</v>
      </c>
      <c r="AB630">
        <v>293.95</v>
      </c>
      <c r="AC630" s="1">
        <f>(Table2[[#This Row],[Close Price]]/Table2[[#This Row],[Day Low]])-1</f>
        <v>3.1272084805653799E-2</v>
      </c>
      <c r="AD630" s="1">
        <f>(Table2[[#This Row],[Day High]]/Table2[[#This Row],[Close Price]])-1</f>
        <v>7.1954771286619756E-3</v>
      </c>
      <c r="AE630" s="1">
        <f>(Table2[[#This Row],[Close Price]]/Table2[[#This Row],[Current Week Low]])-1</f>
        <v>3.4012400354295869E-2</v>
      </c>
      <c r="AF630" s="1">
        <f>(Table2[[#This Row],[Current Week High]]/Table2[[#This Row],[Close Price]])-1</f>
        <v>7.1954771286619756E-3</v>
      </c>
      <c r="AG630" s="1">
        <f>(Table2[[#This Row],[Close Price]]/Table2[[#This Row],[Current Month Low]])-1</f>
        <v>3.1272084805653799E-2</v>
      </c>
      <c r="AH630" s="1">
        <f>(Table2[[#This Row],[Current Month High]]/Table2[[#This Row],[Close Price]])-1</f>
        <v>7.1954771286619756E-3</v>
      </c>
      <c r="AI630">
        <v>11.5298954942607</v>
      </c>
      <c r="AJ630">
        <v>32.659090909090899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0.04</v>
      </c>
      <c r="AM630" t="s">
        <v>3215</v>
      </c>
      <c r="AN630">
        <v>-6.04</v>
      </c>
      <c r="AO630" t="s">
        <v>3214</v>
      </c>
      <c r="AP630">
        <v>-0.11271745528567401</v>
      </c>
      <c r="AQ630">
        <f>(Table2[[#This Row],[Sharpe Ratio]]-AVERAGE(Table2[Sharpe Ratio]))/_xlfn.STDEV.P(Table2[Sharpe Ratio])</f>
        <v>-2.0307567506561837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-3.9797463003637255</v>
      </c>
      <c r="AS630">
        <f>_xlfn.RANK.AVG(Table2[[#This Row],[1Y Return vs Nifty Z-Score]],Table2[1Y Return vs Nifty Z-Score])</f>
        <v>626</v>
      </c>
      <c r="AT630">
        <f>_xlfn.RANK.AVG(Table2[[#This Row],[6M Return vs Nifty Z-Score]],Table2[6M Return vs Nifty Z-Score])</f>
        <v>369</v>
      </c>
      <c r="AU630">
        <f>_xlfn.RANK.AVG(Table2[[#This Row],[Sharpe Ratio Z-Score]],Table2[Sharpe Ratio Z-Score])</f>
        <v>722</v>
      </c>
      <c r="AV630">
        <f>(Table2[[#This Row],[Rank 1Y]]+Table2[[#This Row],[Rank 6M]]+Table2[[#This Row],[Rank Sharpe]])/3</f>
        <v>572.33333333333337</v>
      </c>
    </row>
    <row r="631" spans="1:48" x14ac:dyDescent="0.3">
      <c r="A631" t="s">
        <v>1649</v>
      </c>
      <c r="B631" t="s">
        <v>1650</v>
      </c>
      <c r="C631" t="s">
        <v>3181</v>
      </c>
      <c r="D631" t="s">
        <v>261</v>
      </c>
      <c r="E631">
        <v>5644.4551280016703</v>
      </c>
      <c r="F631">
        <v>710.5</v>
      </c>
      <c r="G631">
        <v>-27.743406266215398</v>
      </c>
      <c r="H631">
        <f>(Table2[[#This Row],[1Y Return vs Nifty]]-AVERAGE(Table2[1Y Return vs Nifty]))/_xlfn.STDEV.P(Table2[1Y Return vs Nifty])</f>
        <v>-0.88428918090441244</v>
      </c>
      <c r="I631">
        <v>-6.5198985497842301</v>
      </c>
      <c r="J631">
        <f>(Table2[[#This Row],[1M Return vs Nifty]]-AVERAGE(Table2[1M Return vs Nifty]))/_xlfn.STDEV.P(Table2[1M Return vs Nifty])</f>
        <v>-0.48359951993083772</v>
      </c>
      <c r="K631">
        <v>-14.016653072167699</v>
      </c>
      <c r="L631">
        <f>(Table2[[#This Row],[6M Return vs Nifty]]-AVERAGE(Table2[6M Return vs Nifty]))/_xlfn.STDEV.P(Table2[6M Return vs Nifty])</f>
        <v>-0.77341636470967379</v>
      </c>
      <c r="M631">
        <v>4.5795454804574698</v>
      </c>
      <c r="N631">
        <f>(Table2[[#This Row],[1W Return vs Nifty]]-AVERAGE(Table2[1W Return vs Nifty]))/_xlfn.STDEV.P(Table2[1W Return vs Nifty])</f>
        <v>0.87280542457115251</v>
      </c>
      <c r="O631">
        <v>700.74</v>
      </c>
      <c r="P631">
        <v>723.43522391238105</v>
      </c>
      <c r="Q631">
        <v>703.11299876705698</v>
      </c>
      <c r="R631">
        <v>62.0371080647691</v>
      </c>
      <c r="S631" s="1">
        <f>(Table2[[#This Row],[Close Price]]-Table2[[#This Row],[20D EMA]])/Table2[[#This Row],[20D EMA]]</f>
        <v>1.3928133116419772E-2</v>
      </c>
      <c r="T631" s="1">
        <f>(Table2[[#This Row],[Close Price]]-Table2[[#This Row],[50D EMA]])/Table2[[#This Row],[50D EMA]]</f>
        <v>-1.7880279373772515E-2</v>
      </c>
      <c r="U631" s="1">
        <f>(Table2[[#This Row],[Close Price]]-Table2[[#This Row],[200D EMA]])/Table2[[#This Row],[200D EMA]]</f>
        <v>1.0506136632229086E-2</v>
      </c>
      <c r="V631">
        <v>0.89499864711278898</v>
      </c>
      <c r="W631">
        <v>673.4</v>
      </c>
      <c r="X631">
        <v>715</v>
      </c>
      <c r="Y631">
        <v>661.6</v>
      </c>
      <c r="Z631">
        <v>715</v>
      </c>
      <c r="AA631">
        <v>673.4</v>
      </c>
      <c r="AB631">
        <v>715</v>
      </c>
      <c r="AC631" s="1">
        <f>(Table2[[#This Row],[Close Price]]/Table2[[#This Row],[Day Low]])-1</f>
        <v>5.509355509355518E-2</v>
      </c>
      <c r="AD631" s="1">
        <f>(Table2[[#This Row],[Day High]]/Table2[[#This Row],[Close Price]])-1</f>
        <v>6.3335679099225661E-3</v>
      </c>
      <c r="AE631" s="1">
        <f>(Table2[[#This Row],[Close Price]]/Table2[[#This Row],[Current Week Low]])-1</f>
        <v>7.3911729141475258E-2</v>
      </c>
      <c r="AF631" s="1">
        <f>(Table2[[#This Row],[Current Week High]]/Table2[[#This Row],[Close Price]])-1</f>
        <v>6.3335679099225661E-3</v>
      </c>
      <c r="AG631" s="1">
        <f>(Table2[[#This Row],[Close Price]]/Table2[[#This Row],[Current Month Low]])-1</f>
        <v>5.509355509355518E-2</v>
      </c>
      <c r="AH631" s="1">
        <f>(Table2[[#This Row],[Current Month High]]/Table2[[#This Row],[Close Price]])-1</f>
        <v>6.3335679099225661E-3</v>
      </c>
      <c r="AI631">
        <v>24.391273750879598</v>
      </c>
      <c r="AJ631">
        <v>22.373406820530398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</v>
      </c>
      <c r="AM631" t="s">
        <v>3214</v>
      </c>
      <c r="AN631">
        <v>1</v>
      </c>
      <c r="AO631" t="s">
        <v>3215</v>
      </c>
      <c r="AQ631">
        <f>(Table2[[#This Row],[Sharpe Ratio]]-AVERAGE(Table2[Sharpe Ratio]))/_xlfn.STDEV.P(Table2[Sharpe Ratio])</f>
        <v>-0.7145863121857492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622</v>
      </c>
      <c r="AT631">
        <f>_xlfn.RANK.AVG(Table2[[#This Row],[6M Return vs Nifty Z-Score]],Table2[6M Return vs Nifty Z-Score])</f>
        <v>573</v>
      </c>
      <c r="AU631">
        <f>_xlfn.RANK.AVG(Table2[[#This Row],[Sharpe Ratio Z-Score]],Table2[Sharpe Ratio Z-Score])</f>
        <v>536.5</v>
      </c>
      <c r="AV631">
        <f>(Table2[[#This Row],[Rank 1Y]]+Table2[[#This Row],[Rank 6M]]+Table2[[#This Row],[Rank Sharpe]])/3</f>
        <v>577.16666666666663</v>
      </c>
    </row>
    <row r="632" spans="1:48" x14ac:dyDescent="0.3">
      <c r="A632" t="s">
        <v>471</v>
      </c>
      <c r="B632" t="s">
        <v>472</v>
      </c>
      <c r="C632" t="s">
        <v>3177</v>
      </c>
      <c r="D632" t="s">
        <v>77</v>
      </c>
      <c r="E632">
        <v>47153.381739299999</v>
      </c>
      <c r="F632">
        <v>2511</v>
      </c>
      <c r="G632">
        <v>-7.9634211697766997</v>
      </c>
      <c r="H632">
        <f>(Table2[[#This Row],[1Y Return vs Nifty]]-AVERAGE(Table2[1Y Return vs Nifty]))/_xlfn.STDEV.P(Table2[1Y Return vs Nifty])</f>
        <v>-0.55348322998802879</v>
      </c>
      <c r="I632">
        <v>5.1305463518831402</v>
      </c>
      <c r="J632">
        <f>(Table2[[#This Row],[1M Return vs Nifty]]-AVERAGE(Table2[1M Return vs Nifty]))/_xlfn.STDEV.P(Table2[1M Return vs Nifty])</f>
        <v>0.56519748327057129</v>
      </c>
      <c r="K632">
        <v>-20.04383960633</v>
      </c>
      <c r="L632">
        <f>(Table2[[#This Row],[6M Return vs Nifty]]-AVERAGE(Table2[6M Return vs Nifty]))/_xlfn.STDEV.P(Table2[6M Return vs Nifty])</f>
        <v>-0.963978263784106</v>
      </c>
      <c r="M632">
        <v>2.4813421659455401</v>
      </c>
      <c r="N632">
        <f>(Table2[[#This Row],[1W Return vs Nifty]]-AVERAGE(Table2[1W Return vs Nifty]))/_xlfn.STDEV.P(Table2[1W Return vs Nifty])</f>
        <v>0.43410459687268754</v>
      </c>
      <c r="O632">
        <v>2461.75</v>
      </c>
      <c r="P632">
        <v>2460.4470481283502</v>
      </c>
      <c r="Q632">
        <v>2418.5885936068598</v>
      </c>
      <c r="R632">
        <v>66.297054808014494</v>
      </c>
      <c r="S632" s="1">
        <f>(Table2[[#This Row],[Close Price]]-Table2[[#This Row],[20D EMA]])/Table2[[#This Row],[20D EMA]]</f>
        <v>2.0006093226363358E-2</v>
      </c>
      <c r="T632" s="1">
        <f>(Table2[[#This Row],[Close Price]]-Table2[[#This Row],[50D EMA]])/Table2[[#This Row],[50D EMA]]</f>
        <v>2.0546246630304528E-2</v>
      </c>
      <c r="U632" s="1">
        <f>(Table2[[#This Row],[Close Price]]-Table2[[#This Row],[200D EMA]])/Table2[[#This Row],[200D EMA]]</f>
        <v>3.8208815933976736E-2</v>
      </c>
      <c r="V632">
        <v>0.74988380490835205</v>
      </c>
      <c r="W632">
        <v>2476</v>
      </c>
      <c r="X632">
        <v>2519.4</v>
      </c>
      <c r="Y632">
        <v>2472.0500000000002</v>
      </c>
      <c r="Z632">
        <v>2544.9</v>
      </c>
      <c r="AA632">
        <v>2476</v>
      </c>
      <c r="AB632">
        <v>2519.4</v>
      </c>
      <c r="AC632" s="1">
        <f>(Table2[[#This Row],[Close Price]]/Table2[[#This Row],[Day Low]])-1</f>
        <v>1.4135702746365109E-2</v>
      </c>
      <c r="AD632" s="1">
        <f>(Table2[[#This Row],[Day High]]/Table2[[#This Row],[Close Price]])-1</f>
        <v>3.3452807646356941E-3</v>
      </c>
      <c r="AE632" s="1">
        <f>(Table2[[#This Row],[Close Price]]/Table2[[#This Row],[Current Week Low]])-1</f>
        <v>1.5756153799478145E-2</v>
      </c>
      <c r="AF632" s="1">
        <f>(Table2[[#This Row],[Current Week High]]/Table2[[#This Row],[Close Price]])-1</f>
        <v>1.3500597371565171E-2</v>
      </c>
      <c r="AG632" s="1">
        <f>(Table2[[#This Row],[Close Price]]/Table2[[#This Row],[Current Month Low]])-1</f>
        <v>1.4135702746365109E-2</v>
      </c>
      <c r="AH632" s="1">
        <f>(Table2[[#This Row],[Current Month High]]/Table2[[#This Row],[Close Price]])-1</f>
        <v>3.3452807646356941E-3</v>
      </c>
      <c r="AI632">
        <v>13.2616487455197</v>
      </c>
      <c r="AJ632">
        <v>39.267886855241201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-0.09</v>
      </c>
      <c r="AM632" t="s">
        <v>3214</v>
      </c>
      <c r="AN632">
        <v>-0.26</v>
      </c>
      <c r="AO632" t="s">
        <v>3214</v>
      </c>
      <c r="AP632">
        <v>-2.0463653477409E-2</v>
      </c>
      <c r="AQ632">
        <f>(Table2[[#This Row],[Sharpe Ratio]]-AVERAGE(Table2[Sharpe Ratio]))/_xlfn.STDEV.P(Table2[Sharpe Ratio])</f>
        <v>-0.95353471376035082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-1.4716941273892268</v>
      </c>
      <c r="AS632">
        <f>_xlfn.RANK.AVG(Table2[[#This Row],[1Y Return vs Nifty Z-Score]],Table2[1Y Return vs Nifty Z-Score])</f>
        <v>490</v>
      </c>
      <c r="AT632">
        <f>_xlfn.RANK.AVG(Table2[[#This Row],[6M Return vs Nifty Z-Score]],Table2[6M Return vs Nifty Z-Score])</f>
        <v>636</v>
      </c>
      <c r="AU632">
        <f>_xlfn.RANK.AVG(Table2[[#This Row],[Sharpe Ratio Z-Score]],Table2[Sharpe Ratio Z-Score])</f>
        <v>608</v>
      </c>
      <c r="AV632">
        <f>(Table2[[#This Row],[Rank 1Y]]+Table2[[#This Row],[Rank 6M]]+Table2[[#This Row],[Rank Sharpe]])/3</f>
        <v>578</v>
      </c>
    </row>
    <row r="633" spans="1:48" x14ac:dyDescent="0.3">
      <c r="A633" t="s">
        <v>1006</v>
      </c>
      <c r="B633" t="s">
        <v>1007</v>
      </c>
      <c r="C633" t="s">
        <v>3180</v>
      </c>
      <c r="D633" t="s">
        <v>1008</v>
      </c>
      <c r="E633">
        <v>14523.023604687</v>
      </c>
      <c r="F633">
        <v>185.77</v>
      </c>
      <c r="G633">
        <v>-13.8213947226737</v>
      </c>
      <c r="H633">
        <f>(Table2[[#This Row],[1Y Return vs Nifty]]-AVERAGE(Table2[1Y Return vs Nifty]))/_xlfn.STDEV.P(Table2[1Y Return vs Nifty])</f>
        <v>-0.65145360267339647</v>
      </c>
      <c r="I633">
        <v>-10.624976116225699</v>
      </c>
      <c r="J633">
        <f>(Table2[[#This Row],[1M Return vs Nifty]]-AVERAGE(Table2[1M Return vs Nifty]))/_xlfn.STDEV.P(Table2[1M Return vs Nifty])</f>
        <v>-0.85314704244450357</v>
      </c>
      <c r="K633">
        <v>-31.2231747666847</v>
      </c>
      <c r="L633">
        <f>(Table2[[#This Row],[6M Return vs Nifty]]-AVERAGE(Table2[6M Return vs Nifty]))/_xlfn.STDEV.P(Table2[6M Return vs Nifty])</f>
        <v>-1.3174359386829726</v>
      </c>
      <c r="M633">
        <v>-0.87416742940498104</v>
      </c>
      <c r="N633">
        <f>(Table2[[#This Row],[1W Return vs Nifty]]-AVERAGE(Table2[1W Return vs Nifty]))/_xlfn.STDEV.P(Table2[1W Return vs Nifty])</f>
        <v>-0.26747890871472807</v>
      </c>
      <c r="O633">
        <v>190.82</v>
      </c>
      <c r="P633">
        <v>196.80633171918899</v>
      </c>
      <c r="Q633">
        <v>196.99366480084899</v>
      </c>
      <c r="R633">
        <v>33.609987982104798</v>
      </c>
      <c r="S633" s="1">
        <f>(Table2[[#This Row],[Close Price]]-Table2[[#This Row],[20D EMA]])/Table2[[#This Row],[20D EMA]]</f>
        <v>-2.6464731160255651E-2</v>
      </c>
      <c r="T633" s="1">
        <f>(Table2[[#This Row],[Close Price]]-Table2[[#This Row],[50D EMA]])/Table2[[#This Row],[50D EMA]]</f>
        <v>-5.6077117147511547E-2</v>
      </c>
      <c r="U633" s="1">
        <f>(Table2[[#This Row],[Close Price]]-Table2[[#This Row],[200D EMA]])/Table2[[#This Row],[200D EMA]]</f>
        <v>-5.6974749985973197E-2</v>
      </c>
      <c r="V633">
        <v>1.11501170272127</v>
      </c>
      <c r="W633">
        <v>185.05</v>
      </c>
      <c r="X633">
        <v>192.65</v>
      </c>
      <c r="Y633">
        <v>183.25</v>
      </c>
      <c r="Z633">
        <v>192.65</v>
      </c>
      <c r="AA633">
        <v>185.05</v>
      </c>
      <c r="AB633">
        <v>192.65</v>
      </c>
      <c r="AC633" s="1">
        <f>(Table2[[#This Row],[Close Price]]/Table2[[#This Row],[Day Low]])-1</f>
        <v>3.8908403134287894E-3</v>
      </c>
      <c r="AD633" s="1">
        <f>(Table2[[#This Row],[Day High]]/Table2[[#This Row],[Close Price]])-1</f>
        <v>3.7035043333153883E-2</v>
      </c>
      <c r="AE633" s="1">
        <f>(Table2[[#This Row],[Close Price]]/Table2[[#This Row],[Current Week Low]])-1</f>
        <v>1.3751705320600438E-2</v>
      </c>
      <c r="AF633" s="1">
        <f>(Table2[[#This Row],[Current Week High]]/Table2[[#This Row],[Close Price]])-1</f>
        <v>3.7035043333153883E-2</v>
      </c>
      <c r="AG633" s="1">
        <f>(Table2[[#This Row],[Close Price]]/Table2[[#This Row],[Current Month Low]])-1</f>
        <v>3.8908403134287894E-3</v>
      </c>
      <c r="AH633" s="1">
        <f>(Table2[[#This Row],[Current Month High]]/Table2[[#This Row],[Close Price]])-1</f>
        <v>3.7035043333153883E-2</v>
      </c>
      <c r="AI633">
        <v>27.8731765085858</v>
      </c>
      <c r="AJ633">
        <v>36.395007342143899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-0.16</v>
      </c>
      <c r="AM633" t="s">
        <v>3214</v>
      </c>
      <c r="AN633">
        <v>-2.71</v>
      </c>
      <c r="AO633" t="s">
        <v>3214</v>
      </c>
      <c r="AP633">
        <v>5.8740770203470002E-3</v>
      </c>
      <c r="AQ633">
        <f>(Table2[[#This Row],[Sharpe Ratio]]-AVERAGE(Table2[Sharpe Ratio]))/_xlfn.STDEV.P(Table2[Sharpe Ratio])</f>
        <v>-0.64599634528235483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540</v>
      </c>
      <c r="AT633">
        <f>_xlfn.RANK.AVG(Table2[[#This Row],[6M Return vs Nifty Z-Score]],Table2[6M Return vs Nifty Z-Score])</f>
        <v>701</v>
      </c>
      <c r="AU633">
        <f>_xlfn.RANK.AVG(Table2[[#This Row],[Sharpe Ratio Z-Score]],Table2[Sharpe Ratio Z-Score])</f>
        <v>494</v>
      </c>
      <c r="AV633">
        <f>(Table2[[#This Row],[Rank 1Y]]+Table2[[#This Row],[Rank 6M]]+Table2[[#This Row],[Rank Sharpe]])/3</f>
        <v>578.33333333333337</v>
      </c>
    </row>
    <row r="634" spans="1:48" x14ac:dyDescent="0.3">
      <c r="A634" t="s">
        <v>457</v>
      </c>
      <c r="B634" t="s">
        <v>458</v>
      </c>
      <c r="C634" t="s">
        <v>3168</v>
      </c>
      <c r="D634" t="s">
        <v>289</v>
      </c>
      <c r="E634">
        <v>48445.403705781297</v>
      </c>
      <c r="F634">
        <v>7765.25</v>
      </c>
      <c r="G634">
        <v>-23.6694941149496</v>
      </c>
      <c r="H634">
        <f>(Table2[[#This Row],[1Y Return vs Nifty]]-AVERAGE(Table2[1Y Return vs Nifty]))/_xlfn.STDEV.P(Table2[1Y Return vs Nifty])</f>
        <v>-0.81615594538483982</v>
      </c>
      <c r="I634">
        <v>-5.0474687033642196</v>
      </c>
      <c r="J634">
        <f>(Table2[[#This Row],[1M Return vs Nifty]]-AVERAGE(Table2[1M Return vs Nifty]))/_xlfn.STDEV.P(Table2[1M Return vs Nifty])</f>
        <v>-0.35104835786074318</v>
      </c>
      <c r="K634">
        <v>-14.022364520883301</v>
      </c>
      <c r="L634">
        <f>(Table2[[#This Row],[6M Return vs Nifty]]-AVERAGE(Table2[6M Return vs Nifty]))/_xlfn.STDEV.P(Table2[6M Return vs Nifty])</f>
        <v>-0.77359694390820066</v>
      </c>
      <c r="M634">
        <v>-1.6476904508132899</v>
      </c>
      <c r="N634">
        <f>(Table2[[#This Row],[1W Return vs Nifty]]-AVERAGE(Table2[1W Return vs Nifty]))/_xlfn.STDEV.P(Table2[1W Return vs Nifty])</f>
        <v>-0.42921022778595863</v>
      </c>
      <c r="O634">
        <v>7730.55</v>
      </c>
      <c r="P634">
        <v>7532.9881675591796</v>
      </c>
      <c r="Q634">
        <v>7450.5158049641504</v>
      </c>
      <c r="R634">
        <v>49.9941887037889</v>
      </c>
      <c r="S634" s="1">
        <f>(Table2[[#This Row],[Close Price]]-Table2[[#This Row],[20D EMA]])/Table2[[#This Row],[20D EMA]]</f>
        <v>4.4886845049834506E-3</v>
      </c>
      <c r="T634" s="1">
        <f>(Table2[[#This Row],[Close Price]]-Table2[[#This Row],[50D EMA]])/Table2[[#This Row],[50D EMA]]</f>
        <v>3.0832629399453484E-2</v>
      </c>
      <c r="U634" s="1">
        <f>(Table2[[#This Row],[Close Price]]-Table2[[#This Row],[200D EMA]])/Table2[[#This Row],[200D EMA]]</f>
        <v>4.2243275938848093E-2</v>
      </c>
      <c r="V634">
        <v>0.58401250814445105</v>
      </c>
      <c r="W634">
        <v>7725</v>
      </c>
      <c r="X634">
        <v>7807.95</v>
      </c>
      <c r="Y634">
        <v>7691</v>
      </c>
      <c r="Z634">
        <v>7807.95</v>
      </c>
      <c r="AA634">
        <v>7725</v>
      </c>
      <c r="AB634">
        <v>7807.95</v>
      </c>
      <c r="AC634" s="1">
        <f>(Table2[[#This Row],[Close Price]]/Table2[[#This Row],[Day Low]])-1</f>
        <v>5.2103559870551042E-3</v>
      </c>
      <c r="AD634" s="1">
        <f>(Table2[[#This Row],[Day High]]/Table2[[#This Row],[Close Price]])-1</f>
        <v>5.4988570876661758E-3</v>
      </c>
      <c r="AE634" s="1">
        <f>(Table2[[#This Row],[Close Price]]/Table2[[#This Row],[Current Week Low]])-1</f>
        <v>9.6541412040047625E-3</v>
      </c>
      <c r="AF634" s="1">
        <f>(Table2[[#This Row],[Current Week High]]/Table2[[#This Row],[Close Price]])-1</f>
        <v>5.4988570876661758E-3</v>
      </c>
      <c r="AG634" s="1">
        <f>(Table2[[#This Row],[Close Price]]/Table2[[#This Row],[Current Month Low]])-1</f>
        <v>5.2103559870551042E-3</v>
      </c>
      <c r="AH634" s="1">
        <f>(Table2[[#This Row],[Current Month High]]/Table2[[#This Row],[Close Price]])-1</f>
        <v>5.4988570876661758E-3</v>
      </c>
      <c r="AI634">
        <v>18.476546151121902</v>
      </c>
      <c r="AJ634">
        <v>21.120071125530298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0.01</v>
      </c>
      <c r="AM634" t="s">
        <v>3215</v>
      </c>
      <c r="AN634">
        <v>0.65</v>
      </c>
      <c r="AO634" t="s">
        <v>3215</v>
      </c>
      <c r="AP634">
        <v>-1.1391450782820001E-3</v>
      </c>
      <c r="AQ634">
        <f>(Table2[[#This Row],[Sharpe Ratio]]-AVERAGE(Table2[Sharpe Ratio]))/_xlfn.STDEV.P(Table2[Sharpe Ratio])</f>
        <v>-0.72788779307319451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-3.0978992680129362</v>
      </c>
      <c r="AS634">
        <f>_xlfn.RANK.AVG(Table2[[#This Row],[1Y Return vs Nifty Z-Score]],Table2[1Y Return vs Nifty Z-Score])</f>
        <v>597</v>
      </c>
      <c r="AT634">
        <f>_xlfn.RANK.AVG(Table2[[#This Row],[6M Return vs Nifty Z-Score]],Table2[6M Return vs Nifty Z-Score])</f>
        <v>574</v>
      </c>
      <c r="AU634">
        <f>_xlfn.RANK.AVG(Table2[[#This Row],[Sharpe Ratio Z-Score]],Table2[Sharpe Ratio Z-Score])</f>
        <v>566</v>
      </c>
      <c r="AV634">
        <f>(Table2[[#This Row],[Rank 1Y]]+Table2[[#This Row],[Rank 6M]]+Table2[[#This Row],[Rank Sharpe]])/3</f>
        <v>579</v>
      </c>
    </row>
    <row r="635" spans="1:48" x14ac:dyDescent="0.3">
      <c r="A635" t="s">
        <v>1598</v>
      </c>
      <c r="B635" t="s">
        <v>1599</v>
      </c>
      <c r="C635" t="s">
        <v>3183</v>
      </c>
      <c r="D635" t="s">
        <v>270</v>
      </c>
      <c r="E635">
        <v>6149.4080491570003</v>
      </c>
      <c r="F635">
        <v>182.83</v>
      </c>
      <c r="G635">
        <v>-19.434834538178499</v>
      </c>
      <c r="H635">
        <f>(Table2[[#This Row],[1Y Return vs Nifty]]-AVERAGE(Table2[1Y Return vs Nifty]))/_xlfn.STDEV.P(Table2[1Y Return vs Nifty])</f>
        <v>-0.74533432538507793</v>
      </c>
      <c r="I635">
        <v>5.4824256402010398</v>
      </c>
      <c r="J635">
        <f>(Table2[[#This Row],[1M Return vs Nifty]]-AVERAGE(Table2[1M Return vs Nifty]))/_xlfn.STDEV.P(Table2[1M Return vs Nifty])</f>
        <v>0.5968743802638905</v>
      </c>
      <c r="K635">
        <v>-6.5673144104106802</v>
      </c>
      <c r="L635">
        <f>(Table2[[#This Row],[6M Return vs Nifty]]-AVERAGE(Table2[6M Return vs Nifty]))/_xlfn.STDEV.P(Table2[6M Return vs Nifty])</f>
        <v>-0.53789020102004981</v>
      </c>
      <c r="M635">
        <v>2.2949830366252</v>
      </c>
      <c r="N635">
        <f>(Table2[[#This Row],[1W Return vs Nifty]]-AVERAGE(Table2[1W Return vs Nifty]))/_xlfn.STDEV.P(Table2[1W Return vs Nifty])</f>
        <v>0.39513987704952019</v>
      </c>
      <c r="O635">
        <v>176.72</v>
      </c>
      <c r="P635">
        <v>171.92342686838899</v>
      </c>
      <c r="Q635">
        <v>167.60056166650099</v>
      </c>
      <c r="R635">
        <v>65.333153262895706</v>
      </c>
      <c r="S635" s="1">
        <f>(Table2[[#This Row],[Close Price]]-Table2[[#This Row],[20D EMA]])/Table2[[#This Row],[20D EMA]]</f>
        <v>3.4574468085106461E-2</v>
      </c>
      <c r="T635" s="1">
        <f>(Table2[[#This Row],[Close Price]]-Table2[[#This Row],[50D EMA]])/Table2[[#This Row],[50D EMA]]</f>
        <v>6.3438551279926716E-2</v>
      </c>
      <c r="U635" s="1">
        <f>(Table2[[#This Row],[Close Price]]-Table2[[#This Row],[200D EMA]])/Table2[[#This Row],[200D EMA]]</f>
        <v>9.0867465968301642E-2</v>
      </c>
      <c r="V635">
        <v>1.0705565280268201</v>
      </c>
      <c r="W635">
        <v>178.51</v>
      </c>
      <c r="X635">
        <v>184.3</v>
      </c>
      <c r="Y635">
        <v>178.51</v>
      </c>
      <c r="Z635">
        <v>184.35</v>
      </c>
      <c r="AA635">
        <v>178.51</v>
      </c>
      <c r="AB635">
        <v>184.3</v>
      </c>
      <c r="AC635" s="1">
        <f>(Table2[[#This Row],[Close Price]]/Table2[[#This Row],[Day Low]])-1</f>
        <v>2.4200324911769711E-2</v>
      </c>
      <c r="AD635" s="1">
        <f>(Table2[[#This Row],[Day High]]/Table2[[#This Row],[Close Price]])-1</f>
        <v>8.040255975496402E-3</v>
      </c>
      <c r="AE635" s="1">
        <f>(Table2[[#This Row],[Close Price]]/Table2[[#This Row],[Current Week Low]])-1</f>
        <v>2.4200324911769711E-2</v>
      </c>
      <c r="AF635" s="1">
        <f>(Table2[[#This Row],[Current Week High]]/Table2[[#This Row],[Close Price]])-1</f>
        <v>8.3137340699008799E-3</v>
      </c>
      <c r="AG635" s="1">
        <f>(Table2[[#This Row],[Close Price]]/Table2[[#This Row],[Current Month Low]])-1</f>
        <v>2.4200324911769711E-2</v>
      </c>
      <c r="AH635" s="1">
        <f>(Table2[[#This Row],[Current Month High]]/Table2[[#This Row],[Close Price]])-1</f>
        <v>8.040255975496402E-3</v>
      </c>
      <c r="AI635">
        <v>20.111579062516999</v>
      </c>
      <c r="AJ635">
        <v>40.5843906189926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0.03</v>
      </c>
      <c r="AM635" t="s">
        <v>3215</v>
      </c>
      <c r="AN635">
        <v>-1.03</v>
      </c>
      <c r="AO635" t="s">
        <v>3214</v>
      </c>
      <c r="AP635">
        <v>-5.3449711015626997E-2</v>
      </c>
      <c r="AQ635">
        <f>(Table2[[#This Row],[Sharpe Ratio]]-AVERAGE(Table2[Sharpe Ratio]))/_xlfn.STDEV.P(Table2[Sharpe Ratio])</f>
        <v>-1.3387037517186207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-1.6299140208103375</v>
      </c>
      <c r="AS635">
        <f>_xlfn.RANK.AVG(Table2[[#This Row],[1Y Return vs Nifty Z-Score]],Table2[1Y Return vs Nifty Z-Score])</f>
        <v>569</v>
      </c>
      <c r="AT635">
        <f>_xlfn.RANK.AVG(Table2[[#This Row],[6M Return vs Nifty Z-Score]],Table2[6M Return vs Nifty Z-Score])</f>
        <v>505</v>
      </c>
      <c r="AU635">
        <f>_xlfn.RANK.AVG(Table2[[#This Row],[Sharpe Ratio Z-Score]],Table2[Sharpe Ratio Z-Score])</f>
        <v>666</v>
      </c>
      <c r="AV635">
        <f>(Table2[[#This Row],[Rank 1Y]]+Table2[[#This Row],[Rank 6M]]+Table2[[#This Row],[Rank Sharpe]])/3</f>
        <v>580</v>
      </c>
    </row>
    <row r="636" spans="1:48" x14ac:dyDescent="0.3">
      <c r="A636" t="s">
        <v>861</v>
      </c>
      <c r="B636" t="s">
        <v>862</v>
      </c>
      <c r="C636" t="s">
        <v>3169</v>
      </c>
      <c r="D636" t="s">
        <v>51</v>
      </c>
      <c r="E636">
        <v>19082.90932689</v>
      </c>
      <c r="F636">
        <v>1196.7</v>
      </c>
      <c r="G636">
        <v>-41.514433352434999</v>
      </c>
      <c r="H636">
        <f>(Table2[[#This Row],[1Y Return vs Nifty]]-AVERAGE(Table2[1Y Return vs Nifty]))/_xlfn.STDEV.P(Table2[1Y Return vs Nifty])</f>
        <v>-1.1145996532400237</v>
      </c>
      <c r="I636">
        <v>-5.2457139873855203</v>
      </c>
      <c r="J636">
        <f>(Table2[[#This Row],[1M Return vs Nifty]]-AVERAGE(Table2[1M Return vs Nifty]))/_xlfn.STDEV.P(Table2[1M Return vs Nifty])</f>
        <v>-0.36889480591789814</v>
      </c>
      <c r="K636">
        <v>-29.493263074966599</v>
      </c>
      <c r="L636">
        <f>(Table2[[#This Row],[6M Return vs Nifty]]-AVERAGE(Table2[6M Return vs Nifty]))/_xlfn.STDEV.P(Table2[6M Return vs Nifty])</f>
        <v>-1.2627412224440826</v>
      </c>
      <c r="M636">
        <v>-0.70918507634636896</v>
      </c>
      <c r="N636">
        <f>(Table2[[#This Row],[1W Return vs Nifty]]-AVERAGE(Table2[1W Return vs Nifty]))/_xlfn.STDEV.P(Table2[1W Return vs Nifty])</f>
        <v>-0.23298373165449662</v>
      </c>
      <c r="O636">
        <v>1224.67</v>
      </c>
      <c r="P636">
        <v>1249.0646116103001</v>
      </c>
      <c r="Q636">
        <v>1347.45839120592</v>
      </c>
      <c r="R636">
        <v>32.808641081944103</v>
      </c>
      <c r="S636" s="1">
        <f>(Table2[[#This Row],[Close Price]]-Table2[[#This Row],[20D EMA]])/Table2[[#This Row],[20D EMA]]</f>
        <v>-2.2838805555782396E-2</v>
      </c>
      <c r="T636" s="1">
        <f>(Table2[[#This Row],[Close Price]]-Table2[[#This Row],[50D EMA]])/Table2[[#This Row],[50D EMA]]</f>
        <v>-4.1923060763679236E-2</v>
      </c>
      <c r="U636" s="1">
        <f>(Table2[[#This Row],[Close Price]]-Table2[[#This Row],[200D EMA]])/Table2[[#This Row],[200D EMA]]</f>
        <v>-0.11188352248190561</v>
      </c>
      <c r="V636">
        <v>0.59566508238756799</v>
      </c>
      <c r="W636">
        <v>1191.2</v>
      </c>
      <c r="X636">
        <v>1207.5</v>
      </c>
      <c r="Y636">
        <v>1191.2</v>
      </c>
      <c r="Z636">
        <v>1211.25</v>
      </c>
      <c r="AA636">
        <v>1191.2</v>
      </c>
      <c r="AB636">
        <v>1207.5</v>
      </c>
      <c r="AC636" s="1">
        <f>(Table2[[#This Row],[Close Price]]/Table2[[#This Row],[Day Low]])-1</f>
        <v>4.6171927468099394E-3</v>
      </c>
      <c r="AD636" s="1">
        <f>(Table2[[#This Row],[Day High]]/Table2[[#This Row],[Close Price]])-1</f>
        <v>9.0248182501879715E-3</v>
      </c>
      <c r="AE636" s="1">
        <f>(Table2[[#This Row],[Close Price]]/Table2[[#This Row],[Current Week Low]])-1</f>
        <v>4.6171927468099394E-3</v>
      </c>
      <c r="AF636" s="1">
        <f>(Table2[[#This Row],[Current Week High]]/Table2[[#This Row],[Close Price]])-1</f>
        <v>1.2158435698169878E-2</v>
      </c>
      <c r="AG636" s="1">
        <f>(Table2[[#This Row],[Close Price]]/Table2[[#This Row],[Current Month Low]])-1</f>
        <v>4.6171927468099394E-3</v>
      </c>
      <c r="AH636" s="1">
        <f>(Table2[[#This Row],[Current Month High]]/Table2[[#This Row],[Close Price]])-1</f>
        <v>9.0248182501879715E-3</v>
      </c>
      <c r="AI636">
        <v>50.079384975348802</v>
      </c>
      <c r="AJ636">
        <v>3.7901127493495199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-0.11</v>
      </c>
      <c r="AM636" t="s">
        <v>3214</v>
      </c>
      <c r="AN636">
        <v>-5.0999999999999996</v>
      </c>
      <c r="AO636" t="s">
        <v>3214</v>
      </c>
      <c r="AP636">
        <v>5.2204760249109999E-2</v>
      </c>
      <c r="AQ636">
        <f>(Table2[[#This Row],[Sharpe Ratio]]-AVERAGE(Table2[Sharpe Ratio]))/_xlfn.STDEV.P(Table2[Sharpe Ratio])</f>
        <v>-0.1050058171934367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679</v>
      </c>
      <c r="AT636">
        <f>_xlfn.RANK.AVG(Table2[[#This Row],[6M Return vs Nifty Z-Score]],Table2[6M Return vs Nifty Z-Score])</f>
        <v>695</v>
      </c>
      <c r="AU636">
        <f>_xlfn.RANK.AVG(Table2[[#This Row],[Sharpe Ratio Z-Score]],Table2[Sharpe Ratio Z-Score])</f>
        <v>367</v>
      </c>
      <c r="AV636">
        <f>(Table2[[#This Row],[Rank 1Y]]+Table2[[#This Row],[Rank 6M]]+Table2[[#This Row],[Rank Sharpe]])/3</f>
        <v>580.33333333333337</v>
      </c>
    </row>
    <row r="637" spans="1:48" x14ac:dyDescent="0.3">
      <c r="A637" t="s">
        <v>2238</v>
      </c>
      <c r="B637" t="s">
        <v>2239</v>
      </c>
      <c r="C637" t="s">
        <v>3186</v>
      </c>
      <c r="D637" t="s">
        <v>1951</v>
      </c>
      <c r="E637">
        <v>2616.0145701179999</v>
      </c>
      <c r="F637">
        <v>54.87</v>
      </c>
      <c r="G637">
        <v>-28.221050537313101</v>
      </c>
      <c r="H637">
        <f>(Table2[[#This Row],[1Y Return vs Nifty]]-AVERAGE(Table2[1Y Return vs Nifty]))/_xlfn.STDEV.P(Table2[1Y Return vs Nifty])</f>
        <v>-0.89227743602846132</v>
      </c>
      <c r="I637">
        <v>1.89462350903928</v>
      </c>
      <c r="J637">
        <f>(Table2[[#This Row],[1M Return vs Nifty]]-AVERAGE(Table2[1M Return vs Nifty]))/_xlfn.STDEV.P(Table2[1M Return vs Nifty])</f>
        <v>0.27389305594523267</v>
      </c>
      <c r="K637">
        <v>-9.32762169270495</v>
      </c>
      <c r="L637">
        <f>(Table2[[#This Row],[6M Return vs Nifty]]-AVERAGE(Table2[6M Return vs Nifty]))/_xlfn.STDEV.P(Table2[6M Return vs Nifty])</f>
        <v>-0.625162993186269</v>
      </c>
      <c r="M637">
        <v>3.55675789677578</v>
      </c>
      <c r="N637">
        <f>(Table2[[#This Row],[1W Return vs Nifty]]-AVERAGE(Table2[1W Return vs Nifty]))/_xlfn.STDEV.P(Table2[1W Return vs Nifty])</f>
        <v>0.658956863558254</v>
      </c>
      <c r="O637">
        <v>53.28</v>
      </c>
      <c r="P637">
        <v>53.0344040162433</v>
      </c>
      <c r="Q637">
        <v>52.071596564311101</v>
      </c>
      <c r="R637">
        <v>60.881787137676397</v>
      </c>
      <c r="S637" s="1">
        <f>(Table2[[#This Row],[Close Price]]-Table2[[#This Row],[20D EMA]])/Table2[[#This Row],[20D EMA]]</f>
        <v>2.9842342342342273E-2</v>
      </c>
      <c r="T637" s="1">
        <f>(Table2[[#This Row],[Close Price]]-Table2[[#This Row],[50D EMA]])/Table2[[#This Row],[50D EMA]]</f>
        <v>3.46114190930569E-2</v>
      </c>
      <c r="U637" s="1">
        <f>(Table2[[#This Row],[Close Price]]-Table2[[#This Row],[200D EMA]])/Table2[[#This Row],[200D EMA]]</f>
        <v>5.3741456385588728E-2</v>
      </c>
      <c r="V637">
        <v>1.0687343923483099</v>
      </c>
      <c r="W637">
        <v>52.45</v>
      </c>
      <c r="X637">
        <v>55.43</v>
      </c>
      <c r="Y637">
        <v>52.05</v>
      </c>
      <c r="Z637">
        <v>55.43</v>
      </c>
      <c r="AA637">
        <v>52.45</v>
      </c>
      <c r="AB637">
        <v>55.43</v>
      </c>
      <c r="AC637" s="1">
        <f>(Table2[[#This Row],[Close Price]]/Table2[[#This Row],[Day Low]])-1</f>
        <v>4.6139180171591798E-2</v>
      </c>
      <c r="AD637" s="1">
        <f>(Table2[[#This Row],[Day High]]/Table2[[#This Row],[Close Price]])-1</f>
        <v>1.0205941315837519E-2</v>
      </c>
      <c r="AE637" s="1">
        <f>(Table2[[#This Row],[Close Price]]/Table2[[#This Row],[Current Week Low]])-1</f>
        <v>5.4178674351585077E-2</v>
      </c>
      <c r="AF637" s="1">
        <f>(Table2[[#This Row],[Current Week High]]/Table2[[#This Row],[Close Price]])-1</f>
        <v>1.0205941315837519E-2</v>
      </c>
      <c r="AG637" s="1">
        <f>(Table2[[#This Row],[Close Price]]/Table2[[#This Row],[Current Month Low]])-1</f>
        <v>4.6139180171591798E-2</v>
      </c>
      <c r="AH637" s="1">
        <f>(Table2[[#This Row],[Current Month High]]/Table2[[#This Row],[Close Price]])-1</f>
        <v>1.0205941315837519E-2</v>
      </c>
      <c r="AI637">
        <v>26.480772735556702</v>
      </c>
      <c r="AJ637">
        <v>29.257950530035298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-0.02</v>
      </c>
      <c r="AM637" t="s">
        <v>3214</v>
      </c>
      <c r="AN637">
        <v>6.01</v>
      </c>
      <c r="AO637" t="s">
        <v>3215</v>
      </c>
      <c r="AP637">
        <v>-9.1886095267190004E-3</v>
      </c>
      <c r="AQ637">
        <f>(Table2[[#This Row],[Sharpe Ratio]]-AVERAGE(Table2[Sharpe Ratio]))/_xlfn.STDEV.P(Table2[Sharpe Ratio])</f>
        <v>-0.82187915515372245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-1.4064696648649662</v>
      </c>
      <c r="AS637">
        <f>_xlfn.RANK.AVG(Table2[[#This Row],[1Y Return vs Nifty Z-Score]],Table2[1Y Return vs Nifty Z-Score])</f>
        <v>627</v>
      </c>
      <c r="AT637">
        <f>_xlfn.RANK.AVG(Table2[[#This Row],[6M Return vs Nifty Z-Score]],Table2[6M Return vs Nifty Z-Score])</f>
        <v>532</v>
      </c>
      <c r="AU637">
        <f>_xlfn.RANK.AVG(Table2[[#This Row],[Sharpe Ratio Z-Score]],Table2[Sharpe Ratio Z-Score])</f>
        <v>583</v>
      </c>
      <c r="AV637">
        <f>(Table2[[#This Row],[Rank 1Y]]+Table2[[#This Row],[Rank 6M]]+Table2[[#This Row],[Rank Sharpe]])/3</f>
        <v>580.66666666666663</v>
      </c>
    </row>
    <row r="638" spans="1:48" x14ac:dyDescent="0.3">
      <c r="A638" t="s">
        <v>341</v>
      </c>
      <c r="B638" t="s">
        <v>342</v>
      </c>
      <c r="C638" t="s">
        <v>3179</v>
      </c>
      <c r="D638" t="s">
        <v>127</v>
      </c>
      <c r="E638">
        <v>74492</v>
      </c>
      <c r="F638">
        <v>931.15</v>
      </c>
      <c r="G638">
        <v>0.99007558301215304</v>
      </c>
      <c r="H638">
        <f>(Table2[[#This Row],[1Y Return vs Nifty]]-AVERAGE(Table2[1Y Return vs Nifty]))/_xlfn.STDEV.P(Table2[1Y Return vs Nifty])</f>
        <v>-0.40374246967439525</v>
      </c>
      <c r="I638">
        <v>-2.6454382647879799</v>
      </c>
      <c r="J638">
        <f>(Table2[[#This Row],[1M Return vs Nifty]]-AVERAGE(Table2[1M Return vs Nifty]))/_xlfn.STDEV.P(Table2[1M Return vs Nifty])</f>
        <v>-0.13481263923880618</v>
      </c>
      <c r="K638">
        <v>-22.0843499713997</v>
      </c>
      <c r="L638">
        <f>(Table2[[#This Row],[6M Return vs Nifty]]-AVERAGE(Table2[6M Return vs Nifty]))/_xlfn.STDEV.P(Table2[6M Return vs Nifty])</f>
        <v>-1.0284931959244614</v>
      </c>
      <c r="M638">
        <v>2.52997355093897</v>
      </c>
      <c r="N638">
        <f>(Table2[[#This Row],[1W Return vs Nifty]]-AVERAGE(Table2[1W Return vs Nifty]))/_xlfn.STDEV.P(Table2[1W Return vs Nifty])</f>
        <v>0.44427264336331246</v>
      </c>
      <c r="O638">
        <v>921.36</v>
      </c>
      <c r="P638">
        <v>938.68517045053204</v>
      </c>
      <c r="Q638">
        <v>924.82003001662497</v>
      </c>
      <c r="R638">
        <v>60.6225396557168</v>
      </c>
      <c r="S638" s="1">
        <f>(Table2[[#This Row],[Close Price]]-Table2[[#This Row],[20D EMA]])/Table2[[#This Row],[20D EMA]]</f>
        <v>1.062559694364848E-2</v>
      </c>
      <c r="T638" s="1">
        <f>(Table2[[#This Row],[Close Price]]-Table2[[#This Row],[50D EMA]])/Table2[[#This Row],[50D EMA]]</f>
        <v>-8.0273670957382633E-3</v>
      </c>
      <c r="U638" s="1">
        <f>(Table2[[#This Row],[Close Price]]-Table2[[#This Row],[200D EMA]])/Table2[[#This Row],[200D EMA]]</f>
        <v>6.8445424816990803E-3</v>
      </c>
      <c r="V638">
        <v>0.88870575870448398</v>
      </c>
      <c r="W638">
        <v>920.25</v>
      </c>
      <c r="X638">
        <v>934</v>
      </c>
      <c r="Y638">
        <v>920</v>
      </c>
      <c r="Z638">
        <v>934</v>
      </c>
      <c r="AA638">
        <v>920.25</v>
      </c>
      <c r="AB638">
        <v>934</v>
      </c>
      <c r="AC638" s="1">
        <f>(Table2[[#This Row],[Close Price]]/Table2[[#This Row],[Day Low]])-1</f>
        <v>1.1844607443629362E-2</v>
      </c>
      <c r="AD638" s="1">
        <f>(Table2[[#This Row],[Day High]]/Table2[[#This Row],[Close Price]])-1</f>
        <v>3.0607313537023284E-3</v>
      </c>
      <c r="AE638" s="1">
        <f>(Table2[[#This Row],[Close Price]]/Table2[[#This Row],[Current Week Low]])-1</f>
        <v>1.2119565217391326E-2</v>
      </c>
      <c r="AF638" s="1">
        <f>(Table2[[#This Row],[Current Week High]]/Table2[[#This Row],[Close Price]])-1</f>
        <v>3.0607313537023284E-3</v>
      </c>
      <c r="AG638" s="1">
        <f>(Table2[[#This Row],[Close Price]]/Table2[[#This Row],[Current Month Low]])-1</f>
        <v>1.1844607443629362E-2</v>
      </c>
      <c r="AH638" s="1">
        <f>(Table2[[#This Row],[Current Month High]]/Table2[[#This Row],[Close Price]])-1</f>
        <v>3.0607313537023284E-3</v>
      </c>
      <c r="AI638">
        <v>22.311120657251799</v>
      </c>
      <c r="AJ638">
        <v>46.510896074266398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-0.16</v>
      </c>
      <c r="AM638" t="s">
        <v>3214</v>
      </c>
      <c r="AN638">
        <v>-0.61</v>
      </c>
      <c r="AO638" t="s">
        <v>3214</v>
      </c>
      <c r="AP638">
        <v>-5.1533514415560998E-2</v>
      </c>
      <c r="AQ638">
        <f>(Table2[[#This Row],[Sharpe Ratio]]-AVERAGE(Table2[Sharpe Ratio]))/_xlfn.STDEV.P(Table2[Sharpe Ratio])</f>
        <v>-1.3163288558969177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430</v>
      </c>
      <c r="AT638">
        <f>_xlfn.RANK.AVG(Table2[[#This Row],[6M Return vs Nifty Z-Score]],Table2[6M Return vs Nifty Z-Score])</f>
        <v>651</v>
      </c>
      <c r="AU638">
        <f>_xlfn.RANK.AVG(Table2[[#This Row],[Sharpe Ratio Z-Score]],Table2[Sharpe Ratio Z-Score])</f>
        <v>662</v>
      </c>
      <c r="AV638">
        <f>(Table2[[#This Row],[Rank 1Y]]+Table2[[#This Row],[Rank 6M]]+Table2[[#This Row],[Rank Sharpe]])/3</f>
        <v>581</v>
      </c>
    </row>
    <row r="639" spans="1:48" x14ac:dyDescent="0.3">
      <c r="A639" t="s">
        <v>95</v>
      </c>
      <c r="B639" t="s">
        <v>96</v>
      </c>
      <c r="C639" t="s">
        <v>3178</v>
      </c>
      <c r="D639" t="s">
        <v>97</v>
      </c>
      <c r="E639">
        <v>314733.19027287798</v>
      </c>
      <c r="F639">
        <v>3277.35</v>
      </c>
      <c r="G639">
        <v>-27.8708766079288</v>
      </c>
      <c r="H639">
        <f>(Table2[[#This Row],[1Y Return vs Nifty]]-AVERAGE(Table2[1Y Return vs Nifty]))/_xlfn.STDEV.P(Table2[1Y Return vs Nifty])</f>
        <v>-0.88642103021565022</v>
      </c>
      <c r="I639">
        <v>2.0515548784690201</v>
      </c>
      <c r="J639">
        <f>(Table2[[#This Row],[1M Return vs Nifty]]-AVERAGE(Table2[1M Return vs Nifty]))/_xlfn.STDEV.P(Table2[1M Return vs Nifty])</f>
        <v>0.28802034047001929</v>
      </c>
      <c r="K639">
        <v>-0.82034073693397502</v>
      </c>
      <c r="L639">
        <f>(Table2[[#This Row],[6M Return vs Nifty]]-AVERAGE(Table2[6M Return vs Nifty]))/_xlfn.STDEV.P(Table2[6M Return vs Nifty])</f>
        <v>-0.35618780788170651</v>
      </c>
      <c r="M639">
        <v>1.7700104450834999</v>
      </c>
      <c r="N639">
        <f>(Table2[[#This Row],[1W Return vs Nifty]]-AVERAGE(Table2[1W Return vs Nifty]))/_xlfn.STDEV.P(Table2[1W Return vs Nifty])</f>
        <v>0.28537648623058798</v>
      </c>
      <c r="O639">
        <v>3268.88</v>
      </c>
      <c r="P639">
        <v>3180.0550250543902</v>
      </c>
      <c r="Q639">
        <v>3058.8338936685</v>
      </c>
      <c r="R639">
        <v>48.306712932702297</v>
      </c>
      <c r="S639" s="1">
        <f>(Table2[[#This Row],[Close Price]]-Table2[[#This Row],[20D EMA]])/Table2[[#This Row],[20D EMA]]</f>
        <v>2.5911015393651035E-3</v>
      </c>
      <c r="T639" s="1">
        <f>(Table2[[#This Row],[Close Price]]-Table2[[#This Row],[50D EMA]])/Table2[[#This Row],[50D EMA]]</f>
        <v>3.0595374664608405E-2</v>
      </c>
      <c r="U639" s="1">
        <f>(Table2[[#This Row],[Close Price]]-Table2[[#This Row],[200D EMA]])/Table2[[#This Row],[200D EMA]]</f>
        <v>7.1437715785681546E-2</v>
      </c>
      <c r="V639">
        <v>0.68101233746403</v>
      </c>
      <c r="W639">
        <v>3244.05</v>
      </c>
      <c r="X639">
        <v>3328.95</v>
      </c>
      <c r="Y639">
        <v>3244.05</v>
      </c>
      <c r="Z639">
        <v>3358</v>
      </c>
      <c r="AA639">
        <v>3244.05</v>
      </c>
      <c r="AB639">
        <v>3328.95</v>
      </c>
      <c r="AC639" s="1">
        <f>(Table2[[#This Row],[Close Price]]/Table2[[#This Row],[Day Low]])-1</f>
        <v>1.0264946594534585E-2</v>
      </c>
      <c r="AD639" s="1">
        <f>(Table2[[#This Row],[Day High]]/Table2[[#This Row],[Close Price]])-1</f>
        <v>1.5744427662593319E-2</v>
      </c>
      <c r="AE639" s="1">
        <f>(Table2[[#This Row],[Close Price]]/Table2[[#This Row],[Current Week Low]])-1</f>
        <v>1.0264946594534585E-2</v>
      </c>
      <c r="AF639" s="1">
        <f>(Table2[[#This Row],[Current Week High]]/Table2[[#This Row],[Close Price]])-1</f>
        <v>2.4608296336979585E-2</v>
      </c>
      <c r="AG639" s="1">
        <f>(Table2[[#This Row],[Close Price]]/Table2[[#This Row],[Current Month Low]])-1</f>
        <v>1.0264946594534585E-2</v>
      </c>
      <c r="AH639" s="1">
        <f>(Table2[[#This Row],[Current Month High]]/Table2[[#This Row],[Close Price]])-1</f>
        <v>1.5744427662593319E-2</v>
      </c>
      <c r="AI639">
        <v>4.4426136970418098</v>
      </c>
      <c r="AJ639">
        <v>22.7425939103404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0.05</v>
      </c>
      <c r="AM639" t="s">
        <v>3215</v>
      </c>
      <c r="AN639">
        <v>-2.4</v>
      </c>
      <c r="AO639" t="s">
        <v>3214</v>
      </c>
      <c r="AP639">
        <v>-6.3110129085779995E-2</v>
      </c>
      <c r="AQ639">
        <f>(Table2[[#This Row],[Sharpe Ratio]]-AVERAGE(Table2[Sharpe Ratio]))/_xlfn.STDEV.P(Table2[Sharpe Ratio])</f>
        <v>-1.4515057720887257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-2.1207177834854751</v>
      </c>
      <c r="AS639">
        <f>_xlfn.RANK.AVG(Table2[[#This Row],[1Y Return vs Nifty Z-Score]],Table2[1Y Return vs Nifty Z-Score])</f>
        <v>624</v>
      </c>
      <c r="AT639">
        <f>_xlfn.RANK.AVG(Table2[[#This Row],[6M Return vs Nifty Z-Score]],Table2[6M Return vs Nifty Z-Score])</f>
        <v>441</v>
      </c>
      <c r="AU639">
        <f>_xlfn.RANK.AVG(Table2[[#This Row],[Sharpe Ratio Z-Score]],Table2[Sharpe Ratio Z-Score])</f>
        <v>679</v>
      </c>
      <c r="AV639">
        <f>(Table2[[#This Row],[Rank 1Y]]+Table2[[#This Row],[Rank 6M]]+Table2[[#This Row],[Rank Sharpe]])/3</f>
        <v>581.33333333333337</v>
      </c>
    </row>
    <row r="640" spans="1:48" x14ac:dyDescent="0.3">
      <c r="A640" t="s">
        <v>1710</v>
      </c>
      <c r="B640" t="s">
        <v>1711</v>
      </c>
      <c r="C640" t="s">
        <v>3177</v>
      </c>
      <c r="D640" t="s">
        <v>77</v>
      </c>
      <c r="E640">
        <v>5055.0587786120004</v>
      </c>
      <c r="F640">
        <v>223.07</v>
      </c>
      <c r="G640">
        <v>-14.965679197405899</v>
      </c>
      <c r="H640">
        <f>(Table2[[#This Row],[1Y Return vs Nifty]]-AVERAGE(Table2[1Y Return vs Nifty]))/_xlfn.STDEV.P(Table2[1Y Return vs Nifty])</f>
        <v>-0.67059093325969665</v>
      </c>
      <c r="I640">
        <v>-6.48482612489153</v>
      </c>
      <c r="J640">
        <f>(Table2[[#This Row],[1M Return vs Nifty]]-AVERAGE(Table2[1M Return vs Nifty]))/_xlfn.STDEV.P(Table2[1M Return vs Nifty])</f>
        <v>-0.48044222813357718</v>
      </c>
      <c r="K640">
        <v>-6.4552100907015202</v>
      </c>
      <c r="L640">
        <f>(Table2[[#This Row],[6M Return vs Nifty]]-AVERAGE(Table2[6M Return vs Nifty]))/_xlfn.STDEV.P(Table2[6M Return vs Nifty])</f>
        <v>-0.53434579237479884</v>
      </c>
      <c r="M640">
        <v>1.1212449009645</v>
      </c>
      <c r="N640">
        <f>(Table2[[#This Row],[1W Return vs Nifty]]-AVERAGE(Table2[1W Return vs Nifty]))/_xlfn.STDEV.P(Table2[1W Return vs Nifty])</f>
        <v>0.1497299646476902</v>
      </c>
      <c r="O640">
        <v>226.39</v>
      </c>
      <c r="P640">
        <v>226.02438319405999</v>
      </c>
      <c r="Q640">
        <v>214.96532244432899</v>
      </c>
      <c r="R640">
        <v>40.477339092693001</v>
      </c>
      <c r="S640" s="1">
        <f>(Table2[[#This Row],[Close Price]]-Table2[[#This Row],[20D EMA]])/Table2[[#This Row],[20D EMA]]</f>
        <v>-1.4664958699589175E-2</v>
      </c>
      <c r="T640" s="1">
        <f>(Table2[[#This Row],[Close Price]]-Table2[[#This Row],[50D EMA]])/Table2[[#This Row],[50D EMA]]</f>
        <v>-1.3071081766976557E-2</v>
      </c>
      <c r="U640" s="1">
        <f>(Table2[[#This Row],[Close Price]]-Table2[[#This Row],[200D EMA]])/Table2[[#This Row],[200D EMA]]</f>
        <v>3.7702255710429414E-2</v>
      </c>
      <c r="V640">
        <v>0.75811271687287496</v>
      </c>
      <c r="W640">
        <v>221.31</v>
      </c>
      <c r="X640">
        <v>224.71</v>
      </c>
      <c r="Y640">
        <v>219.3</v>
      </c>
      <c r="Z640">
        <v>224.71</v>
      </c>
      <c r="AA640">
        <v>221.31</v>
      </c>
      <c r="AB640">
        <v>224.71</v>
      </c>
      <c r="AC640" s="1">
        <f>(Table2[[#This Row],[Close Price]]/Table2[[#This Row],[Day Low]])-1</f>
        <v>7.9526456102299026E-3</v>
      </c>
      <c r="AD640" s="1">
        <f>(Table2[[#This Row],[Day High]]/Table2[[#This Row],[Close Price]])-1</f>
        <v>7.3519523019680566E-3</v>
      </c>
      <c r="AE640" s="1">
        <f>(Table2[[#This Row],[Close Price]]/Table2[[#This Row],[Current Week Low]])-1</f>
        <v>1.7191062471500151E-2</v>
      </c>
      <c r="AF640" s="1">
        <f>(Table2[[#This Row],[Current Week High]]/Table2[[#This Row],[Close Price]])-1</f>
        <v>7.3519523019680566E-3</v>
      </c>
      <c r="AG640" s="1">
        <f>(Table2[[#This Row],[Close Price]]/Table2[[#This Row],[Current Month Low]])-1</f>
        <v>7.9526456102299026E-3</v>
      </c>
      <c r="AH640" s="1">
        <f>(Table2[[#This Row],[Current Month High]]/Table2[[#This Row],[Close Price]])-1</f>
        <v>7.3519523019680566E-3</v>
      </c>
      <c r="AI640">
        <v>10.727574304030099</v>
      </c>
      <c r="AJ640">
        <v>22.297149122806999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-0.05</v>
      </c>
      <c r="AM640" t="s">
        <v>3214</v>
      </c>
      <c r="AN640">
        <v>-3.7</v>
      </c>
      <c r="AO640" t="s">
        <v>3214</v>
      </c>
      <c r="AP640">
        <v>-8.1346052961576001E-2</v>
      </c>
      <c r="AQ640">
        <f>(Table2[[#This Row],[Sharpe Ratio]]-AVERAGE(Table2[Sharpe Ratio]))/_xlfn.STDEV.P(Table2[Sharpe Ratio])</f>
        <v>-1.664441593454544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-3.2000905825749264</v>
      </c>
      <c r="AS640">
        <f>_xlfn.RANK.AVG(Table2[[#This Row],[1Y Return vs Nifty Z-Score]],Table2[1Y Return vs Nifty Z-Score])</f>
        <v>545</v>
      </c>
      <c r="AT640">
        <f>_xlfn.RANK.AVG(Table2[[#This Row],[6M Return vs Nifty Z-Score]],Table2[6M Return vs Nifty Z-Score])</f>
        <v>503</v>
      </c>
      <c r="AU640">
        <f>_xlfn.RANK.AVG(Table2[[#This Row],[Sharpe Ratio Z-Score]],Table2[Sharpe Ratio Z-Score])</f>
        <v>696</v>
      </c>
      <c r="AV640">
        <f>(Table2[[#This Row],[Rank 1Y]]+Table2[[#This Row],[Rank 6M]]+Table2[[#This Row],[Rank Sharpe]])/3</f>
        <v>581.33333333333337</v>
      </c>
    </row>
    <row r="641" spans="1:48" x14ac:dyDescent="0.3">
      <c r="A641" t="s">
        <v>1386</v>
      </c>
      <c r="B641" t="s">
        <v>1387</v>
      </c>
      <c r="C641" t="s">
        <v>3183</v>
      </c>
      <c r="D641" t="s">
        <v>440</v>
      </c>
      <c r="E641">
        <v>8188.4165896916002</v>
      </c>
      <c r="F641">
        <v>517</v>
      </c>
      <c r="G641">
        <v>-25.644986232803799</v>
      </c>
      <c r="H641">
        <f>(Table2[[#This Row],[1Y Return vs Nifty]]-AVERAGE(Table2[1Y Return vs Nifty]))/_xlfn.STDEV.P(Table2[1Y Return vs Nifty])</f>
        <v>-0.84919462288577685</v>
      </c>
      <c r="I641">
        <v>0.35634152958084298</v>
      </c>
      <c r="J641">
        <f>(Table2[[#This Row],[1M Return vs Nifty]]-AVERAGE(Table2[1M Return vs Nifty]))/_xlfn.STDEV.P(Table2[1M Return vs Nifty])</f>
        <v>0.13541374946794579</v>
      </c>
      <c r="K641">
        <v>-2.4188868209658398</v>
      </c>
      <c r="L641">
        <f>(Table2[[#This Row],[6M Return vs Nifty]]-AVERAGE(Table2[6M Return vs Nifty]))/_xlfn.STDEV.P(Table2[6M Return vs Nifty])</f>
        <v>-0.40672913023907858</v>
      </c>
      <c r="M641">
        <v>-3.3290907754425503E-2</v>
      </c>
      <c r="N641">
        <f>(Table2[[#This Row],[1W Return vs Nifty]]-AVERAGE(Table2[1W Return vs Nifty]))/_xlfn.STDEV.P(Table2[1W Return vs Nifty])</f>
        <v>-9.1665047641825162E-2</v>
      </c>
      <c r="O641">
        <v>511.75</v>
      </c>
      <c r="P641">
        <v>512.47669500999802</v>
      </c>
      <c r="Q641">
        <v>498.34544522966399</v>
      </c>
      <c r="R641">
        <v>56.7556418297969</v>
      </c>
      <c r="S641" s="1">
        <f>(Table2[[#This Row],[Close Price]]-Table2[[#This Row],[20D EMA]])/Table2[[#This Row],[20D EMA]]</f>
        <v>1.0258915486077186E-2</v>
      </c>
      <c r="T641" s="1">
        <f>(Table2[[#This Row],[Close Price]]-Table2[[#This Row],[50D EMA]])/Table2[[#This Row],[50D EMA]]</f>
        <v>8.8263623186098806E-3</v>
      </c>
      <c r="U641" s="1">
        <f>(Table2[[#This Row],[Close Price]]-Table2[[#This Row],[200D EMA]])/Table2[[#This Row],[200D EMA]]</f>
        <v>3.7432979369840531E-2</v>
      </c>
      <c r="V641">
        <v>0.414303249622824</v>
      </c>
      <c r="W641">
        <v>509</v>
      </c>
      <c r="X641">
        <v>529</v>
      </c>
      <c r="Y641">
        <v>508.95</v>
      </c>
      <c r="Z641">
        <v>529</v>
      </c>
      <c r="AA641">
        <v>509</v>
      </c>
      <c r="AB641">
        <v>529</v>
      </c>
      <c r="AC641" s="1">
        <f>(Table2[[#This Row],[Close Price]]/Table2[[#This Row],[Day Low]])-1</f>
        <v>1.5717092337917515E-2</v>
      </c>
      <c r="AD641" s="1">
        <f>(Table2[[#This Row],[Day High]]/Table2[[#This Row],[Close Price]])-1</f>
        <v>2.3210831721470093E-2</v>
      </c>
      <c r="AE641" s="1">
        <f>(Table2[[#This Row],[Close Price]]/Table2[[#This Row],[Current Week Low]])-1</f>
        <v>1.5816877885843406E-2</v>
      </c>
      <c r="AF641" s="1">
        <f>(Table2[[#This Row],[Current Week High]]/Table2[[#This Row],[Close Price]])-1</f>
        <v>2.3210831721470093E-2</v>
      </c>
      <c r="AG641" s="1">
        <f>(Table2[[#This Row],[Close Price]]/Table2[[#This Row],[Current Month Low]])-1</f>
        <v>1.5717092337917515E-2</v>
      </c>
      <c r="AH641" s="1">
        <f>(Table2[[#This Row],[Current Month High]]/Table2[[#This Row],[Close Price]])-1</f>
        <v>2.3210831721470093E-2</v>
      </c>
      <c r="AI641">
        <v>22.611218568665301</v>
      </c>
      <c r="AJ641">
        <v>28.351539225421998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-7.0000000000000007E-2</v>
      </c>
      <c r="AM641" t="s">
        <v>3214</v>
      </c>
      <c r="AN641">
        <v>5.45</v>
      </c>
      <c r="AO641" t="s">
        <v>3215</v>
      </c>
      <c r="AP641">
        <v>-6.7874260143033993E-2</v>
      </c>
      <c r="AQ641">
        <f>(Table2[[#This Row],[Sharpe Ratio]]-AVERAGE(Table2[Sharpe Ratio]))/_xlfn.STDEV.P(Table2[Sharpe Ratio])</f>
        <v>-1.5071352080679596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606</v>
      </c>
      <c r="AT641">
        <f>_xlfn.RANK.AVG(Table2[[#This Row],[6M Return vs Nifty Z-Score]],Table2[6M Return vs Nifty Z-Score])</f>
        <v>461</v>
      </c>
      <c r="AU641">
        <f>_xlfn.RANK.AVG(Table2[[#This Row],[Sharpe Ratio Z-Score]],Table2[Sharpe Ratio Z-Score])</f>
        <v>682</v>
      </c>
      <c r="AV641">
        <f>(Table2[[#This Row],[Rank 1Y]]+Table2[[#This Row],[Rank 6M]]+Table2[[#This Row],[Rank Sharpe]])/3</f>
        <v>583</v>
      </c>
    </row>
    <row r="642" spans="1:48" x14ac:dyDescent="0.3">
      <c r="A642" t="s">
        <v>1122</v>
      </c>
      <c r="B642" t="s">
        <v>1123</v>
      </c>
      <c r="C642" t="s">
        <v>3181</v>
      </c>
      <c r="D642" t="s">
        <v>215</v>
      </c>
      <c r="E642">
        <v>11753.795735039999</v>
      </c>
      <c r="F642">
        <v>601.6</v>
      </c>
      <c r="G642">
        <v>-9.4800834518523693</v>
      </c>
      <c r="H642">
        <f>(Table2[[#This Row],[1Y Return vs Nifty]]-AVERAGE(Table2[1Y Return vs Nifty]))/_xlfn.STDEV.P(Table2[1Y Return vs Nifty])</f>
        <v>-0.57884831019384675</v>
      </c>
      <c r="I642">
        <v>13.469284142523399</v>
      </c>
      <c r="J642">
        <f>(Table2[[#This Row],[1M Return vs Nifty]]-AVERAGE(Table2[1M Return vs Nifty]))/_xlfn.STDEV.P(Table2[1M Return vs Nifty])</f>
        <v>1.31586780351338</v>
      </c>
      <c r="K642">
        <v>-20.626022391458001</v>
      </c>
      <c r="L642">
        <f>(Table2[[#This Row],[6M Return vs Nifty]]-AVERAGE(Table2[6M Return vs Nifty]))/_xlfn.STDEV.P(Table2[6M Return vs Nifty])</f>
        <v>-0.98238516997717173</v>
      </c>
      <c r="M642">
        <v>0.52826386588894303</v>
      </c>
      <c r="N642">
        <f>(Table2[[#This Row],[1W Return vs Nifty]]-AVERAGE(Table2[1W Return vs Nifty]))/_xlfn.STDEV.P(Table2[1W Return vs Nifty])</f>
        <v>2.574709363709338E-2</v>
      </c>
      <c r="O642">
        <v>565.54</v>
      </c>
      <c r="P642">
        <v>551.07953740932305</v>
      </c>
      <c r="Q642">
        <v>547.36806858160605</v>
      </c>
      <c r="R642">
        <v>72.591477035149893</v>
      </c>
      <c r="S642" s="1">
        <f>(Table2[[#This Row],[Close Price]]-Table2[[#This Row],[20D EMA]])/Table2[[#This Row],[20D EMA]]</f>
        <v>6.3762068111893166E-2</v>
      </c>
      <c r="T642" s="1">
        <f>(Table2[[#This Row],[Close Price]]-Table2[[#This Row],[50D EMA]])/Table2[[#This Row],[50D EMA]]</f>
        <v>9.1675446394142004E-2</v>
      </c>
      <c r="U642" s="1">
        <f>(Table2[[#This Row],[Close Price]]-Table2[[#This Row],[200D EMA]])/Table2[[#This Row],[200D EMA]]</f>
        <v>9.9077630814170578E-2</v>
      </c>
      <c r="V642">
        <v>2.7415147346395998</v>
      </c>
      <c r="W642">
        <v>585.5</v>
      </c>
      <c r="X642">
        <v>608.6</v>
      </c>
      <c r="Y642">
        <v>581.85</v>
      </c>
      <c r="Z642">
        <v>608.6</v>
      </c>
      <c r="AA642">
        <v>585.5</v>
      </c>
      <c r="AB642">
        <v>608.6</v>
      </c>
      <c r="AC642" s="1">
        <f>(Table2[[#This Row],[Close Price]]/Table2[[#This Row],[Day Low]])-1</f>
        <v>2.7497865072587668E-2</v>
      </c>
      <c r="AD642" s="1">
        <f>(Table2[[#This Row],[Day High]]/Table2[[#This Row],[Close Price]])-1</f>
        <v>1.1635638297872397E-2</v>
      </c>
      <c r="AE642" s="1">
        <f>(Table2[[#This Row],[Close Price]]/Table2[[#This Row],[Current Week Low]])-1</f>
        <v>3.3943456217238044E-2</v>
      </c>
      <c r="AF642" s="1">
        <f>(Table2[[#This Row],[Current Week High]]/Table2[[#This Row],[Close Price]])-1</f>
        <v>1.1635638297872397E-2</v>
      </c>
      <c r="AG642" s="1">
        <f>(Table2[[#This Row],[Close Price]]/Table2[[#This Row],[Current Month Low]])-1</f>
        <v>2.7497865072587668E-2</v>
      </c>
      <c r="AH642" s="1">
        <f>(Table2[[#This Row],[Current Month High]]/Table2[[#This Row],[Close Price]])-1</f>
        <v>1.1635638297872397E-2</v>
      </c>
      <c r="AI642">
        <v>17.9188829787233</v>
      </c>
      <c r="AJ642">
        <v>38.553661906955298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0.04</v>
      </c>
      <c r="AM642" t="s">
        <v>3215</v>
      </c>
      <c r="AN642">
        <v>14.37</v>
      </c>
      <c r="AO642" t="s">
        <v>3215</v>
      </c>
      <c r="AP642">
        <v>-2.2157312505024E-2</v>
      </c>
      <c r="AQ642">
        <f>(Table2[[#This Row],[Sharpe Ratio]]-AVERAGE(Table2[Sharpe Ratio]))/_xlfn.STDEV.P(Table2[Sharpe Ratio])</f>
        <v>-0.97331110011813227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-1.1929296831386775</v>
      </c>
      <c r="AS642">
        <f>_xlfn.RANK.AVG(Table2[[#This Row],[1Y Return vs Nifty Z-Score]],Table2[1Y Return vs Nifty Z-Score])</f>
        <v>502</v>
      </c>
      <c r="AT642">
        <f>_xlfn.RANK.AVG(Table2[[#This Row],[6M Return vs Nifty Z-Score]],Table2[6M Return vs Nifty Z-Score])</f>
        <v>641</v>
      </c>
      <c r="AU642">
        <f>_xlfn.RANK.AVG(Table2[[#This Row],[Sharpe Ratio Z-Score]],Table2[Sharpe Ratio Z-Score])</f>
        <v>612</v>
      </c>
      <c r="AV642">
        <f>(Table2[[#This Row],[Rank 1Y]]+Table2[[#This Row],[Rank 6M]]+Table2[[#This Row],[Rank Sharpe]])/3</f>
        <v>585</v>
      </c>
    </row>
    <row r="643" spans="1:48" x14ac:dyDescent="0.3">
      <c r="A643" t="s">
        <v>318</v>
      </c>
      <c r="B643" t="s">
        <v>319</v>
      </c>
      <c r="C643" t="s">
        <v>3167</v>
      </c>
      <c r="D643" t="s">
        <v>176</v>
      </c>
      <c r="E643">
        <v>86494.563977534999</v>
      </c>
      <c r="F643">
        <v>786.45</v>
      </c>
      <c r="G643">
        <v>-2.5922399722184899</v>
      </c>
      <c r="H643">
        <f>(Table2[[#This Row],[1Y Return vs Nifty]]-AVERAGE(Table2[1Y Return vs Nifty]))/_xlfn.STDEV.P(Table2[1Y Return vs Nifty])</f>
        <v>-0.46365410752208952</v>
      </c>
      <c r="I643">
        <v>-7.99789924618391</v>
      </c>
      <c r="J643">
        <f>(Table2[[#This Row],[1M Return vs Nifty]]-AVERAGE(Table2[1M Return vs Nifty]))/_xlfn.STDEV.P(Table2[1M Return vs Nifty])</f>
        <v>-0.61665218136969246</v>
      </c>
      <c r="K643">
        <v>-34.288593819170003</v>
      </c>
      <c r="L643">
        <f>(Table2[[#This Row],[6M Return vs Nifty]]-AVERAGE(Table2[6M Return vs Nifty]))/_xlfn.STDEV.P(Table2[6M Return vs Nifty])</f>
        <v>-1.4143554670217011</v>
      </c>
      <c r="M643">
        <v>-2.6886887599824401</v>
      </c>
      <c r="N643">
        <f>(Table2[[#This Row],[1W Return vs Nifty]]-AVERAGE(Table2[1W Return vs Nifty]))/_xlfn.STDEV.P(Table2[1W Return vs Nifty])</f>
        <v>-0.64686636087210814</v>
      </c>
      <c r="O643">
        <v>807.24</v>
      </c>
      <c r="P643">
        <v>836.95603664559098</v>
      </c>
      <c r="Q643">
        <v>910.33303701145803</v>
      </c>
      <c r="R643">
        <v>39.370395396059898</v>
      </c>
      <c r="S643" s="1">
        <f>(Table2[[#This Row],[Close Price]]-Table2[[#This Row],[20D EMA]])/Table2[[#This Row],[20D EMA]]</f>
        <v>-2.5754422476586842E-2</v>
      </c>
      <c r="T643" s="1">
        <f>(Table2[[#This Row],[Close Price]]-Table2[[#This Row],[50D EMA]])/Table2[[#This Row],[50D EMA]]</f>
        <v>-6.0344909928617574E-2</v>
      </c>
      <c r="U643" s="1">
        <f>(Table2[[#This Row],[Close Price]]-Table2[[#This Row],[200D EMA]])/Table2[[#This Row],[200D EMA]]</f>
        <v>-0.13608540168788658</v>
      </c>
      <c r="V643">
        <v>0.49263277847944997</v>
      </c>
      <c r="W643">
        <v>784.05</v>
      </c>
      <c r="X643">
        <v>794.35</v>
      </c>
      <c r="Y643">
        <v>779.25</v>
      </c>
      <c r="Z643">
        <v>794.35</v>
      </c>
      <c r="AA643">
        <v>784.05</v>
      </c>
      <c r="AB643">
        <v>794.35</v>
      </c>
      <c r="AC643" s="1">
        <f>(Table2[[#This Row],[Close Price]]/Table2[[#This Row],[Day Low]])-1</f>
        <v>3.0610292710924192E-3</v>
      </c>
      <c r="AD643" s="1">
        <f>(Table2[[#This Row],[Day High]]/Table2[[#This Row],[Close Price]])-1</f>
        <v>1.0045139551147608E-2</v>
      </c>
      <c r="AE643" s="1">
        <f>(Table2[[#This Row],[Close Price]]/Table2[[#This Row],[Current Week Low]])-1</f>
        <v>9.2396535129932733E-3</v>
      </c>
      <c r="AF643" s="1">
        <f>(Table2[[#This Row],[Current Week High]]/Table2[[#This Row],[Close Price]])-1</f>
        <v>1.0045139551147608E-2</v>
      </c>
      <c r="AG643" s="1">
        <f>(Table2[[#This Row],[Close Price]]/Table2[[#This Row],[Current Month Low]])-1</f>
        <v>3.0610292710924192E-3</v>
      </c>
      <c r="AH643" s="1">
        <f>(Table2[[#This Row],[Current Month High]]/Table2[[#This Row],[Close Price]])-1</f>
        <v>1.0045139551147608E-2</v>
      </c>
      <c r="AI643">
        <v>60.137325958420703</v>
      </c>
      <c r="AJ643">
        <v>50.660919540229798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-0.14000000000000001</v>
      </c>
      <c r="AM643" t="s">
        <v>3214</v>
      </c>
      <c r="AN643">
        <v>-1.79</v>
      </c>
      <c r="AO643" t="s">
        <v>3214</v>
      </c>
      <c r="AP643">
        <v>-1.6283933107310002E-2</v>
      </c>
      <c r="AQ643">
        <f>(Table2[[#This Row],[Sharpe Ratio]]-AVERAGE(Table2[Sharpe Ratio]))/_xlfn.STDEV.P(Table2[Sharpe Ratio])</f>
        <v>-0.90472927916058499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451</v>
      </c>
      <c r="AT643">
        <f>_xlfn.RANK.AVG(Table2[[#This Row],[6M Return vs Nifty Z-Score]],Table2[6M Return vs Nifty Z-Score])</f>
        <v>709</v>
      </c>
      <c r="AU643">
        <f>_xlfn.RANK.AVG(Table2[[#This Row],[Sharpe Ratio Z-Score]],Table2[Sharpe Ratio Z-Score])</f>
        <v>600</v>
      </c>
      <c r="AV643">
        <f>(Table2[[#This Row],[Rank 1Y]]+Table2[[#This Row],[Rank 6M]]+Table2[[#This Row],[Rank Sharpe]])/3</f>
        <v>586.66666666666663</v>
      </c>
    </row>
    <row r="644" spans="1:48" x14ac:dyDescent="0.3">
      <c r="A644" t="s">
        <v>888</v>
      </c>
      <c r="B644" t="s">
        <v>889</v>
      </c>
      <c r="C644" t="s">
        <v>3179</v>
      </c>
      <c r="D644" t="s">
        <v>127</v>
      </c>
      <c r="E644">
        <v>17967.555082260002</v>
      </c>
      <c r="F644">
        <v>2998.55</v>
      </c>
      <c r="G644">
        <v>-27.330520193969299</v>
      </c>
      <c r="H644">
        <f>(Table2[[#This Row],[1Y Return vs Nifty]]-AVERAGE(Table2[1Y Return vs Nifty]))/_xlfn.STDEV.P(Table2[1Y Return vs Nifty])</f>
        <v>-0.87738395983960515</v>
      </c>
      <c r="I644">
        <v>-2.3079923945411398</v>
      </c>
      <c r="J644">
        <f>(Table2[[#This Row],[1M Return vs Nifty]]-AVERAGE(Table2[1M Return vs Nifty]))/_xlfn.STDEV.P(Table2[1M Return vs Nifty])</f>
        <v>-0.10443506821515137</v>
      </c>
      <c r="K644">
        <v>-0.42676584220397001</v>
      </c>
      <c r="L644">
        <f>(Table2[[#This Row],[6M Return vs Nifty]]-AVERAGE(Table2[6M Return vs Nifty]))/_xlfn.STDEV.P(Table2[6M Return vs Nifty])</f>
        <v>-0.34374412807477422</v>
      </c>
      <c r="M644">
        <v>1.2466328483723199</v>
      </c>
      <c r="N644">
        <f>(Table2[[#This Row],[1W Return vs Nifty]]-AVERAGE(Table2[1W Return vs Nifty]))/_xlfn.STDEV.P(Table2[1W Return vs Nifty])</f>
        <v>0.17594658337608912</v>
      </c>
      <c r="O644">
        <v>2987.22</v>
      </c>
      <c r="P644">
        <v>2933.6535418354802</v>
      </c>
      <c r="Q644">
        <v>2780.0092706816799</v>
      </c>
      <c r="R644">
        <v>52.522727140913801</v>
      </c>
      <c r="S644" s="1">
        <f>(Table2[[#This Row],[Close Price]]-Table2[[#This Row],[20D EMA]])/Table2[[#This Row],[20D EMA]]</f>
        <v>3.7928240973213834E-3</v>
      </c>
      <c r="T644" s="1">
        <f>(Table2[[#This Row],[Close Price]]-Table2[[#This Row],[50D EMA]])/Table2[[#This Row],[50D EMA]]</f>
        <v>2.2121377742484436E-2</v>
      </c>
      <c r="U644" s="1">
        <f>(Table2[[#This Row],[Close Price]]-Table2[[#This Row],[200D EMA]])/Table2[[#This Row],[200D EMA]]</f>
        <v>7.8611510984181843E-2</v>
      </c>
      <c r="V644">
        <v>0.63894871800211905</v>
      </c>
      <c r="W644">
        <v>2960.05</v>
      </c>
      <c r="X644">
        <v>3021</v>
      </c>
      <c r="Y644">
        <v>2900.05</v>
      </c>
      <c r="Z644">
        <v>3021</v>
      </c>
      <c r="AA644">
        <v>2960.05</v>
      </c>
      <c r="AB644">
        <v>3021</v>
      </c>
      <c r="AC644" s="1">
        <f>(Table2[[#This Row],[Close Price]]/Table2[[#This Row],[Day Low]])-1</f>
        <v>1.3006537051738931E-2</v>
      </c>
      <c r="AD644" s="1">
        <f>(Table2[[#This Row],[Day High]]/Table2[[#This Row],[Close Price]])-1</f>
        <v>7.4869520268128209E-3</v>
      </c>
      <c r="AE644" s="1">
        <f>(Table2[[#This Row],[Close Price]]/Table2[[#This Row],[Current Week Low]])-1</f>
        <v>3.3964931639109741E-2</v>
      </c>
      <c r="AF644" s="1">
        <f>(Table2[[#This Row],[Current Week High]]/Table2[[#This Row],[Close Price]])-1</f>
        <v>7.4869520268128209E-3</v>
      </c>
      <c r="AG644" s="1">
        <f>(Table2[[#This Row],[Close Price]]/Table2[[#This Row],[Current Month Low]])-1</f>
        <v>1.3006537051738931E-2</v>
      </c>
      <c r="AH644" s="1">
        <f>(Table2[[#This Row],[Current Month High]]/Table2[[#This Row],[Close Price]])-1</f>
        <v>7.4869520268128209E-3</v>
      </c>
      <c r="AI644">
        <v>6.6648880292141204</v>
      </c>
      <c r="AJ644">
        <v>34.464125560538101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-0.02</v>
      </c>
      <c r="AM644" t="s">
        <v>3214</v>
      </c>
      <c r="AN644">
        <v>-4.16</v>
      </c>
      <c r="AO644" t="s">
        <v>3214</v>
      </c>
      <c r="AP644">
        <v>-9.1079917919160994E-2</v>
      </c>
      <c r="AQ644">
        <f>(Table2[[#This Row],[Sharpe Ratio]]-AVERAGE(Table2[Sharpe Ratio]))/_xlfn.STDEV.P(Table2[Sharpe Ratio])</f>
        <v>-1.7781012327425942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-2.9277178054960364</v>
      </c>
      <c r="AS644">
        <f>_xlfn.RANK.AVG(Table2[[#This Row],[1Y Return vs Nifty Z-Score]],Table2[1Y Return vs Nifty Z-Score])</f>
        <v>618</v>
      </c>
      <c r="AT644">
        <f>_xlfn.RANK.AVG(Table2[[#This Row],[6M Return vs Nifty Z-Score]],Table2[6M Return vs Nifty Z-Score])</f>
        <v>437</v>
      </c>
      <c r="AU644">
        <f>_xlfn.RANK.AVG(Table2[[#This Row],[Sharpe Ratio Z-Score]],Table2[Sharpe Ratio Z-Score])</f>
        <v>707</v>
      </c>
      <c r="AV644">
        <f>(Table2[[#This Row],[Rank 1Y]]+Table2[[#This Row],[Rank 6M]]+Table2[[#This Row],[Rank Sharpe]])/3</f>
        <v>587.33333333333337</v>
      </c>
    </row>
    <row r="645" spans="1:48" x14ac:dyDescent="0.3">
      <c r="A645" t="s">
        <v>1925</v>
      </c>
      <c r="B645" t="s">
        <v>1926</v>
      </c>
      <c r="C645" t="s">
        <v>3169</v>
      </c>
      <c r="D645" t="s">
        <v>24</v>
      </c>
      <c r="E645">
        <v>3801.1241479199998</v>
      </c>
      <c r="F645">
        <v>121.22</v>
      </c>
      <c r="G645">
        <v>-33.759504159290799</v>
      </c>
      <c r="H645">
        <f>(Table2[[#This Row],[1Y Return vs Nifty]]-AVERAGE(Table2[1Y Return vs Nifty]))/_xlfn.STDEV.P(Table2[1Y Return vs Nifty])</f>
        <v>-0.98490406886422077</v>
      </c>
      <c r="I645">
        <v>-4.1565240756316602</v>
      </c>
      <c r="J645">
        <f>(Table2[[#This Row],[1M Return vs Nifty]]-AVERAGE(Table2[1M Return vs Nifty]))/_xlfn.STDEV.P(Table2[1M Return vs Nifty])</f>
        <v>-0.27084369070244674</v>
      </c>
      <c r="K645">
        <v>-20.768466742106401</v>
      </c>
      <c r="L645">
        <f>(Table2[[#This Row],[6M Return vs Nifty]]-AVERAGE(Table2[6M Return vs Nifty]))/_xlfn.STDEV.P(Table2[6M Return vs Nifty])</f>
        <v>-0.98688884110434316</v>
      </c>
      <c r="M645">
        <v>-1.2929626848764499</v>
      </c>
      <c r="N645">
        <f>(Table2[[#This Row],[1W Return vs Nifty]]-AVERAGE(Table2[1W Return vs Nifty]))/_xlfn.STDEV.P(Table2[1W Return vs Nifty])</f>
        <v>-0.35504231305252959</v>
      </c>
      <c r="O645">
        <v>121.9</v>
      </c>
      <c r="P645">
        <v>123.54643038501899</v>
      </c>
      <c r="Q645">
        <v>126.400227820743</v>
      </c>
      <c r="R645">
        <v>44.491929777032198</v>
      </c>
      <c r="S645" s="1">
        <f>(Table2[[#This Row],[Close Price]]-Table2[[#This Row],[20D EMA]])/Table2[[#This Row],[20D EMA]]</f>
        <v>-5.5783429040197436E-3</v>
      </c>
      <c r="T645" s="1">
        <f>(Table2[[#This Row],[Close Price]]-Table2[[#This Row],[50D EMA]])/Table2[[#This Row],[50D EMA]]</f>
        <v>-1.8830413616718247E-2</v>
      </c>
      <c r="U645" s="1">
        <f>(Table2[[#This Row],[Close Price]]-Table2[[#This Row],[200D EMA]])/Table2[[#This Row],[200D EMA]]</f>
        <v>-4.0982741171079556E-2</v>
      </c>
      <c r="V645">
        <v>1.0481719011855599</v>
      </c>
      <c r="W645">
        <v>120.6</v>
      </c>
      <c r="X645">
        <v>123.65</v>
      </c>
      <c r="Y645">
        <v>120.6</v>
      </c>
      <c r="Z645">
        <v>123.65</v>
      </c>
      <c r="AA645">
        <v>120.6</v>
      </c>
      <c r="AB645">
        <v>123.65</v>
      </c>
      <c r="AC645" s="1">
        <f>(Table2[[#This Row],[Close Price]]/Table2[[#This Row],[Day Low]])-1</f>
        <v>5.1409618573798888E-3</v>
      </c>
      <c r="AD645" s="1">
        <f>(Table2[[#This Row],[Day High]]/Table2[[#This Row],[Close Price]])-1</f>
        <v>2.0046196997195231E-2</v>
      </c>
      <c r="AE645" s="1">
        <f>(Table2[[#This Row],[Close Price]]/Table2[[#This Row],[Current Week Low]])-1</f>
        <v>5.1409618573798888E-3</v>
      </c>
      <c r="AF645" s="1">
        <f>(Table2[[#This Row],[Current Week High]]/Table2[[#This Row],[Close Price]])-1</f>
        <v>2.0046196997195231E-2</v>
      </c>
      <c r="AG645" s="1">
        <f>(Table2[[#This Row],[Close Price]]/Table2[[#This Row],[Current Month Low]])-1</f>
        <v>5.1409618573798888E-3</v>
      </c>
      <c r="AH645" s="1">
        <f>(Table2[[#This Row],[Current Month High]]/Table2[[#This Row],[Close Price]])-1</f>
        <v>2.0046196997195231E-2</v>
      </c>
      <c r="AI645">
        <v>34.8374855634383</v>
      </c>
      <c r="AJ645">
        <v>10.3002729754322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-0.09</v>
      </c>
      <c r="AM645" t="s">
        <v>3214</v>
      </c>
      <c r="AN645">
        <v>0.41</v>
      </c>
      <c r="AO645" t="s">
        <v>3215</v>
      </c>
      <c r="AP645">
        <v>1.9153875560584999E-2</v>
      </c>
      <c r="AQ645">
        <f>(Table2[[#This Row],[Sharpe Ratio]]-AVERAGE(Table2[Sharpe Ratio]))/_xlfn.STDEV.P(Table2[Sharpe Ratio])</f>
        <v>-0.49093182379181755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658</v>
      </c>
      <c r="AT645">
        <f>_xlfn.RANK.AVG(Table2[[#This Row],[6M Return vs Nifty Z-Score]],Table2[6M Return vs Nifty Z-Score])</f>
        <v>643</v>
      </c>
      <c r="AU645">
        <f>_xlfn.RANK.AVG(Table2[[#This Row],[Sharpe Ratio Z-Score]],Table2[Sharpe Ratio Z-Score])</f>
        <v>462</v>
      </c>
      <c r="AV645">
        <f>(Table2[[#This Row],[Rank 1Y]]+Table2[[#This Row],[Rank 6M]]+Table2[[#This Row],[Rank Sharpe]])/3</f>
        <v>587.66666666666663</v>
      </c>
    </row>
    <row r="646" spans="1:48" x14ac:dyDescent="0.3">
      <c r="A646" t="s">
        <v>1681</v>
      </c>
      <c r="B646" t="s">
        <v>1682</v>
      </c>
      <c r="C646" t="s">
        <v>3180</v>
      </c>
      <c r="D646" t="s">
        <v>1144</v>
      </c>
      <c r="E646">
        <v>5248.19689225</v>
      </c>
      <c r="F646">
        <v>3130.85</v>
      </c>
      <c r="G646">
        <v>-12.881784579946601</v>
      </c>
      <c r="H646">
        <f>(Table2[[#This Row],[1Y Return vs Nifty]]-AVERAGE(Table2[1Y Return vs Nifty]))/_xlfn.STDEV.P(Table2[1Y Return vs Nifty])</f>
        <v>-0.63573930232180109</v>
      </c>
      <c r="I646">
        <v>-3.1454919042146101</v>
      </c>
      <c r="J646">
        <f>(Table2[[#This Row],[1M Return vs Nifty]]-AVERAGE(Table2[1M Return vs Nifty]))/_xlfn.STDEV.P(Table2[1M Return vs Nifty])</f>
        <v>-0.17982849596334632</v>
      </c>
      <c r="K646">
        <v>-10.0537876785775</v>
      </c>
      <c r="L646">
        <f>(Table2[[#This Row],[6M Return vs Nifty]]-AVERAGE(Table2[6M Return vs Nifty]))/_xlfn.STDEV.P(Table2[6M Return vs Nifty])</f>
        <v>-0.64812222441742295</v>
      </c>
      <c r="M646">
        <v>1.54835245159996</v>
      </c>
      <c r="N646">
        <f>(Table2[[#This Row],[1W Return vs Nifty]]-AVERAGE(Table2[1W Return vs Nifty]))/_xlfn.STDEV.P(Table2[1W Return vs Nifty])</f>
        <v>0.23903133724781195</v>
      </c>
      <c r="O646">
        <v>3118.92</v>
      </c>
      <c r="P646">
        <v>3116.3053938719199</v>
      </c>
      <c r="Q646">
        <v>3006.8078114094501</v>
      </c>
      <c r="R646">
        <v>54.037204534741001</v>
      </c>
      <c r="S646" s="1">
        <f>(Table2[[#This Row],[Close Price]]-Table2[[#This Row],[20D EMA]])/Table2[[#This Row],[20D EMA]]</f>
        <v>3.8250420017184911E-3</v>
      </c>
      <c r="T646" s="1">
        <f>(Table2[[#This Row],[Close Price]]-Table2[[#This Row],[50D EMA]])/Table2[[#This Row],[50D EMA]]</f>
        <v>4.6672595557166246E-3</v>
      </c>
      <c r="U646" s="1">
        <f>(Table2[[#This Row],[Close Price]]-Table2[[#This Row],[200D EMA]])/Table2[[#This Row],[200D EMA]]</f>
        <v>4.1253780211647335E-2</v>
      </c>
      <c r="V646">
        <v>0.68885616351777101</v>
      </c>
      <c r="W646">
        <v>3065.25</v>
      </c>
      <c r="X646">
        <v>3140</v>
      </c>
      <c r="Y646">
        <v>3051.1</v>
      </c>
      <c r="Z646">
        <v>3146.05</v>
      </c>
      <c r="AA646">
        <v>3065.25</v>
      </c>
      <c r="AB646">
        <v>3140</v>
      </c>
      <c r="AC646" s="1">
        <f>(Table2[[#This Row],[Close Price]]/Table2[[#This Row],[Day Low]])-1</f>
        <v>2.1401190767474043E-2</v>
      </c>
      <c r="AD646" s="1">
        <f>(Table2[[#This Row],[Day High]]/Table2[[#This Row],[Close Price]])-1</f>
        <v>2.9225290256640335E-3</v>
      </c>
      <c r="AE646" s="1">
        <f>(Table2[[#This Row],[Close Price]]/Table2[[#This Row],[Current Week Low]])-1</f>
        <v>2.6138114122775447E-2</v>
      </c>
      <c r="AF646" s="1">
        <f>(Table2[[#This Row],[Current Week High]]/Table2[[#This Row],[Close Price]])-1</f>
        <v>4.8549116054745767E-3</v>
      </c>
      <c r="AG646" s="1">
        <f>(Table2[[#This Row],[Close Price]]/Table2[[#This Row],[Current Month Low]])-1</f>
        <v>2.1401190767474043E-2</v>
      </c>
      <c r="AH646" s="1">
        <f>(Table2[[#This Row],[Current Month High]]/Table2[[#This Row],[Close Price]])-1</f>
        <v>2.9225290256640335E-3</v>
      </c>
      <c r="AI646">
        <v>18.178769343788399</v>
      </c>
      <c r="AJ646">
        <v>36.123913043478197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</v>
      </c>
      <c r="AM646">
        <v>0</v>
      </c>
      <c r="AN646">
        <v>-0.18</v>
      </c>
      <c r="AO646" t="s">
        <v>3214</v>
      </c>
      <c r="AP646">
        <v>-8.1909129703778005E-2</v>
      </c>
      <c r="AQ646">
        <f>(Table2[[#This Row],[Sharpe Ratio]]-AVERAGE(Table2[Sharpe Ratio]))/_xlfn.STDEV.P(Table2[Sharpe Ratio])</f>
        <v>-1.6710164842804434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-2.8956751697352021</v>
      </c>
      <c r="AS646">
        <f>_xlfn.RANK.AVG(Table2[[#This Row],[1Y Return vs Nifty Z-Score]],Table2[1Y Return vs Nifty Z-Score])</f>
        <v>531</v>
      </c>
      <c r="AT646">
        <f>_xlfn.RANK.AVG(Table2[[#This Row],[6M Return vs Nifty Z-Score]],Table2[6M Return vs Nifty Z-Score])</f>
        <v>538</v>
      </c>
      <c r="AU646">
        <f>_xlfn.RANK.AVG(Table2[[#This Row],[Sharpe Ratio Z-Score]],Table2[Sharpe Ratio Z-Score])</f>
        <v>697</v>
      </c>
      <c r="AV646">
        <f>(Table2[[#This Row],[Rank 1Y]]+Table2[[#This Row],[Rank 6M]]+Table2[[#This Row],[Rank Sharpe]])/3</f>
        <v>588.66666666666663</v>
      </c>
    </row>
    <row r="647" spans="1:48" x14ac:dyDescent="0.3">
      <c r="A647" t="s">
        <v>350</v>
      </c>
      <c r="B647" t="s">
        <v>351</v>
      </c>
      <c r="C647" t="s">
        <v>3178</v>
      </c>
      <c r="D647" t="s">
        <v>97</v>
      </c>
      <c r="E647">
        <v>72238.552176284997</v>
      </c>
      <c r="F647">
        <v>619.65</v>
      </c>
      <c r="G647">
        <v>-21.003959501620599</v>
      </c>
      <c r="H647">
        <f>(Table2[[#This Row],[1Y Return vs Nifty]]-AVERAGE(Table2[1Y Return vs Nifty]))/_xlfn.STDEV.P(Table2[1Y Return vs Nifty])</f>
        <v>-0.77157680600916889</v>
      </c>
      <c r="I647">
        <v>6.1168663007271498</v>
      </c>
      <c r="J647">
        <f>(Table2[[#This Row],[1M Return vs Nifty]]-AVERAGE(Table2[1M Return vs Nifty]))/_xlfn.STDEV.P(Table2[1M Return vs Nifty])</f>
        <v>0.65398803292565943</v>
      </c>
      <c r="K647">
        <v>-6.4595864133088199</v>
      </c>
      <c r="L647">
        <f>(Table2[[#This Row],[6M Return vs Nifty]]-AVERAGE(Table2[6M Return vs Nifty]))/_xlfn.STDEV.P(Table2[6M Return vs Nifty])</f>
        <v>-0.53448415881530675</v>
      </c>
      <c r="M647">
        <v>2.5867824670570698</v>
      </c>
      <c r="N647">
        <f>(Table2[[#This Row],[1W Return vs Nifty]]-AVERAGE(Table2[1W Return vs Nifty]))/_xlfn.STDEV.P(Table2[1W Return vs Nifty])</f>
        <v>0.45615048110634371</v>
      </c>
      <c r="O647">
        <v>609.39</v>
      </c>
      <c r="P647">
        <v>583.19550839288104</v>
      </c>
      <c r="Q647">
        <v>553.17175111260599</v>
      </c>
      <c r="R647">
        <v>60.389181032925997</v>
      </c>
      <c r="S647" s="1">
        <f>(Table2[[#This Row],[Close Price]]-Table2[[#This Row],[20D EMA]])/Table2[[#This Row],[20D EMA]]</f>
        <v>1.6836508639787313E-2</v>
      </c>
      <c r="T647" s="1">
        <f>(Table2[[#This Row],[Close Price]]-Table2[[#This Row],[50D EMA]])/Table2[[#This Row],[50D EMA]]</f>
        <v>6.2508183074964044E-2</v>
      </c>
      <c r="U647" s="1">
        <f>(Table2[[#This Row],[Close Price]]-Table2[[#This Row],[200D EMA]])/Table2[[#This Row],[200D EMA]]</f>
        <v>0.12017650712221817</v>
      </c>
      <c r="V647">
        <v>1.10361266130325</v>
      </c>
      <c r="W647">
        <v>607.65</v>
      </c>
      <c r="X647">
        <v>624</v>
      </c>
      <c r="Y647">
        <v>607.65</v>
      </c>
      <c r="Z647">
        <v>625</v>
      </c>
      <c r="AA647">
        <v>607.65</v>
      </c>
      <c r="AB647">
        <v>624</v>
      </c>
      <c r="AC647" s="1">
        <f>(Table2[[#This Row],[Close Price]]/Table2[[#This Row],[Day Low]])-1</f>
        <v>1.9748210318439874E-2</v>
      </c>
      <c r="AD647" s="1">
        <f>(Table2[[#This Row],[Day High]]/Table2[[#This Row],[Close Price]])-1</f>
        <v>7.0200919874123802E-3</v>
      </c>
      <c r="AE647" s="1">
        <f>(Table2[[#This Row],[Close Price]]/Table2[[#This Row],[Current Week Low]])-1</f>
        <v>1.9748210318439874E-2</v>
      </c>
      <c r="AF647" s="1">
        <f>(Table2[[#This Row],[Current Week High]]/Table2[[#This Row],[Close Price]])-1</f>
        <v>8.6339062373921305E-3</v>
      </c>
      <c r="AG647" s="1">
        <f>(Table2[[#This Row],[Close Price]]/Table2[[#This Row],[Current Month Low]])-1</f>
        <v>1.9748210318439874E-2</v>
      </c>
      <c r="AH647" s="1">
        <f>(Table2[[#This Row],[Current Month High]]/Table2[[#This Row],[Close Price]])-1</f>
        <v>7.0200919874123802E-3</v>
      </c>
      <c r="AI647">
        <v>1.58960703623012</v>
      </c>
      <c r="AJ647">
        <v>41.150341685649103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0.13</v>
      </c>
      <c r="AM647" t="s">
        <v>3215</v>
      </c>
      <c r="AN647">
        <v>-0.48</v>
      </c>
      <c r="AO647" t="s">
        <v>3214</v>
      </c>
      <c r="AP647">
        <v>-7.4234423806489994E-2</v>
      </c>
      <c r="AQ647">
        <f>(Table2[[#This Row],[Sharpe Ratio]]-AVERAGE(Table2[Sharpe Ratio]))/_xlfn.STDEV.P(Table2[Sharpe Ratio])</f>
        <v>-1.5814010737802293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-1.7773235245727017</v>
      </c>
      <c r="AS647">
        <f>_xlfn.RANK.AVG(Table2[[#This Row],[1Y Return vs Nifty Z-Score]],Table2[1Y Return vs Nifty Z-Score])</f>
        <v>576</v>
      </c>
      <c r="AT647">
        <f>_xlfn.RANK.AVG(Table2[[#This Row],[6M Return vs Nifty Z-Score]],Table2[6M Return vs Nifty Z-Score])</f>
        <v>504</v>
      </c>
      <c r="AU647">
        <f>_xlfn.RANK.AVG(Table2[[#This Row],[Sharpe Ratio Z-Score]],Table2[Sharpe Ratio Z-Score])</f>
        <v>690</v>
      </c>
      <c r="AV647">
        <f>(Table2[[#This Row],[Rank 1Y]]+Table2[[#This Row],[Rank 6M]]+Table2[[#This Row],[Rank Sharpe]])/3</f>
        <v>590</v>
      </c>
    </row>
    <row r="648" spans="1:48" x14ac:dyDescent="0.3">
      <c r="A648" t="s">
        <v>1432</v>
      </c>
      <c r="B648" t="s">
        <v>1433</v>
      </c>
      <c r="C648" t="s">
        <v>3169</v>
      </c>
      <c r="D648" t="s">
        <v>24</v>
      </c>
      <c r="E648">
        <v>7744.4737089720002</v>
      </c>
      <c r="F648">
        <v>40.04</v>
      </c>
      <c r="G648">
        <v>-63.495741502012997</v>
      </c>
      <c r="H648">
        <f>(Table2[[#This Row],[1Y Return vs Nifty]]-AVERAGE(Table2[1Y Return vs Nifty]))/_xlfn.STDEV.P(Table2[1Y Return vs Nifty])</f>
        <v>-1.4822211407868677</v>
      </c>
      <c r="I648">
        <v>-11.4499562181134</v>
      </c>
      <c r="J648">
        <f>(Table2[[#This Row],[1M Return vs Nifty]]-AVERAGE(Table2[1M Return vs Nifty]))/_xlfn.STDEV.P(Table2[1M Return vs Nifty])</f>
        <v>-0.92741344736409448</v>
      </c>
      <c r="K648">
        <v>-36.027954824140402</v>
      </c>
      <c r="L648">
        <f>(Table2[[#This Row],[6M Return vs Nifty]]-AVERAGE(Table2[6M Return vs Nifty]))/_xlfn.STDEV.P(Table2[6M Return vs Nifty])</f>
        <v>-1.4693489427345348</v>
      </c>
      <c r="M648">
        <v>-4.1588507235393699</v>
      </c>
      <c r="N648">
        <f>(Table2[[#This Row],[1W Return vs Nifty]]-AVERAGE(Table2[1W Return vs Nifty]))/_xlfn.STDEV.P(Table2[1W Return vs Nifty])</f>
        <v>-0.95425376503949311</v>
      </c>
      <c r="O648">
        <v>42</v>
      </c>
      <c r="P648">
        <v>43.224138901175102</v>
      </c>
      <c r="Q648">
        <v>46.837053068372498</v>
      </c>
      <c r="R648">
        <v>18.578829094294399</v>
      </c>
      <c r="S648" s="1">
        <f>(Table2[[#This Row],[Close Price]]-Table2[[#This Row],[20D EMA]])/Table2[[#This Row],[20D EMA]]</f>
        <v>-4.666666666666669E-2</v>
      </c>
      <c r="T648" s="1">
        <f>(Table2[[#This Row],[Close Price]]-Table2[[#This Row],[50D EMA]])/Table2[[#This Row],[50D EMA]]</f>
        <v>-7.3665756730402751E-2</v>
      </c>
      <c r="U648" s="1">
        <f>(Table2[[#This Row],[Close Price]]-Table2[[#This Row],[200D EMA]])/Table2[[#This Row],[200D EMA]]</f>
        <v>-0.14512127948037623</v>
      </c>
      <c r="V648">
        <v>0.98254877582322198</v>
      </c>
      <c r="W648">
        <v>40</v>
      </c>
      <c r="X648">
        <v>40.9</v>
      </c>
      <c r="Y648">
        <v>39.9</v>
      </c>
      <c r="Z648">
        <v>41.04</v>
      </c>
      <c r="AA648">
        <v>40</v>
      </c>
      <c r="AB648">
        <v>40.9</v>
      </c>
      <c r="AC648" s="1">
        <f>(Table2[[#This Row],[Close Price]]/Table2[[#This Row],[Day Low]])-1</f>
        <v>9.9999999999988987E-4</v>
      </c>
      <c r="AD648" s="1">
        <f>(Table2[[#This Row],[Day High]]/Table2[[#This Row],[Close Price]])-1</f>
        <v>2.1478521478521362E-2</v>
      </c>
      <c r="AE648" s="1">
        <f>(Table2[[#This Row],[Close Price]]/Table2[[#This Row],[Current Week Low]])-1</f>
        <v>3.5087719298245723E-3</v>
      </c>
      <c r="AF648" s="1">
        <f>(Table2[[#This Row],[Current Week High]]/Table2[[#This Row],[Close Price]])-1</f>
        <v>2.4975024975024906E-2</v>
      </c>
      <c r="AG648" s="1">
        <f>(Table2[[#This Row],[Close Price]]/Table2[[#This Row],[Current Month Low]])-1</f>
        <v>9.9999999999988987E-4</v>
      </c>
      <c r="AH648" s="1">
        <f>(Table2[[#This Row],[Current Month High]]/Table2[[#This Row],[Close Price]])-1</f>
        <v>2.1478521478521362E-2</v>
      </c>
      <c r="AI648">
        <v>57.342657342657297</v>
      </c>
      <c r="AJ648">
        <v>0.35087719298245701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-0.11</v>
      </c>
      <c r="AM648" t="s">
        <v>3214</v>
      </c>
      <c r="AN648">
        <v>-6.25</v>
      </c>
      <c r="AO648" t="s">
        <v>3214</v>
      </c>
      <c r="AP648">
        <v>6.5356662157458001E-2</v>
      </c>
      <c r="AQ648">
        <f>(Table2[[#This Row],[Sharpe Ratio]]-AVERAGE(Table2[Sharpe Ratio]))/_xlfn.STDEV.P(Table2[Sharpe Ratio])</f>
        <v>4.8565290826694342E-2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725</v>
      </c>
      <c r="AT648">
        <f>_xlfn.RANK.AVG(Table2[[#This Row],[6M Return vs Nifty Z-Score]],Table2[6M Return vs Nifty Z-Score])</f>
        <v>714</v>
      </c>
      <c r="AU648">
        <f>_xlfn.RANK.AVG(Table2[[#This Row],[Sharpe Ratio Z-Score]],Table2[Sharpe Ratio Z-Score])</f>
        <v>332</v>
      </c>
      <c r="AV648">
        <f>(Table2[[#This Row],[Rank 1Y]]+Table2[[#This Row],[Rank 6M]]+Table2[[#This Row],[Rank Sharpe]])/3</f>
        <v>590.33333333333337</v>
      </c>
    </row>
    <row r="649" spans="1:48" x14ac:dyDescent="0.3">
      <c r="A649" t="s">
        <v>1984</v>
      </c>
      <c r="B649" t="s">
        <v>1985</v>
      </c>
      <c r="C649" t="s">
        <v>3171</v>
      </c>
      <c r="D649" t="s">
        <v>195</v>
      </c>
      <c r="E649">
        <v>3536.7169127040002</v>
      </c>
      <c r="F649">
        <v>247.68</v>
      </c>
      <c r="G649">
        <v>-24.7393992502492</v>
      </c>
      <c r="H649">
        <f>(Table2[[#This Row],[1Y Return vs Nifty]]-AVERAGE(Table2[1Y Return vs Nifty]))/_xlfn.STDEV.P(Table2[1Y Return vs Nifty])</f>
        <v>-0.83404933529122705</v>
      </c>
      <c r="I649">
        <v>-8.4936006547984206</v>
      </c>
      <c r="J649">
        <f>(Table2[[#This Row],[1M Return vs Nifty]]-AVERAGE(Table2[1M Return vs Nifty]))/_xlfn.STDEV.P(Table2[1M Return vs Nifty])</f>
        <v>-0.66127624132839935</v>
      </c>
      <c r="K649">
        <v>-7.4400875009643297</v>
      </c>
      <c r="L649">
        <f>(Table2[[#This Row],[6M Return vs Nifty]]-AVERAGE(Table2[6M Return vs Nifty]))/_xlfn.STDEV.P(Table2[6M Return vs Nifty])</f>
        <v>-0.56548471740912665</v>
      </c>
      <c r="M649">
        <v>-1.3557197298117101</v>
      </c>
      <c r="N649">
        <f>(Table2[[#This Row],[1W Return vs Nifty]]-AVERAGE(Table2[1W Return vs Nifty]))/_xlfn.STDEV.P(Table2[1W Return vs Nifty])</f>
        <v>-0.3681638096046464</v>
      </c>
      <c r="O649">
        <v>256.66000000000003</v>
      </c>
      <c r="P649">
        <v>261.744286808764</v>
      </c>
      <c r="Q649">
        <v>246.81868666336101</v>
      </c>
      <c r="R649">
        <v>33.4836589343249</v>
      </c>
      <c r="S649" s="1">
        <f>(Table2[[#This Row],[Close Price]]-Table2[[#This Row],[20D EMA]])/Table2[[#This Row],[20D EMA]]</f>
        <v>-3.4987921764201735E-2</v>
      </c>
      <c r="T649" s="1">
        <f>(Table2[[#This Row],[Close Price]]-Table2[[#This Row],[50D EMA]])/Table2[[#This Row],[50D EMA]]</f>
        <v>-5.3732927584546154E-2</v>
      </c>
      <c r="U649" s="1">
        <f>(Table2[[#This Row],[Close Price]]-Table2[[#This Row],[200D EMA]])/Table2[[#This Row],[200D EMA]]</f>
        <v>3.4896601561362163E-3</v>
      </c>
      <c r="V649">
        <v>0.46647562435567602</v>
      </c>
      <c r="W649">
        <v>244.5</v>
      </c>
      <c r="X649">
        <v>250</v>
      </c>
      <c r="Y649">
        <v>243.2</v>
      </c>
      <c r="Z649">
        <v>251.25</v>
      </c>
      <c r="AA649">
        <v>244.5</v>
      </c>
      <c r="AB649">
        <v>250</v>
      </c>
      <c r="AC649" s="1">
        <f>(Table2[[#This Row],[Close Price]]/Table2[[#This Row],[Day Low]])-1</f>
        <v>1.3006134969325123E-2</v>
      </c>
      <c r="AD649" s="1">
        <f>(Table2[[#This Row],[Day High]]/Table2[[#This Row],[Close Price]])-1</f>
        <v>9.3669250645993518E-3</v>
      </c>
      <c r="AE649" s="1">
        <f>(Table2[[#This Row],[Close Price]]/Table2[[#This Row],[Current Week Low]])-1</f>
        <v>1.8421052631579116E-2</v>
      </c>
      <c r="AF649" s="1">
        <f>(Table2[[#This Row],[Current Week High]]/Table2[[#This Row],[Close Price]])-1</f>
        <v>1.4413759689922534E-2</v>
      </c>
      <c r="AG649" s="1">
        <f>(Table2[[#This Row],[Close Price]]/Table2[[#This Row],[Current Month Low]])-1</f>
        <v>1.3006134969325123E-2</v>
      </c>
      <c r="AH649" s="1">
        <f>(Table2[[#This Row],[Current Month High]]/Table2[[#This Row],[Close Price]])-1</f>
        <v>9.3669250645993518E-3</v>
      </c>
      <c r="AI649">
        <v>16.6626291989663</v>
      </c>
      <c r="AJ649">
        <v>23.994993742177702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-0.15</v>
      </c>
      <c r="AM649" t="s">
        <v>3214</v>
      </c>
      <c r="AN649">
        <v>-7.01</v>
      </c>
      <c r="AO649" t="s">
        <v>3214</v>
      </c>
      <c r="AP649">
        <v>-4.4369991603418001E-2</v>
      </c>
      <c r="AQ649">
        <f>(Table2[[#This Row],[Sharpe Ratio]]-AVERAGE(Table2[Sharpe Ratio]))/_xlfn.STDEV.P(Table2[Sharpe Ratio])</f>
        <v>-1.2326823883932325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604</v>
      </c>
      <c r="AT649">
        <f>_xlfn.RANK.AVG(Table2[[#This Row],[6M Return vs Nifty Z-Score]],Table2[6M Return vs Nifty Z-Score])</f>
        <v>516</v>
      </c>
      <c r="AU649">
        <f>_xlfn.RANK.AVG(Table2[[#This Row],[Sharpe Ratio Z-Score]],Table2[Sharpe Ratio Z-Score])</f>
        <v>652</v>
      </c>
      <c r="AV649">
        <f>(Table2[[#This Row],[Rank 1Y]]+Table2[[#This Row],[Rank 6M]]+Table2[[#This Row],[Rank Sharpe]])/3</f>
        <v>590.66666666666663</v>
      </c>
    </row>
    <row r="650" spans="1:48" x14ac:dyDescent="0.3">
      <c r="A650" t="s">
        <v>424</v>
      </c>
      <c r="B650" t="s">
        <v>425</v>
      </c>
      <c r="C650" t="s">
        <v>3168</v>
      </c>
      <c r="D650" t="s">
        <v>289</v>
      </c>
      <c r="E650">
        <v>56674.989260120201</v>
      </c>
      <c r="F650">
        <v>5345.65</v>
      </c>
      <c r="G650">
        <v>-14.3426908307902</v>
      </c>
      <c r="H650">
        <f>(Table2[[#This Row],[1Y Return vs Nifty]]-AVERAGE(Table2[1Y Return vs Nifty]))/_xlfn.STDEV.P(Table2[1Y Return vs Nifty])</f>
        <v>-0.66017190321375119</v>
      </c>
      <c r="I650">
        <v>-9.1840023857630797</v>
      </c>
      <c r="J650">
        <f>(Table2[[#This Row],[1M Return vs Nifty]]-AVERAGE(Table2[1M Return vs Nifty]))/_xlfn.STDEV.P(Table2[1M Return vs Nifty])</f>
        <v>-0.723427624606232</v>
      </c>
      <c r="K650">
        <v>-19.089575256382599</v>
      </c>
      <c r="L650">
        <f>(Table2[[#This Row],[6M Return vs Nifty]]-AVERAGE(Table2[6M Return vs Nifty]))/_xlfn.STDEV.P(Table2[6M Return vs Nifty])</f>
        <v>-0.9338072336169968</v>
      </c>
      <c r="M650">
        <v>-2.6018144548681299</v>
      </c>
      <c r="N650">
        <f>(Table2[[#This Row],[1W Return vs Nifty]]-AVERAGE(Table2[1W Return vs Nifty]))/_xlfn.STDEV.P(Table2[1W Return vs Nifty])</f>
        <v>-0.62870233010550802</v>
      </c>
      <c r="O650">
        <v>5484.47</v>
      </c>
      <c r="P650">
        <v>5384.7410288368501</v>
      </c>
      <c r="Q650">
        <v>5067.9504733628801</v>
      </c>
      <c r="R650">
        <v>27.919281086106299</v>
      </c>
      <c r="S650" s="1">
        <f>(Table2[[#This Row],[Close Price]]-Table2[[#This Row],[20D EMA]])/Table2[[#This Row],[20D EMA]]</f>
        <v>-2.5311470388205352E-2</v>
      </c>
      <c r="T650" s="1">
        <f>(Table2[[#This Row],[Close Price]]-Table2[[#This Row],[50D EMA]])/Table2[[#This Row],[50D EMA]]</f>
        <v>-7.2595931034578369E-3</v>
      </c>
      <c r="U650" s="1">
        <f>(Table2[[#This Row],[Close Price]]-Table2[[#This Row],[200D EMA]])/Table2[[#This Row],[200D EMA]]</f>
        <v>5.479523292437579E-2</v>
      </c>
      <c r="V650">
        <v>0.79404493302191803</v>
      </c>
      <c r="W650">
        <v>5312.5</v>
      </c>
      <c r="X650">
        <v>5400</v>
      </c>
      <c r="Y650">
        <v>5285.85</v>
      </c>
      <c r="Z650">
        <v>5400</v>
      </c>
      <c r="AA650">
        <v>5312.5</v>
      </c>
      <c r="AB650">
        <v>5400</v>
      </c>
      <c r="AC650" s="1">
        <f>(Table2[[#This Row],[Close Price]]/Table2[[#This Row],[Day Low]])-1</f>
        <v>6.2400000000000233E-3</v>
      </c>
      <c r="AD650" s="1">
        <f>(Table2[[#This Row],[Day High]]/Table2[[#This Row],[Close Price]])-1</f>
        <v>1.016714524894069E-2</v>
      </c>
      <c r="AE650" s="1">
        <f>(Table2[[#This Row],[Close Price]]/Table2[[#This Row],[Current Week Low]])-1</f>
        <v>1.1313223038867726E-2</v>
      </c>
      <c r="AF650" s="1">
        <f>(Table2[[#This Row],[Current Week High]]/Table2[[#This Row],[Close Price]])-1</f>
        <v>1.016714524894069E-2</v>
      </c>
      <c r="AG650" s="1">
        <f>(Table2[[#This Row],[Close Price]]/Table2[[#This Row],[Current Month Low]])-1</f>
        <v>6.2400000000000233E-3</v>
      </c>
      <c r="AH650" s="1">
        <f>(Table2[[#This Row],[Current Month High]]/Table2[[#This Row],[Close Price]])-1</f>
        <v>1.016714524894069E-2</v>
      </c>
      <c r="AI650">
        <v>12.240793916548901</v>
      </c>
      <c r="AJ650">
        <v>30.032838725370901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-0.03</v>
      </c>
      <c r="AM650" t="s">
        <v>3214</v>
      </c>
      <c r="AN650">
        <v>-7.47</v>
      </c>
      <c r="AO650" t="s">
        <v>3214</v>
      </c>
      <c r="AP650">
        <v>-1.9727509738914E-2</v>
      </c>
      <c r="AQ650">
        <f>(Table2[[#This Row],[Sharpe Ratio]]-AVERAGE(Table2[Sharpe Ratio]))/_xlfn.STDEV.P(Table2[Sharpe Ratio])</f>
        <v>-0.94493896765681573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-3.8910480591993037</v>
      </c>
      <c r="AS650">
        <f>_xlfn.RANK.AVG(Table2[[#This Row],[1Y Return vs Nifty Z-Score]],Table2[1Y Return vs Nifty Z-Score])</f>
        <v>542</v>
      </c>
      <c r="AT650">
        <f>_xlfn.RANK.AVG(Table2[[#This Row],[6M Return vs Nifty Z-Score]],Table2[6M Return vs Nifty Z-Score])</f>
        <v>628</v>
      </c>
      <c r="AU650">
        <f>_xlfn.RANK.AVG(Table2[[#This Row],[Sharpe Ratio Z-Score]],Table2[Sharpe Ratio Z-Score])</f>
        <v>606</v>
      </c>
      <c r="AV650">
        <f>(Table2[[#This Row],[Rank 1Y]]+Table2[[#This Row],[Rank 6M]]+Table2[[#This Row],[Rank Sharpe]])/3</f>
        <v>592</v>
      </c>
    </row>
    <row r="651" spans="1:48" x14ac:dyDescent="0.3">
      <c r="A651" t="s">
        <v>432</v>
      </c>
      <c r="B651" t="s">
        <v>433</v>
      </c>
      <c r="C651" t="s">
        <v>3169</v>
      </c>
      <c r="D651" t="s">
        <v>24</v>
      </c>
      <c r="E651">
        <v>55048.320887657399</v>
      </c>
      <c r="F651">
        <v>73.44</v>
      </c>
      <c r="G651">
        <v>-53.3569618770007</v>
      </c>
      <c r="H651">
        <f>(Table2[[#This Row],[1Y Return vs Nifty]]-AVERAGE(Table2[1Y Return vs Nifty]))/_xlfn.STDEV.P(Table2[1Y Return vs Nifty])</f>
        <v>-1.3126573813284386</v>
      </c>
      <c r="I651">
        <v>-3.1938973361919998</v>
      </c>
      <c r="J651">
        <f>(Table2[[#This Row],[1M Return vs Nifty]]-AVERAGE(Table2[1M Return vs Nifty]))/_xlfn.STDEV.P(Table2[1M Return vs Nifty])</f>
        <v>-0.18418605247084849</v>
      </c>
      <c r="K651">
        <v>-22.0610028093772</v>
      </c>
      <c r="L651">
        <f>(Table2[[#This Row],[6M Return vs Nifty]]-AVERAGE(Table2[6M Return vs Nifty]))/_xlfn.STDEV.P(Table2[6M Return vs Nifty])</f>
        <v>-1.0277550273763689</v>
      </c>
      <c r="M651">
        <v>0.240988093542892</v>
      </c>
      <c r="N651">
        <f>(Table2[[#This Row],[1W Return vs Nifty]]-AVERAGE(Table2[1W Return vs Nifty]))/_xlfn.STDEV.P(Table2[1W Return vs Nifty])</f>
        <v>-3.4317685707345023E-2</v>
      </c>
      <c r="O651">
        <v>73.64</v>
      </c>
      <c r="P651">
        <v>74.365933061662403</v>
      </c>
      <c r="Q651">
        <v>77.566744307342802</v>
      </c>
      <c r="R651">
        <v>47.6036512192115</v>
      </c>
      <c r="S651" s="1">
        <f>(Table2[[#This Row],[Close Price]]-Table2[[#This Row],[20D EMA]])/Table2[[#This Row],[20D EMA]]</f>
        <v>-2.715915263443819E-3</v>
      </c>
      <c r="T651" s="1">
        <f>(Table2[[#This Row],[Close Price]]-Table2[[#This Row],[50D EMA]])/Table2[[#This Row],[50D EMA]]</f>
        <v>-1.2451038043113701E-2</v>
      </c>
      <c r="U651" s="1">
        <f>(Table2[[#This Row],[Close Price]]-Table2[[#This Row],[200D EMA]])/Table2[[#This Row],[200D EMA]]</f>
        <v>-5.3202494757178413E-2</v>
      </c>
      <c r="V651">
        <v>1.13786231154184</v>
      </c>
      <c r="W651">
        <v>73.25</v>
      </c>
      <c r="X651">
        <v>75.099999999999994</v>
      </c>
      <c r="Y651">
        <v>73.25</v>
      </c>
      <c r="Z651">
        <v>76.069999999999993</v>
      </c>
      <c r="AA651">
        <v>73.25</v>
      </c>
      <c r="AB651">
        <v>75.099999999999994</v>
      </c>
      <c r="AC651" s="1">
        <f>(Table2[[#This Row],[Close Price]]/Table2[[#This Row],[Day Low]])-1</f>
        <v>2.5938566552901055E-3</v>
      </c>
      <c r="AD651" s="1">
        <f>(Table2[[#This Row],[Day High]]/Table2[[#This Row],[Close Price]])-1</f>
        <v>2.2603485838779802E-2</v>
      </c>
      <c r="AE651" s="1">
        <f>(Table2[[#This Row],[Close Price]]/Table2[[#This Row],[Current Week Low]])-1</f>
        <v>2.5938566552901055E-3</v>
      </c>
      <c r="AF651" s="1">
        <f>(Table2[[#This Row],[Current Week High]]/Table2[[#This Row],[Close Price]])-1</f>
        <v>3.5811546840958552E-2</v>
      </c>
      <c r="AG651" s="1">
        <f>(Table2[[#This Row],[Close Price]]/Table2[[#This Row],[Current Month Low]])-1</f>
        <v>2.5938566552901055E-3</v>
      </c>
      <c r="AH651" s="1">
        <f>(Table2[[#This Row],[Current Month High]]/Table2[[#This Row],[Close Price]])-1</f>
        <v>2.2603485838779802E-2</v>
      </c>
      <c r="AI651">
        <v>30.2423747276688</v>
      </c>
      <c r="AJ651">
        <v>4.2737469828198096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-7.0000000000000007E-2</v>
      </c>
      <c r="AM651" t="s">
        <v>3214</v>
      </c>
      <c r="AN651">
        <v>0.03</v>
      </c>
      <c r="AO651" t="s">
        <v>3215</v>
      </c>
      <c r="AP651">
        <v>3.5326107466929997E-2</v>
      </c>
      <c r="AQ651">
        <f>(Table2[[#This Row],[Sharpe Ratio]]-AVERAGE(Table2[Sharpe Ratio]))/_xlfn.STDEV.P(Table2[Sharpe Ratio])</f>
        <v>-0.30209316073583076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710</v>
      </c>
      <c r="AT651">
        <f>_xlfn.RANK.AVG(Table2[[#This Row],[6M Return vs Nifty Z-Score]],Table2[6M Return vs Nifty Z-Score])</f>
        <v>650</v>
      </c>
      <c r="AU651">
        <f>_xlfn.RANK.AVG(Table2[[#This Row],[Sharpe Ratio Z-Score]],Table2[Sharpe Ratio Z-Score])</f>
        <v>416</v>
      </c>
      <c r="AV651">
        <f>(Table2[[#This Row],[Rank 1Y]]+Table2[[#This Row],[Rank 6M]]+Table2[[#This Row],[Rank Sharpe]])/3</f>
        <v>592</v>
      </c>
    </row>
    <row r="652" spans="1:48" x14ac:dyDescent="0.3">
      <c r="A652" t="s">
        <v>1694</v>
      </c>
      <c r="B652" t="s">
        <v>1695</v>
      </c>
      <c r="C652" t="s">
        <v>3178</v>
      </c>
      <c r="D652" t="s">
        <v>322</v>
      </c>
      <c r="E652">
        <v>5151.9329972539999</v>
      </c>
      <c r="F652">
        <v>241.46</v>
      </c>
      <c r="G652">
        <v>-23.685677824594901</v>
      </c>
      <c r="H652">
        <f>(Table2[[#This Row],[1Y Return vs Nifty]]-AVERAGE(Table2[1Y Return vs Nifty]))/_xlfn.STDEV.P(Table2[1Y Return vs Nifty])</f>
        <v>-0.81642660622874175</v>
      </c>
      <c r="I652">
        <v>-12.243519171174199</v>
      </c>
      <c r="J652">
        <f>(Table2[[#This Row],[1M Return vs Nifty]]-AVERAGE(Table2[1M Return vs Nifty]))/_xlfn.STDEV.P(Table2[1M Return vs Nifty])</f>
        <v>-0.99885161595306515</v>
      </c>
      <c r="K652">
        <v>-2.9043397127470199</v>
      </c>
      <c r="L652">
        <f>(Table2[[#This Row],[6M Return vs Nifty]]-AVERAGE(Table2[6M Return vs Nifty]))/_xlfn.STDEV.P(Table2[6M Return vs Nifty])</f>
        <v>-0.42207772189866194</v>
      </c>
      <c r="M652">
        <v>-2.7467687906649298</v>
      </c>
      <c r="N652">
        <f>(Table2[[#This Row],[1W Return vs Nifty]]-AVERAGE(Table2[1W Return vs Nifty]))/_xlfn.STDEV.P(Table2[1W Return vs Nifty])</f>
        <v>-0.65900996838475168</v>
      </c>
      <c r="O652">
        <v>250.81</v>
      </c>
      <c r="P652">
        <v>256.356295982375</v>
      </c>
      <c r="Q652">
        <v>243.64112627713899</v>
      </c>
      <c r="R652">
        <v>31.888056663144699</v>
      </c>
      <c r="S652" s="1">
        <f>(Table2[[#This Row],[Close Price]]-Table2[[#This Row],[20D EMA]])/Table2[[#This Row],[20D EMA]]</f>
        <v>-3.7279215342290957E-2</v>
      </c>
      <c r="T652" s="1">
        <f>(Table2[[#This Row],[Close Price]]-Table2[[#This Row],[50D EMA]])/Table2[[#This Row],[50D EMA]]</f>
        <v>-5.8107782862485823E-2</v>
      </c>
      <c r="U652" s="1">
        <f>(Table2[[#This Row],[Close Price]]-Table2[[#This Row],[200D EMA]])/Table2[[#This Row],[200D EMA]]</f>
        <v>-8.952208974185992E-3</v>
      </c>
      <c r="V652">
        <v>0.62728128192576005</v>
      </c>
      <c r="W652">
        <v>240.15</v>
      </c>
      <c r="X652">
        <v>244.7</v>
      </c>
      <c r="Y652">
        <v>235.5</v>
      </c>
      <c r="Z652">
        <v>244.7</v>
      </c>
      <c r="AA652">
        <v>240.15</v>
      </c>
      <c r="AB652">
        <v>244.7</v>
      </c>
      <c r="AC652" s="1">
        <f>(Table2[[#This Row],[Close Price]]/Table2[[#This Row],[Day Low]])-1</f>
        <v>5.4549240058296977E-3</v>
      </c>
      <c r="AD652" s="1">
        <f>(Table2[[#This Row],[Day High]]/Table2[[#This Row],[Close Price]])-1</f>
        <v>1.3418371572931242E-2</v>
      </c>
      <c r="AE652" s="1">
        <f>(Table2[[#This Row],[Close Price]]/Table2[[#This Row],[Current Week Low]])-1</f>
        <v>2.5307855626327092E-2</v>
      </c>
      <c r="AF652" s="1">
        <f>(Table2[[#This Row],[Current Week High]]/Table2[[#This Row],[Close Price]])-1</f>
        <v>1.3418371572931242E-2</v>
      </c>
      <c r="AG652" s="1">
        <f>(Table2[[#This Row],[Close Price]]/Table2[[#This Row],[Current Month Low]])-1</f>
        <v>5.4549240058296977E-3</v>
      </c>
      <c r="AH652" s="1">
        <f>(Table2[[#This Row],[Current Month High]]/Table2[[#This Row],[Close Price]])-1</f>
        <v>1.3418371572931242E-2</v>
      </c>
      <c r="AI652">
        <v>23.0431541456141</v>
      </c>
      <c r="AJ652">
        <v>27.756613756613699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-0.19</v>
      </c>
      <c r="AM652" t="s">
        <v>3214</v>
      </c>
      <c r="AN652">
        <v>-5.53</v>
      </c>
      <c r="AO652" t="s">
        <v>3214</v>
      </c>
      <c r="AP652">
        <v>-9.8630676288957997E-2</v>
      </c>
      <c r="AQ652">
        <f>(Table2[[#This Row],[Sharpe Ratio]]-AVERAGE(Table2[Sharpe Ratio]))/_xlfn.STDEV.P(Table2[Sharpe Ratio])</f>
        <v>-1.8662693423683185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598</v>
      </c>
      <c r="AT652">
        <f>_xlfn.RANK.AVG(Table2[[#This Row],[6M Return vs Nifty Z-Score]],Table2[6M Return vs Nifty Z-Score])</f>
        <v>466</v>
      </c>
      <c r="AU652">
        <f>_xlfn.RANK.AVG(Table2[[#This Row],[Sharpe Ratio Z-Score]],Table2[Sharpe Ratio Z-Score])</f>
        <v>712</v>
      </c>
      <c r="AV652">
        <f>(Table2[[#This Row],[Rank 1Y]]+Table2[[#This Row],[Rank 6M]]+Table2[[#This Row],[Rank Sharpe]])/3</f>
        <v>592</v>
      </c>
    </row>
    <row r="653" spans="1:48" x14ac:dyDescent="0.3">
      <c r="A653" t="s">
        <v>894</v>
      </c>
      <c r="B653" t="s">
        <v>895</v>
      </c>
      <c r="C653" t="s">
        <v>3183</v>
      </c>
      <c r="D653" t="s">
        <v>468</v>
      </c>
      <c r="E653">
        <v>17864.128684800002</v>
      </c>
      <c r="F653">
        <v>3602.4</v>
      </c>
      <c r="G653">
        <v>-37.065122956769301</v>
      </c>
      <c r="H653">
        <f>(Table2[[#This Row],[1Y Return vs Nifty]]-AVERAGE(Table2[1Y Return vs Nifty]))/_xlfn.STDEV.P(Table2[1Y Return vs Nifty])</f>
        <v>-1.0401881534747714</v>
      </c>
      <c r="I653">
        <v>6.6108133082218004</v>
      </c>
      <c r="J653">
        <f>(Table2[[#This Row],[1M Return vs Nifty]]-AVERAGE(Table2[1M Return vs Nifty]))/_xlfn.STDEV.P(Table2[1M Return vs Nifty])</f>
        <v>0.69845415808853206</v>
      </c>
      <c r="K653">
        <v>-0.51761319696380603</v>
      </c>
      <c r="L653">
        <f>(Table2[[#This Row],[6M Return vs Nifty]]-AVERAGE(Table2[6M Return vs Nifty]))/_xlfn.STDEV.P(Table2[6M Return vs Nifty])</f>
        <v>-0.34661645405154595</v>
      </c>
      <c r="M653">
        <v>6.9442130159731903</v>
      </c>
      <c r="N653">
        <f>(Table2[[#This Row],[1W Return vs Nifty]]-AVERAGE(Table2[1W Return vs Nifty]))/_xlfn.STDEV.P(Table2[1W Return vs Nifty])</f>
        <v>1.3672196683613185</v>
      </c>
      <c r="O653">
        <v>3372.96</v>
      </c>
      <c r="P653">
        <v>3388.6034833391</v>
      </c>
      <c r="Q653">
        <v>3490.6212858994099</v>
      </c>
      <c r="R653">
        <v>87.223198655813405</v>
      </c>
      <c r="S653" s="1">
        <f>(Table2[[#This Row],[Close Price]]-Table2[[#This Row],[20D EMA]])/Table2[[#This Row],[20D EMA]]</f>
        <v>6.8023338551302132E-2</v>
      </c>
      <c r="T653" s="1">
        <f>(Table2[[#This Row],[Close Price]]-Table2[[#This Row],[50D EMA]])/Table2[[#This Row],[50D EMA]]</f>
        <v>6.3092810271866612E-2</v>
      </c>
      <c r="U653" s="1">
        <f>(Table2[[#This Row],[Close Price]]-Table2[[#This Row],[200D EMA]])/Table2[[#This Row],[200D EMA]]</f>
        <v>3.2022584217923464E-2</v>
      </c>
      <c r="V653">
        <v>0.92372014605193997</v>
      </c>
      <c r="W653">
        <v>3433.6</v>
      </c>
      <c r="X653">
        <v>3612.85</v>
      </c>
      <c r="Y653">
        <v>3390.85</v>
      </c>
      <c r="Z653">
        <v>3612.85</v>
      </c>
      <c r="AA653">
        <v>3433.6</v>
      </c>
      <c r="AB653">
        <v>3612.85</v>
      </c>
      <c r="AC653" s="1">
        <f>(Table2[[#This Row],[Close Price]]/Table2[[#This Row],[Day Low]])-1</f>
        <v>4.9161230195712946E-2</v>
      </c>
      <c r="AD653" s="1">
        <f>(Table2[[#This Row],[Day High]]/Table2[[#This Row],[Close Price]])-1</f>
        <v>2.9008438818565185E-3</v>
      </c>
      <c r="AE653" s="1">
        <f>(Table2[[#This Row],[Close Price]]/Table2[[#This Row],[Current Week Low]])-1</f>
        <v>6.23884866626363E-2</v>
      </c>
      <c r="AF653" s="1">
        <f>(Table2[[#This Row],[Current Week High]]/Table2[[#This Row],[Close Price]])-1</f>
        <v>2.9008438818565185E-3</v>
      </c>
      <c r="AG653" s="1">
        <f>(Table2[[#This Row],[Close Price]]/Table2[[#This Row],[Current Month Low]])-1</f>
        <v>4.9161230195712946E-2</v>
      </c>
      <c r="AH653" s="1">
        <f>(Table2[[#This Row],[Current Month High]]/Table2[[#This Row],[Close Price]])-1</f>
        <v>2.9008438818565185E-3</v>
      </c>
      <c r="AI653">
        <v>10.466633355540701</v>
      </c>
      <c r="AJ653">
        <v>25.2594794763469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-0.06</v>
      </c>
      <c r="AM653" t="s">
        <v>3214</v>
      </c>
      <c r="AN653">
        <v>10.19</v>
      </c>
      <c r="AO653" t="s">
        <v>3215</v>
      </c>
      <c r="AP653">
        <v>-5.8882134200363E-2</v>
      </c>
      <c r="AQ653">
        <f>(Table2[[#This Row],[Sharpe Ratio]]-AVERAGE(Table2[Sharpe Ratio]))/_xlfn.STDEV.P(Table2[Sharpe Ratio])</f>
        <v>-1.4021366493731127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671</v>
      </c>
      <c r="AT653">
        <f>_xlfn.RANK.AVG(Table2[[#This Row],[6M Return vs Nifty Z-Score]],Table2[6M Return vs Nifty Z-Score])</f>
        <v>439</v>
      </c>
      <c r="AU653">
        <f>_xlfn.RANK.AVG(Table2[[#This Row],[Sharpe Ratio Z-Score]],Table2[Sharpe Ratio Z-Score])</f>
        <v>675</v>
      </c>
      <c r="AV653">
        <f>(Table2[[#This Row],[Rank 1Y]]+Table2[[#This Row],[Rank 6M]]+Table2[[#This Row],[Rank Sharpe]])/3</f>
        <v>595</v>
      </c>
    </row>
    <row r="654" spans="1:48" x14ac:dyDescent="0.3">
      <c r="A654" t="s">
        <v>1390</v>
      </c>
      <c r="B654" t="s">
        <v>1391</v>
      </c>
      <c r="C654" t="s">
        <v>3168</v>
      </c>
      <c r="D654" t="s">
        <v>21</v>
      </c>
      <c r="E654">
        <v>8165.2279626</v>
      </c>
      <c r="F654">
        <v>2645.1</v>
      </c>
      <c r="G654">
        <v>-21.3699202009206</v>
      </c>
      <c r="H654">
        <f>(Table2[[#This Row],[1Y Return vs Nifty]]-AVERAGE(Table2[1Y Return vs Nifty]))/_xlfn.STDEV.P(Table2[1Y Return vs Nifty])</f>
        <v>-0.77769723413586944</v>
      </c>
      <c r="I654">
        <v>-12.745155376653599</v>
      </c>
      <c r="J654">
        <f>(Table2[[#This Row],[1M Return vs Nifty]]-AVERAGE(Table2[1M Return vs Nifty]))/_xlfn.STDEV.P(Table2[1M Return vs Nifty])</f>
        <v>-1.0440099385274095</v>
      </c>
      <c r="K654">
        <v>-12.4486177485044</v>
      </c>
      <c r="L654">
        <f>(Table2[[#This Row],[6M Return vs Nifty]]-AVERAGE(Table2[6M Return vs Nifty]))/_xlfn.STDEV.P(Table2[6M Return vs Nifty])</f>
        <v>-0.72383970279628884</v>
      </c>
      <c r="M654">
        <v>0.28736909238987601</v>
      </c>
      <c r="N654">
        <f>(Table2[[#This Row],[1W Return vs Nifty]]-AVERAGE(Table2[1W Return vs Nifty]))/_xlfn.STDEV.P(Table2[1W Return vs Nifty])</f>
        <v>-2.4620159045880136E-2</v>
      </c>
      <c r="O654">
        <v>2695.44</v>
      </c>
      <c r="P654">
        <v>2742.0572823949701</v>
      </c>
      <c r="Q654">
        <v>2653.6707150059301</v>
      </c>
      <c r="R654">
        <v>43.289243052705999</v>
      </c>
      <c r="S654" s="1">
        <f>(Table2[[#This Row],[Close Price]]-Table2[[#This Row],[20D EMA]])/Table2[[#This Row],[20D EMA]]</f>
        <v>-1.8675986109874507E-2</v>
      </c>
      <c r="T654" s="1">
        <f>(Table2[[#This Row],[Close Price]]-Table2[[#This Row],[50D EMA]])/Table2[[#This Row],[50D EMA]]</f>
        <v>-3.5359320542817284E-2</v>
      </c>
      <c r="U654" s="1">
        <f>(Table2[[#This Row],[Close Price]]-Table2[[#This Row],[200D EMA]])/Table2[[#This Row],[200D EMA]]</f>
        <v>-3.2297582957315197E-3</v>
      </c>
      <c r="V654">
        <v>0.74947103769729295</v>
      </c>
      <c r="W654">
        <v>2599.4</v>
      </c>
      <c r="X654">
        <v>2658.95</v>
      </c>
      <c r="Y654">
        <v>2550.5500000000002</v>
      </c>
      <c r="Z654">
        <v>2658.95</v>
      </c>
      <c r="AA654">
        <v>2599.4</v>
      </c>
      <c r="AB654">
        <v>2658.95</v>
      </c>
      <c r="AC654" s="1">
        <f>(Table2[[#This Row],[Close Price]]/Table2[[#This Row],[Day Low]])-1</f>
        <v>1.7580980226205911E-2</v>
      </c>
      <c r="AD654" s="1">
        <f>(Table2[[#This Row],[Day High]]/Table2[[#This Row],[Close Price]])-1</f>
        <v>5.236096933953327E-3</v>
      </c>
      <c r="AE654" s="1">
        <f>(Table2[[#This Row],[Close Price]]/Table2[[#This Row],[Current Week Low]])-1</f>
        <v>3.7070435788359335E-2</v>
      </c>
      <c r="AF654" s="1">
        <f>(Table2[[#This Row],[Current Week High]]/Table2[[#This Row],[Close Price]])-1</f>
        <v>5.236096933953327E-3</v>
      </c>
      <c r="AG654" s="1">
        <f>(Table2[[#This Row],[Close Price]]/Table2[[#This Row],[Current Month Low]])-1</f>
        <v>1.7580980226205911E-2</v>
      </c>
      <c r="AH654" s="1">
        <f>(Table2[[#This Row],[Current Month High]]/Table2[[#This Row],[Close Price]])-1</f>
        <v>5.236096933953327E-3</v>
      </c>
      <c r="AI654">
        <v>18.899096442478498</v>
      </c>
      <c r="AJ654">
        <v>25.774470412020602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-0.17</v>
      </c>
      <c r="AM654" t="s">
        <v>3214</v>
      </c>
      <c r="AN654">
        <v>-2.5099999999999998</v>
      </c>
      <c r="AO654" t="s">
        <v>3214</v>
      </c>
      <c r="AP654">
        <v>-4.2271362523616997E-2</v>
      </c>
      <c r="AQ654">
        <f>(Table2[[#This Row],[Sharpe Ratio]]-AVERAGE(Table2[Sharpe Ratio]))/_xlfn.STDEV.P(Table2[Sharpe Ratio])</f>
        <v>-1.2081772791433121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578</v>
      </c>
      <c r="AT654">
        <f>_xlfn.RANK.AVG(Table2[[#This Row],[6M Return vs Nifty Z-Score]],Table2[6M Return vs Nifty Z-Score])</f>
        <v>559</v>
      </c>
      <c r="AU654">
        <f>_xlfn.RANK.AVG(Table2[[#This Row],[Sharpe Ratio Z-Score]],Table2[Sharpe Ratio Z-Score])</f>
        <v>648</v>
      </c>
      <c r="AV654">
        <f>(Table2[[#This Row],[Rank 1Y]]+Table2[[#This Row],[Rank 6M]]+Table2[[#This Row],[Rank Sharpe]])/3</f>
        <v>595</v>
      </c>
    </row>
    <row r="655" spans="1:48" x14ac:dyDescent="0.3">
      <c r="A655" t="s">
        <v>1759</v>
      </c>
      <c r="B655" t="s">
        <v>1760</v>
      </c>
      <c r="C655" t="s">
        <v>3173</v>
      </c>
      <c r="D655" t="s">
        <v>54</v>
      </c>
      <c r="E655">
        <v>4752.8852500000003</v>
      </c>
      <c r="F655">
        <v>520.75</v>
      </c>
      <c r="G655">
        <v>-33.575902670933303</v>
      </c>
      <c r="H655">
        <f>(Table2[[#This Row],[1Y Return vs Nifty]]-AVERAGE(Table2[1Y Return vs Nifty]))/_xlfn.STDEV.P(Table2[1Y Return vs Nifty])</f>
        <v>-0.98183346670503613</v>
      </c>
      <c r="I655">
        <v>-13.205929532690201</v>
      </c>
      <c r="J655">
        <f>(Table2[[#This Row],[1M Return vs Nifty]]-AVERAGE(Table2[1M Return vs Nifty]))/_xlfn.STDEV.P(Table2[1M Return vs Nifty])</f>
        <v>-1.0854897753991057</v>
      </c>
      <c r="K655">
        <v>-3.6230164944004701</v>
      </c>
      <c r="L655">
        <f>(Table2[[#This Row],[6M Return vs Nifty]]-AVERAGE(Table2[6M Return vs Nifty]))/_xlfn.STDEV.P(Table2[6M Return vs Nifty])</f>
        <v>-0.44480016653453502</v>
      </c>
      <c r="M655">
        <v>0.79380713817825499</v>
      </c>
      <c r="N655">
        <f>(Table2[[#This Row],[1W Return vs Nifty]]-AVERAGE(Table2[1W Return vs Nifty]))/_xlfn.STDEV.P(Table2[1W Return vs Nifty])</f>
        <v>8.1267954050078695E-2</v>
      </c>
      <c r="O655">
        <v>529.52</v>
      </c>
      <c r="P655">
        <v>531.60925689371197</v>
      </c>
      <c r="Q655">
        <v>514.24665895426097</v>
      </c>
      <c r="R655">
        <v>42.306563788697503</v>
      </c>
      <c r="S655" s="1">
        <f>(Table2[[#This Row],[Close Price]]-Table2[[#This Row],[20D EMA]])/Table2[[#This Row],[20D EMA]]</f>
        <v>-1.6562169512010845E-2</v>
      </c>
      <c r="T655" s="1">
        <f>(Table2[[#This Row],[Close Price]]-Table2[[#This Row],[50D EMA]])/Table2[[#This Row],[50D EMA]]</f>
        <v>-2.0427140334546758E-2</v>
      </c>
      <c r="U655" s="1">
        <f>(Table2[[#This Row],[Close Price]]-Table2[[#This Row],[200D EMA]])/Table2[[#This Row],[200D EMA]]</f>
        <v>1.2646345741873777E-2</v>
      </c>
      <c r="V655">
        <v>0.494763886947094</v>
      </c>
      <c r="W655">
        <v>511.05</v>
      </c>
      <c r="X655">
        <v>527</v>
      </c>
      <c r="Y655">
        <v>505.05</v>
      </c>
      <c r="Z655">
        <v>527</v>
      </c>
      <c r="AA655">
        <v>511.05</v>
      </c>
      <c r="AB655">
        <v>527</v>
      </c>
      <c r="AC655" s="1">
        <f>(Table2[[#This Row],[Close Price]]/Table2[[#This Row],[Day Low]])-1</f>
        <v>1.8980530280794383E-2</v>
      </c>
      <c r="AD655" s="1">
        <f>(Table2[[#This Row],[Day High]]/Table2[[#This Row],[Close Price]])-1</f>
        <v>1.2001920307249225E-2</v>
      </c>
      <c r="AE655" s="1">
        <f>(Table2[[#This Row],[Close Price]]/Table2[[#This Row],[Current Week Low]])-1</f>
        <v>3.108603108603103E-2</v>
      </c>
      <c r="AF655" s="1">
        <f>(Table2[[#This Row],[Current Week High]]/Table2[[#This Row],[Close Price]])-1</f>
        <v>1.2001920307249225E-2</v>
      </c>
      <c r="AG655" s="1">
        <f>(Table2[[#This Row],[Close Price]]/Table2[[#This Row],[Current Month Low]])-1</f>
        <v>1.8980530280794383E-2</v>
      </c>
      <c r="AH655" s="1">
        <f>(Table2[[#This Row],[Current Month High]]/Table2[[#This Row],[Close Price]])-1</f>
        <v>1.2001920307249225E-2</v>
      </c>
      <c r="AI655">
        <v>21.939510321651401</v>
      </c>
      <c r="AJ655">
        <v>20.809650852569199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3214</v>
      </c>
      <c r="AN655">
        <v>-0.8</v>
      </c>
      <c r="AO655" t="s">
        <v>3214</v>
      </c>
      <c r="AP655">
        <v>-4.7971199775914998E-2</v>
      </c>
      <c r="AQ655">
        <f>(Table2[[#This Row],[Sharpe Ratio]]-AVERAGE(Table2[Sharpe Ratio]))/_xlfn.STDEV.P(Table2[Sharpe Ratio])</f>
        <v>-1.2747326966388013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655</v>
      </c>
      <c r="AT655">
        <f>_xlfn.RANK.AVG(Table2[[#This Row],[6M Return vs Nifty Z-Score]],Table2[6M Return vs Nifty Z-Score])</f>
        <v>482</v>
      </c>
      <c r="AU655">
        <f>_xlfn.RANK.AVG(Table2[[#This Row],[Sharpe Ratio Z-Score]],Table2[Sharpe Ratio Z-Score])</f>
        <v>658</v>
      </c>
      <c r="AV655">
        <f>(Table2[[#This Row],[Rank 1Y]]+Table2[[#This Row],[Rank 6M]]+Table2[[#This Row],[Rank Sharpe]])/3</f>
        <v>598.33333333333337</v>
      </c>
    </row>
    <row r="656" spans="1:48" x14ac:dyDescent="0.3">
      <c r="A656" t="s">
        <v>493</v>
      </c>
      <c r="B656" t="s">
        <v>494</v>
      </c>
      <c r="C656" t="s">
        <v>3171</v>
      </c>
      <c r="D656" t="s">
        <v>117</v>
      </c>
      <c r="E656">
        <v>45371.78010055</v>
      </c>
      <c r="F656">
        <v>349.1</v>
      </c>
      <c r="G656">
        <v>-26.651090093311701</v>
      </c>
      <c r="H656">
        <f>(Table2[[#This Row],[1Y Return vs Nifty]]-AVERAGE(Table2[1Y Return vs Nifty]))/_xlfn.STDEV.P(Table2[1Y Return vs Nifty])</f>
        <v>-0.86602098259602178</v>
      </c>
      <c r="I656">
        <v>-6.0522246517126002</v>
      </c>
      <c r="J656">
        <f>(Table2[[#This Row],[1M Return vs Nifty]]-AVERAGE(Table2[1M Return vs Nifty]))/_xlfn.STDEV.P(Table2[1M Return vs Nifty])</f>
        <v>-0.44149855409537431</v>
      </c>
      <c r="K656">
        <v>-16.272801918380701</v>
      </c>
      <c r="L656">
        <f>(Table2[[#This Row],[6M Return vs Nifty]]-AVERAGE(Table2[6M Return vs Nifty]))/_xlfn.STDEV.P(Table2[6M Return vs Nifty])</f>
        <v>-0.84474915095945158</v>
      </c>
      <c r="M656">
        <v>0.18218659506735599</v>
      </c>
      <c r="N656">
        <f>(Table2[[#This Row],[1W Return vs Nifty]]-AVERAGE(Table2[1W Return vs Nifty]))/_xlfn.STDEV.P(Table2[1W Return vs Nifty])</f>
        <v>-4.6612140621562055E-2</v>
      </c>
      <c r="O656">
        <v>353.62</v>
      </c>
      <c r="P656">
        <v>355.358002307319</v>
      </c>
      <c r="Q656">
        <v>357.24836387865599</v>
      </c>
      <c r="R656">
        <v>44.774420255534402</v>
      </c>
      <c r="S656" s="1">
        <f>(Table2[[#This Row],[Close Price]]-Table2[[#This Row],[20D EMA]])/Table2[[#This Row],[20D EMA]]</f>
        <v>-1.278208246139919E-2</v>
      </c>
      <c r="T656" s="1">
        <f>(Table2[[#This Row],[Close Price]]-Table2[[#This Row],[50D EMA]])/Table2[[#This Row],[50D EMA]]</f>
        <v>-1.7610416162535041E-2</v>
      </c>
      <c r="U656" s="1">
        <f>(Table2[[#This Row],[Close Price]]-Table2[[#This Row],[200D EMA]])/Table2[[#This Row],[200D EMA]]</f>
        <v>-2.28086807457673E-2</v>
      </c>
      <c r="V656">
        <v>0.33886061842426701</v>
      </c>
      <c r="W656">
        <v>347.8</v>
      </c>
      <c r="X656">
        <v>355.75</v>
      </c>
      <c r="Y656">
        <v>340.65</v>
      </c>
      <c r="Z656">
        <v>355.75</v>
      </c>
      <c r="AA656">
        <v>347.8</v>
      </c>
      <c r="AB656">
        <v>355.75</v>
      </c>
      <c r="AC656" s="1">
        <f>(Table2[[#This Row],[Close Price]]/Table2[[#This Row],[Day Low]])-1</f>
        <v>3.7377803335250093E-3</v>
      </c>
      <c r="AD656" s="1">
        <f>(Table2[[#This Row],[Day High]]/Table2[[#This Row],[Close Price]])-1</f>
        <v>1.9048983099398287E-2</v>
      </c>
      <c r="AE656" s="1">
        <f>(Table2[[#This Row],[Close Price]]/Table2[[#This Row],[Current Week Low]])-1</f>
        <v>2.4805518861001241E-2</v>
      </c>
      <c r="AF656" s="1">
        <f>(Table2[[#This Row],[Current Week High]]/Table2[[#This Row],[Close Price]])-1</f>
        <v>1.9048983099398287E-2</v>
      </c>
      <c r="AG656" s="1">
        <f>(Table2[[#This Row],[Close Price]]/Table2[[#This Row],[Current Month Low]])-1</f>
        <v>3.7377803335250093E-3</v>
      </c>
      <c r="AH656" s="1">
        <f>(Table2[[#This Row],[Current Month High]]/Table2[[#This Row],[Close Price]])-1</f>
        <v>1.9048983099398287E-2</v>
      </c>
      <c r="AI656">
        <v>17.588083643655001</v>
      </c>
      <c r="AJ656">
        <v>22.1483554933519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3214</v>
      </c>
      <c r="AN656">
        <v>-3.14</v>
      </c>
      <c r="AO656" t="s">
        <v>3214</v>
      </c>
      <c r="AP656">
        <v>-1.2090461827332999E-2</v>
      </c>
      <c r="AQ656">
        <f>(Table2[[#This Row],[Sharpe Ratio]]-AVERAGE(Table2[Sharpe Ratio]))/_xlfn.STDEV.P(Table2[Sharpe Ratio])</f>
        <v>-0.85576327900300342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613</v>
      </c>
      <c r="AT656">
        <f>_xlfn.RANK.AVG(Table2[[#This Row],[6M Return vs Nifty Z-Score]],Table2[6M Return vs Nifty Z-Score])</f>
        <v>596</v>
      </c>
      <c r="AU656">
        <f>_xlfn.RANK.AVG(Table2[[#This Row],[Sharpe Ratio Z-Score]],Table2[Sharpe Ratio Z-Score])</f>
        <v>590</v>
      </c>
      <c r="AV656">
        <f>(Table2[[#This Row],[Rank 1Y]]+Table2[[#This Row],[Rank 6M]]+Table2[[#This Row],[Rank Sharpe]])/3</f>
        <v>599.66666666666663</v>
      </c>
    </row>
    <row r="657" spans="1:48" x14ac:dyDescent="0.3">
      <c r="A657" t="s">
        <v>869</v>
      </c>
      <c r="B657" t="s">
        <v>870</v>
      </c>
      <c r="C657" t="s">
        <v>613</v>
      </c>
      <c r="D657" t="s">
        <v>613</v>
      </c>
      <c r="E657">
        <v>18603.928164510002</v>
      </c>
      <c r="F657">
        <v>36.97</v>
      </c>
      <c r="G657">
        <v>-32.111826134022998</v>
      </c>
      <c r="H657">
        <f>(Table2[[#This Row],[1Y Return vs Nifty]]-AVERAGE(Table2[1Y Return vs Nifty]))/_xlfn.STDEV.P(Table2[1Y Return vs Nifty])</f>
        <v>-0.9573478450705597</v>
      </c>
      <c r="I657">
        <v>-2.54656089138575</v>
      </c>
      <c r="J657">
        <f>(Table2[[#This Row],[1M Return vs Nifty]]-AVERAGE(Table2[1M Return vs Nifty]))/_xlfn.STDEV.P(Table2[1M Return vs Nifty])</f>
        <v>-0.12591149479462757</v>
      </c>
      <c r="K657">
        <v>-21.6059949587831</v>
      </c>
      <c r="L657">
        <f>(Table2[[#This Row],[6M Return vs Nifty]]-AVERAGE(Table2[6M Return vs Nifty]))/_xlfn.STDEV.P(Table2[6M Return vs Nifty])</f>
        <v>-1.0133690183136781</v>
      </c>
      <c r="M657">
        <v>2.8781288861597401</v>
      </c>
      <c r="N657">
        <f>(Table2[[#This Row],[1W Return vs Nifty]]-AVERAGE(Table2[1W Return vs Nifty]))/_xlfn.STDEV.P(Table2[1W Return vs Nifty])</f>
        <v>0.51706636772386927</v>
      </c>
      <c r="O657">
        <v>36.479999999999997</v>
      </c>
      <c r="P657">
        <v>37.007230539913003</v>
      </c>
      <c r="Q657">
        <v>37.957016229499303</v>
      </c>
      <c r="R657">
        <v>64.214468533394793</v>
      </c>
      <c r="S657" s="1">
        <f>(Table2[[#This Row],[Close Price]]-Table2[[#This Row],[20D EMA]])/Table2[[#This Row],[20D EMA]]</f>
        <v>1.3432017543859705E-2</v>
      </c>
      <c r="T657" s="1">
        <f>(Table2[[#This Row],[Close Price]]-Table2[[#This Row],[50D EMA]])/Table2[[#This Row],[50D EMA]]</f>
        <v>-1.006034209256765E-3</v>
      </c>
      <c r="U657" s="1">
        <f>(Table2[[#This Row],[Close Price]]-Table2[[#This Row],[200D EMA]])/Table2[[#This Row],[200D EMA]]</f>
        <v>-2.6003525238430567E-2</v>
      </c>
      <c r="V657">
        <v>0.64662956284184103</v>
      </c>
      <c r="W657">
        <v>36.659999999999997</v>
      </c>
      <c r="X657">
        <v>37.39</v>
      </c>
      <c r="Y657">
        <v>35.479999999999997</v>
      </c>
      <c r="Z657">
        <v>37.39</v>
      </c>
      <c r="AA657">
        <v>36.659999999999997</v>
      </c>
      <c r="AB657">
        <v>37.39</v>
      </c>
      <c r="AC657" s="1">
        <f>(Table2[[#This Row],[Close Price]]/Table2[[#This Row],[Day Low]])-1</f>
        <v>8.4560829241679958E-3</v>
      </c>
      <c r="AD657" s="1">
        <f>(Table2[[#This Row],[Day High]]/Table2[[#This Row],[Close Price]])-1</f>
        <v>1.1360562618339287E-2</v>
      </c>
      <c r="AE657" s="1">
        <f>(Table2[[#This Row],[Close Price]]/Table2[[#This Row],[Current Week Low]])-1</f>
        <v>4.1995490417136461E-2</v>
      </c>
      <c r="AF657" s="1">
        <f>(Table2[[#This Row],[Current Week High]]/Table2[[#This Row],[Close Price]])-1</f>
        <v>1.1360562618339287E-2</v>
      </c>
      <c r="AG657" s="1">
        <f>(Table2[[#This Row],[Close Price]]/Table2[[#This Row],[Current Month Low]])-1</f>
        <v>8.4560829241679958E-3</v>
      </c>
      <c r="AH657" s="1">
        <f>(Table2[[#This Row],[Current Month High]]/Table2[[#This Row],[Close Price]])-1</f>
        <v>1.1360562618339287E-2</v>
      </c>
      <c r="AI657">
        <v>43.088991073843601</v>
      </c>
      <c r="AJ657">
        <v>14.104938271604899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-0.13</v>
      </c>
      <c r="AM657" t="s">
        <v>3214</v>
      </c>
      <c r="AN657">
        <v>0.87</v>
      </c>
      <c r="AO657" t="s">
        <v>3215</v>
      </c>
      <c r="AP657">
        <v>7.2767914637999998E-4</v>
      </c>
      <c r="AQ657">
        <f>(Table2[[#This Row],[Sharpe Ratio]]-AVERAGE(Table2[Sharpe Ratio]))/_xlfn.STDEV.P(Table2[Sharpe Ratio])</f>
        <v>-0.7060894047748304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643</v>
      </c>
      <c r="AT657">
        <f>_xlfn.RANK.AVG(Table2[[#This Row],[6M Return vs Nifty Z-Score]],Table2[6M Return vs Nifty Z-Score])</f>
        <v>645</v>
      </c>
      <c r="AU657">
        <f>_xlfn.RANK.AVG(Table2[[#This Row],[Sharpe Ratio Z-Score]],Table2[Sharpe Ratio Z-Score])</f>
        <v>511</v>
      </c>
      <c r="AV657">
        <f>(Table2[[#This Row],[Rank 1Y]]+Table2[[#This Row],[Rank 6M]]+Table2[[#This Row],[Rank Sharpe]])/3</f>
        <v>599.66666666666663</v>
      </c>
    </row>
    <row r="658" spans="1:48" x14ac:dyDescent="0.3">
      <c r="A658" t="s">
        <v>1447</v>
      </c>
      <c r="B658" t="s">
        <v>1448</v>
      </c>
      <c r="C658" t="s">
        <v>3183</v>
      </c>
      <c r="D658" t="s">
        <v>468</v>
      </c>
      <c r="E658">
        <v>7620.5531950000004</v>
      </c>
      <c r="F658">
        <v>2351.9499999999998</v>
      </c>
      <c r="G658">
        <v>-23.304005673937201</v>
      </c>
      <c r="H658">
        <f>(Table2[[#This Row],[1Y Return vs Nifty]]-AVERAGE(Table2[1Y Return vs Nifty]))/_xlfn.STDEV.P(Table2[1Y Return vs Nifty])</f>
        <v>-0.81004341543658298</v>
      </c>
      <c r="I658">
        <v>2.5408962720420298</v>
      </c>
      <c r="J658">
        <f>(Table2[[#This Row],[1M Return vs Nifty]]-AVERAGE(Table2[1M Return vs Nifty]))/_xlfn.STDEV.P(Table2[1M Return vs Nifty])</f>
        <v>0.33207185879858747</v>
      </c>
      <c r="K658">
        <v>-3.9555066027688301</v>
      </c>
      <c r="L658">
        <f>(Table2[[#This Row],[6M Return vs Nifty]]-AVERAGE(Table2[6M Return vs Nifty]))/_xlfn.STDEV.P(Table2[6M Return vs Nifty])</f>
        <v>-0.45531252518064824</v>
      </c>
      <c r="M658">
        <v>1.71233094622361</v>
      </c>
      <c r="N658">
        <f>(Table2[[#This Row],[1W Return vs Nifty]]-AVERAGE(Table2[1W Return vs Nifty]))/_xlfn.STDEV.P(Table2[1W Return vs Nifty])</f>
        <v>0.27331662352993619</v>
      </c>
      <c r="O658">
        <v>2288.6</v>
      </c>
      <c r="P658">
        <v>2272.85730640372</v>
      </c>
      <c r="Q658">
        <v>2264.1731445612099</v>
      </c>
      <c r="R658">
        <v>70.409933851370994</v>
      </c>
      <c r="S658" s="1">
        <f>(Table2[[#This Row],[Close Price]]-Table2[[#This Row],[20D EMA]])/Table2[[#This Row],[20D EMA]]</f>
        <v>2.7680678143843358E-2</v>
      </c>
      <c r="T658" s="1">
        <f>(Table2[[#This Row],[Close Price]]-Table2[[#This Row],[50D EMA]])/Table2[[#This Row],[50D EMA]]</f>
        <v>3.4798794175700365E-2</v>
      </c>
      <c r="U658" s="1">
        <f>(Table2[[#This Row],[Close Price]]-Table2[[#This Row],[200D EMA]])/Table2[[#This Row],[200D EMA]]</f>
        <v>3.8767731014582266E-2</v>
      </c>
      <c r="V658">
        <v>1.1728775961645801</v>
      </c>
      <c r="W658">
        <v>2285</v>
      </c>
      <c r="X658">
        <v>2374</v>
      </c>
      <c r="Y658">
        <v>2270</v>
      </c>
      <c r="Z658">
        <v>2374</v>
      </c>
      <c r="AA658">
        <v>2285</v>
      </c>
      <c r="AB658">
        <v>2374</v>
      </c>
      <c r="AC658" s="1">
        <f>(Table2[[#This Row],[Close Price]]/Table2[[#This Row],[Day Low]])-1</f>
        <v>2.9299781181619133E-2</v>
      </c>
      <c r="AD658" s="1">
        <f>(Table2[[#This Row],[Day High]]/Table2[[#This Row],[Close Price]])-1</f>
        <v>9.3751993027062497E-3</v>
      </c>
      <c r="AE658" s="1">
        <f>(Table2[[#This Row],[Close Price]]/Table2[[#This Row],[Current Week Low]])-1</f>
        <v>3.6101321585902957E-2</v>
      </c>
      <c r="AF658" s="1">
        <f>(Table2[[#This Row],[Current Week High]]/Table2[[#This Row],[Close Price]])-1</f>
        <v>9.3751993027062497E-3</v>
      </c>
      <c r="AG658" s="1">
        <f>(Table2[[#This Row],[Close Price]]/Table2[[#This Row],[Current Month Low]])-1</f>
        <v>2.9299781181619133E-2</v>
      </c>
      <c r="AH658" s="1">
        <f>(Table2[[#This Row],[Current Month High]]/Table2[[#This Row],[Close Price]])-1</f>
        <v>9.3751993027062497E-3</v>
      </c>
      <c r="AI658">
        <v>16.286485682093499</v>
      </c>
      <c r="AJ658">
        <v>19.997448979591798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-0.05</v>
      </c>
      <c r="AM658" t="s">
        <v>3214</v>
      </c>
      <c r="AN658">
        <v>3.41</v>
      </c>
      <c r="AO658" t="s">
        <v>3215</v>
      </c>
      <c r="AP658">
        <v>-0.10379060720172301</v>
      </c>
      <c r="AQ658">
        <f>(Table2[[#This Row],[Sharpe Ratio]]-AVERAGE(Table2[Sharpe Ratio]))/_xlfn.STDEV.P(Table2[Sharpe Ratio])</f>
        <v>-1.926520423398483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-2.5864878816871903</v>
      </c>
      <c r="AS658">
        <f>_xlfn.RANK.AVG(Table2[[#This Row],[1Y Return vs Nifty Z-Score]],Table2[1Y Return vs Nifty Z-Score])</f>
        <v>595</v>
      </c>
      <c r="AT658">
        <f>_xlfn.RANK.AVG(Table2[[#This Row],[6M Return vs Nifty Z-Score]],Table2[6M Return vs Nifty Z-Score])</f>
        <v>487</v>
      </c>
      <c r="AU658">
        <f>_xlfn.RANK.AVG(Table2[[#This Row],[Sharpe Ratio Z-Score]],Table2[Sharpe Ratio Z-Score])</f>
        <v>717</v>
      </c>
      <c r="AV658">
        <f>(Table2[[#This Row],[Rank 1Y]]+Table2[[#This Row],[Rank 6M]]+Table2[[#This Row],[Rank Sharpe]])/3</f>
        <v>599.66666666666663</v>
      </c>
    </row>
    <row r="659" spans="1:48" x14ac:dyDescent="0.3">
      <c r="A659" t="s">
        <v>1561</v>
      </c>
      <c r="B659" t="s">
        <v>1562</v>
      </c>
      <c r="C659" t="s">
        <v>3180</v>
      </c>
      <c r="D659" t="s">
        <v>431</v>
      </c>
      <c r="E659">
        <v>6475.5512305439997</v>
      </c>
      <c r="F659">
        <v>65.89</v>
      </c>
      <c r="G659">
        <v>-33.309553043578802</v>
      </c>
      <c r="H659">
        <f>(Table2[[#This Row],[1Y Return vs Nifty]]-AVERAGE(Table2[1Y Return vs Nifty]))/_xlfn.STDEV.P(Table2[1Y Return vs Nifty])</f>
        <v>-0.97737896174339722</v>
      </c>
      <c r="I659">
        <v>-8.4961387702678692</v>
      </c>
      <c r="J659">
        <f>(Table2[[#This Row],[1M Return vs Nifty]]-AVERAGE(Table2[1M Return vs Nifty]))/_xlfn.STDEV.P(Table2[1M Return vs Nifty])</f>
        <v>-0.66150472770128932</v>
      </c>
      <c r="K659">
        <v>-25.625457742910601</v>
      </c>
      <c r="L659">
        <f>(Table2[[#This Row],[6M Return vs Nifty]]-AVERAGE(Table2[6M Return vs Nifty]))/_xlfn.STDEV.P(Table2[6M Return vs Nifty])</f>
        <v>-1.1404526015180263</v>
      </c>
      <c r="M659">
        <v>-2.5924798662104802</v>
      </c>
      <c r="N659">
        <f>(Table2[[#This Row],[1W Return vs Nifty]]-AVERAGE(Table2[1W Return vs Nifty]))/_xlfn.STDEV.P(Table2[1W Return vs Nifty])</f>
        <v>-0.6267506165885135</v>
      </c>
      <c r="O659">
        <v>66.87</v>
      </c>
      <c r="P659">
        <v>66.484712115817999</v>
      </c>
      <c r="Q659">
        <v>68.577064502149199</v>
      </c>
      <c r="R659">
        <v>42.959777156992502</v>
      </c>
      <c r="S659" s="1">
        <f>(Table2[[#This Row],[Close Price]]-Table2[[#This Row],[20D EMA]])/Table2[[#This Row],[20D EMA]]</f>
        <v>-1.4655301330940689E-2</v>
      </c>
      <c r="T659" s="1">
        <f>(Table2[[#This Row],[Close Price]]-Table2[[#This Row],[50D EMA]])/Table2[[#This Row],[50D EMA]]</f>
        <v>-8.945095750463582E-3</v>
      </c>
      <c r="U659" s="1">
        <f>(Table2[[#This Row],[Close Price]]-Table2[[#This Row],[200D EMA]])/Table2[[#This Row],[200D EMA]]</f>
        <v>-3.9183136835275093E-2</v>
      </c>
      <c r="V659">
        <v>0.66174266375173196</v>
      </c>
      <c r="W659">
        <v>64.8</v>
      </c>
      <c r="X659">
        <v>66.099999999999994</v>
      </c>
      <c r="Y659">
        <v>64.2</v>
      </c>
      <c r="Z659">
        <v>66.45</v>
      </c>
      <c r="AA659">
        <v>64.8</v>
      </c>
      <c r="AB659">
        <v>66.099999999999994</v>
      </c>
      <c r="AC659" s="1">
        <f>(Table2[[#This Row],[Close Price]]/Table2[[#This Row],[Day Low]])-1</f>
        <v>1.6820987654321051E-2</v>
      </c>
      <c r="AD659" s="1">
        <f>(Table2[[#This Row],[Day High]]/Table2[[#This Row],[Close Price]])-1</f>
        <v>3.1871300652601686E-3</v>
      </c>
      <c r="AE659" s="1">
        <f>(Table2[[#This Row],[Close Price]]/Table2[[#This Row],[Current Week Low]])-1</f>
        <v>2.6323987538940719E-2</v>
      </c>
      <c r="AF659" s="1">
        <f>(Table2[[#This Row],[Current Week High]]/Table2[[#This Row],[Close Price]])-1</f>
        <v>8.4990135073608197E-3</v>
      </c>
      <c r="AG659" s="1">
        <f>(Table2[[#This Row],[Close Price]]/Table2[[#This Row],[Current Month Low]])-1</f>
        <v>1.6820987654321051E-2</v>
      </c>
      <c r="AH659" s="1">
        <f>(Table2[[#This Row],[Current Month High]]/Table2[[#This Row],[Close Price]])-1</f>
        <v>3.1871300652601686E-3</v>
      </c>
      <c r="AI659">
        <v>48.732736378813101</v>
      </c>
      <c r="AJ659">
        <v>12.382739212007399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-0.01</v>
      </c>
      <c r="AM659" t="s">
        <v>3214</v>
      </c>
      <c r="AN659">
        <v>-3.89</v>
      </c>
      <c r="AO659" t="s">
        <v>3214</v>
      </c>
      <c r="AP659">
        <v>1.4355574599774001E-2</v>
      </c>
      <c r="AQ659">
        <f>(Table2[[#This Row],[Sharpe Ratio]]-AVERAGE(Table2[Sharpe Ratio]))/_xlfn.STDEV.P(Table2[Sharpe Ratio])</f>
        <v>-0.54696025225037215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653</v>
      </c>
      <c r="AT659">
        <f>_xlfn.RANK.AVG(Table2[[#This Row],[6M Return vs Nifty Z-Score]],Table2[6M Return vs Nifty Z-Score])</f>
        <v>675</v>
      </c>
      <c r="AU659">
        <f>_xlfn.RANK.AVG(Table2[[#This Row],[Sharpe Ratio Z-Score]],Table2[Sharpe Ratio Z-Score])</f>
        <v>474</v>
      </c>
      <c r="AV659">
        <f>(Table2[[#This Row],[Rank 1Y]]+Table2[[#This Row],[Rank 6M]]+Table2[[#This Row],[Rank Sharpe]])/3</f>
        <v>600.66666666666663</v>
      </c>
    </row>
    <row r="660" spans="1:48" x14ac:dyDescent="0.3">
      <c r="A660" t="s">
        <v>1434</v>
      </c>
      <c r="B660" t="s">
        <v>1435</v>
      </c>
      <c r="C660" t="s">
        <v>3186</v>
      </c>
      <c r="D660" t="s">
        <v>610</v>
      </c>
      <c r="E660">
        <v>7707.3686418591396</v>
      </c>
      <c r="F660">
        <v>44.88</v>
      </c>
      <c r="G660">
        <v>-33.5823705038963</v>
      </c>
      <c r="H660">
        <f>(Table2[[#This Row],[1Y Return vs Nifty]]-AVERAGE(Table2[1Y Return vs Nifty]))/_xlfn.STDEV.P(Table2[1Y Return vs Nifty])</f>
        <v>-0.98194163653546118</v>
      </c>
      <c r="I660">
        <v>-14.9927028500757</v>
      </c>
      <c r="J660">
        <f>(Table2[[#This Row],[1M Return vs Nifty]]-AVERAGE(Table2[1M Return vs Nifty]))/_xlfn.STDEV.P(Table2[1M Return vs Nifty])</f>
        <v>-1.2463387830113348</v>
      </c>
      <c r="K660">
        <v>-21.346852461935701</v>
      </c>
      <c r="L660">
        <f>(Table2[[#This Row],[6M Return vs Nifty]]-AVERAGE(Table2[6M Return vs Nifty]))/_xlfn.STDEV.P(Table2[6M Return vs Nifty])</f>
        <v>-1.0051756952681363</v>
      </c>
      <c r="M660">
        <v>0.33087012970781499</v>
      </c>
      <c r="N660">
        <f>(Table2[[#This Row],[1W Return vs Nifty]]-AVERAGE(Table2[1W Return vs Nifty]))/_xlfn.STDEV.P(Table2[1W Return vs Nifty])</f>
        <v>-1.5524786378641346E-2</v>
      </c>
      <c r="O660">
        <v>46.39</v>
      </c>
      <c r="P660">
        <v>46.531958698162903</v>
      </c>
      <c r="Q660">
        <v>46.647019526980699</v>
      </c>
      <c r="R660">
        <v>37.446857176436502</v>
      </c>
      <c r="S660" s="1">
        <f>(Table2[[#This Row],[Close Price]]-Table2[[#This Row],[20D EMA]])/Table2[[#This Row],[20D EMA]]</f>
        <v>-3.2550118560034445E-2</v>
      </c>
      <c r="T660" s="1">
        <f>(Table2[[#This Row],[Close Price]]-Table2[[#This Row],[50D EMA]])/Table2[[#This Row],[50D EMA]]</f>
        <v>-3.5501593837444036E-2</v>
      </c>
      <c r="U660" s="1">
        <f>(Table2[[#This Row],[Close Price]]-Table2[[#This Row],[200D EMA]])/Table2[[#This Row],[200D EMA]]</f>
        <v>-3.7880652288162814E-2</v>
      </c>
      <c r="V660">
        <v>0.50007731567860603</v>
      </c>
      <c r="W660">
        <v>44.23</v>
      </c>
      <c r="X660">
        <v>45.69</v>
      </c>
      <c r="Y660">
        <v>44.23</v>
      </c>
      <c r="Z660">
        <v>45.69</v>
      </c>
      <c r="AA660">
        <v>44.23</v>
      </c>
      <c r="AB660">
        <v>45.69</v>
      </c>
      <c r="AC660" s="1">
        <f>(Table2[[#This Row],[Close Price]]/Table2[[#This Row],[Day Low]])-1</f>
        <v>1.4695907754917581E-2</v>
      </c>
      <c r="AD660" s="1">
        <f>(Table2[[#This Row],[Day High]]/Table2[[#This Row],[Close Price]])-1</f>
        <v>1.8048128342245784E-2</v>
      </c>
      <c r="AE660" s="1">
        <f>(Table2[[#This Row],[Close Price]]/Table2[[#This Row],[Current Week Low]])-1</f>
        <v>1.4695907754917581E-2</v>
      </c>
      <c r="AF660" s="1">
        <f>(Table2[[#This Row],[Current Week High]]/Table2[[#This Row],[Close Price]])-1</f>
        <v>1.8048128342245784E-2</v>
      </c>
      <c r="AG660" s="1">
        <f>(Table2[[#This Row],[Close Price]]/Table2[[#This Row],[Current Month Low]])-1</f>
        <v>1.4695907754917581E-2</v>
      </c>
      <c r="AH660" s="1">
        <f>(Table2[[#This Row],[Current Month High]]/Table2[[#This Row],[Close Price]])-1</f>
        <v>1.8048128342245784E-2</v>
      </c>
      <c r="AI660">
        <v>53.074866310160402</v>
      </c>
      <c r="AJ660">
        <v>16.119016817593799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-0.01</v>
      </c>
      <c r="AM660" t="s">
        <v>3214</v>
      </c>
      <c r="AN660">
        <v>-5.81</v>
      </c>
      <c r="AO660" t="s">
        <v>3214</v>
      </c>
      <c r="AP660">
        <v>1.156647243004E-3</v>
      </c>
      <c r="AQ660">
        <f>(Table2[[#This Row],[Sharpe Ratio]]-AVERAGE(Table2[Sharpe Ratio]))/_xlfn.STDEV.P(Table2[Sharpe Ratio])</f>
        <v>-0.70108046337890806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656</v>
      </c>
      <c r="AT660">
        <f>_xlfn.RANK.AVG(Table2[[#This Row],[6M Return vs Nifty Z-Score]],Table2[6M Return vs Nifty Z-Score])</f>
        <v>644</v>
      </c>
      <c r="AU660">
        <f>_xlfn.RANK.AVG(Table2[[#This Row],[Sharpe Ratio Z-Score]],Table2[Sharpe Ratio Z-Score])</f>
        <v>510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506</v>
      </c>
      <c r="B661" t="s">
        <v>507</v>
      </c>
      <c r="C661" t="s">
        <v>3168</v>
      </c>
      <c r="D661" t="s">
        <v>21</v>
      </c>
      <c r="E661">
        <v>44390.278895249998</v>
      </c>
      <c r="F661">
        <v>1094.25</v>
      </c>
      <c r="G661">
        <v>-48.020468159815699</v>
      </c>
      <c r="H661">
        <f>(Table2[[#This Row],[1Y Return vs Nifty]]-AVERAGE(Table2[1Y Return vs Nifty]))/_xlfn.STDEV.P(Table2[1Y Return vs Nifty])</f>
        <v>-1.2234083818946355</v>
      </c>
      <c r="I661">
        <v>-0.185537537102409</v>
      </c>
      <c r="J661">
        <f>(Table2[[#This Row],[1M Return vs Nifty]]-AVERAGE(Table2[1M Return vs Nifty]))/_xlfn.STDEV.P(Table2[1M Return vs Nifty])</f>
        <v>8.6632681789265531E-2</v>
      </c>
      <c r="K661">
        <v>-14.6408085058917</v>
      </c>
      <c r="L661">
        <f>(Table2[[#This Row],[6M Return vs Nifty]]-AVERAGE(Table2[6M Return vs Nifty]))/_xlfn.STDEV.P(Table2[6M Return vs Nifty])</f>
        <v>-0.79315032251799999</v>
      </c>
      <c r="M661">
        <v>-0.150075626381412</v>
      </c>
      <c r="N661">
        <f>(Table2[[#This Row],[1W Return vs Nifty]]-AVERAGE(Table2[1W Return vs Nifty]))/_xlfn.STDEV.P(Table2[1W Return vs Nifty])</f>
        <v>-0.11608286853165105</v>
      </c>
      <c r="O661">
        <v>1086.08</v>
      </c>
      <c r="P661">
        <v>1061.7773802756201</v>
      </c>
      <c r="Q661">
        <v>1082.7292423870199</v>
      </c>
      <c r="R661">
        <v>50.842705287541897</v>
      </c>
      <c r="S661" s="1">
        <f>(Table2[[#This Row],[Close Price]]-Table2[[#This Row],[20D EMA]])/Table2[[#This Row],[20D EMA]]</f>
        <v>7.5224661166765558E-3</v>
      </c>
      <c r="T661" s="1">
        <f>(Table2[[#This Row],[Close Price]]-Table2[[#This Row],[50D EMA]])/Table2[[#This Row],[50D EMA]]</f>
        <v>3.0583265689791347E-2</v>
      </c>
      <c r="U661" s="1">
        <f>(Table2[[#This Row],[Close Price]]-Table2[[#This Row],[200D EMA]])/Table2[[#This Row],[200D EMA]]</f>
        <v>1.0640478858390368E-2</v>
      </c>
      <c r="V661">
        <v>0.92075077467518995</v>
      </c>
      <c r="W661">
        <v>1091.4000000000001</v>
      </c>
      <c r="X661">
        <v>1112</v>
      </c>
      <c r="Y661">
        <v>1091.4000000000001</v>
      </c>
      <c r="Z661">
        <v>1118</v>
      </c>
      <c r="AA661">
        <v>1091.4000000000001</v>
      </c>
      <c r="AB661">
        <v>1112</v>
      </c>
      <c r="AC661" s="1">
        <f>(Table2[[#This Row],[Close Price]]/Table2[[#This Row],[Day Low]])-1</f>
        <v>2.6113249037931219E-3</v>
      </c>
      <c r="AD661" s="1">
        <f>(Table2[[#This Row],[Day High]]/Table2[[#This Row],[Close Price]])-1</f>
        <v>1.6221156042951712E-2</v>
      </c>
      <c r="AE661" s="1">
        <f>(Table2[[#This Row],[Close Price]]/Table2[[#This Row],[Current Week Low]])-1</f>
        <v>2.6113249037931219E-3</v>
      </c>
      <c r="AF661" s="1">
        <f>(Table2[[#This Row],[Current Week High]]/Table2[[#This Row],[Close Price]])-1</f>
        <v>2.170436371944251E-2</v>
      </c>
      <c r="AG661" s="1">
        <f>(Table2[[#This Row],[Close Price]]/Table2[[#This Row],[Current Month Low]])-1</f>
        <v>2.6113249037931219E-3</v>
      </c>
      <c r="AH661" s="1">
        <f>(Table2[[#This Row],[Current Month High]]/Table2[[#This Row],[Close Price]])-1</f>
        <v>1.6221156042951712E-2</v>
      </c>
      <c r="AI661">
        <v>27.941512451450699</v>
      </c>
      <c r="AJ661">
        <v>12.7976497268322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-0.03</v>
      </c>
      <c r="AM661" t="s">
        <v>3214</v>
      </c>
      <c r="AN661">
        <v>0.42</v>
      </c>
      <c r="AO661" t="s">
        <v>3215</v>
      </c>
      <c r="AQ661">
        <f>(Table2[[#This Row],[Sharpe Ratio]]-AVERAGE(Table2[Sharpe Ratio]))/_xlfn.STDEV.P(Table2[Sharpe Ratio])</f>
        <v>-0.7145863121857492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698</v>
      </c>
      <c r="AT661">
        <f>_xlfn.RANK.AVG(Table2[[#This Row],[6M Return vs Nifty Z-Score]],Table2[6M Return vs Nifty Z-Score])</f>
        <v>580</v>
      </c>
      <c r="AU661">
        <f>_xlfn.RANK.AVG(Table2[[#This Row],[Sharpe Ratio Z-Score]],Table2[Sharpe Ratio Z-Score])</f>
        <v>536.5</v>
      </c>
      <c r="AV661">
        <f>(Table2[[#This Row],[Rank 1Y]]+Table2[[#This Row],[Rank 6M]]+Table2[[#This Row],[Rank Sharpe]])/3</f>
        <v>604.83333333333337</v>
      </c>
    </row>
    <row r="662" spans="1:48" x14ac:dyDescent="0.3">
      <c r="A662" t="s">
        <v>65</v>
      </c>
      <c r="B662" t="s">
        <v>66</v>
      </c>
      <c r="C662" t="s">
        <v>3169</v>
      </c>
      <c r="D662" t="s">
        <v>24</v>
      </c>
      <c r="E662">
        <v>373655.570351</v>
      </c>
      <c r="F662">
        <v>1879.4</v>
      </c>
      <c r="G662">
        <v>-22.538747627379099</v>
      </c>
      <c r="H662">
        <f>(Table2[[#This Row],[1Y Return vs Nifty]]-AVERAGE(Table2[1Y Return vs Nifty]))/_xlfn.STDEV.P(Table2[1Y Return vs Nifty])</f>
        <v>-0.79724502784661233</v>
      </c>
      <c r="I662">
        <v>2.9123534920595802</v>
      </c>
      <c r="J662">
        <f>(Table2[[#This Row],[1M Return vs Nifty]]-AVERAGE(Table2[1M Return vs Nifty]))/_xlfn.STDEV.P(Table2[1M Return vs Nifty])</f>
        <v>0.36551120145546556</v>
      </c>
      <c r="K662">
        <v>-7.9047789442391201</v>
      </c>
      <c r="L662">
        <f>(Table2[[#This Row],[6M Return vs Nifty]]-AVERAGE(Table2[6M Return vs Nifty]))/_xlfn.STDEV.P(Table2[6M Return vs Nifty])</f>
        <v>-0.58017689317175891</v>
      </c>
      <c r="M662">
        <v>-1.4720923002109401</v>
      </c>
      <c r="N662">
        <f>(Table2[[#This Row],[1W Return vs Nifty]]-AVERAGE(Table2[1W Return vs Nifty]))/_xlfn.STDEV.P(Table2[1W Return vs Nifty])</f>
        <v>-0.39249545687754933</v>
      </c>
      <c r="O662">
        <v>1855.22</v>
      </c>
      <c r="P662">
        <v>1821.9852007085201</v>
      </c>
      <c r="Q662">
        <v>1785.6184483255299</v>
      </c>
      <c r="R662">
        <v>55.114880533468302</v>
      </c>
      <c r="S662" s="1">
        <f>(Table2[[#This Row],[Close Price]]-Table2[[#This Row],[20D EMA]])/Table2[[#This Row],[20D EMA]]</f>
        <v>1.3033494679876275E-2</v>
      </c>
      <c r="T662" s="1">
        <f>(Table2[[#This Row],[Close Price]]-Table2[[#This Row],[50D EMA]])/Table2[[#This Row],[50D EMA]]</f>
        <v>3.1512220444574933E-2</v>
      </c>
      <c r="U662" s="1">
        <f>(Table2[[#This Row],[Close Price]]-Table2[[#This Row],[200D EMA]])/Table2[[#This Row],[200D EMA]]</f>
        <v>5.2520487656483469E-2</v>
      </c>
      <c r="V662">
        <v>1.1810407667779299</v>
      </c>
      <c r="W662">
        <v>1847</v>
      </c>
      <c r="X662">
        <v>1884.75</v>
      </c>
      <c r="Y662">
        <v>1843.1</v>
      </c>
      <c r="Z662">
        <v>1884.75</v>
      </c>
      <c r="AA662">
        <v>1847</v>
      </c>
      <c r="AB662">
        <v>1884.75</v>
      </c>
      <c r="AC662" s="1">
        <f>(Table2[[#This Row],[Close Price]]/Table2[[#This Row],[Day Low]])-1</f>
        <v>1.7541959935029938E-2</v>
      </c>
      <c r="AD662" s="1">
        <f>(Table2[[#This Row],[Day High]]/Table2[[#This Row],[Close Price]])-1</f>
        <v>2.8466531871873535E-3</v>
      </c>
      <c r="AE662" s="1">
        <f>(Table2[[#This Row],[Close Price]]/Table2[[#This Row],[Current Week Low]])-1</f>
        <v>1.9695078943085198E-2</v>
      </c>
      <c r="AF662" s="1">
        <f>(Table2[[#This Row],[Current Week High]]/Table2[[#This Row],[Close Price]])-1</f>
        <v>2.8466531871873535E-3</v>
      </c>
      <c r="AG662" s="1">
        <f>(Table2[[#This Row],[Close Price]]/Table2[[#This Row],[Current Month Low]])-1</f>
        <v>1.7541959935029938E-2</v>
      </c>
      <c r="AH662" s="1">
        <f>(Table2[[#This Row],[Current Month High]]/Table2[[#This Row],[Close Price]])-1</f>
        <v>2.8466531871873535E-3</v>
      </c>
      <c r="AI662">
        <v>3.33085027136319</v>
      </c>
      <c r="AJ662">
        <v>21.734624477766602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0.01</v>
      </c>
      <c r="AM662" t="s">
        <v>3215</v>
      </c>
      <c r="AN662">
        <v>3.24</v>
      </c>
      <c r="AO662" t="s">
        <v>3215</v>
      </c>
      <c r="AP662">
        <v>-9.0416657741140993E-2</v>
      </c>
      <c r="AQ662">
        <f>(Table2[[#This Row],[Sharpe Ratio]]-AVERAGE(Table2[Sharpe Ratio]))/_xlfn.STDEV.P(Table2[Sharpe Ratio])</f>
        <v>-1.7703565277444897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-3.1747627041849449</v>
      </c>
      <c r="AS662">
        <f>_xlfn.RANK.AVG(Table2[[#This Row],[1Y Return vs Nifty Z-Score]],Table2[1Y Return vs Nifty Z-Score])</f>
        <v>590</v>
      </c>
      <c r="AT662">
        <f>_xlfn.RANK.AVG(Table2[[#This Row],[6M Return vs Nifty Z-Score]],Table2[6M Return vs Nifty Z-Score])</f>
        <v>522</v>
      </c>
      <c r="AU662">
        <f>_xlfn.RANK.AVG(Table2[[#This Row],[Sharpe Ratio Z-Score]],Table2[Sharpe Ratio Z-Score])</f>
        <v>705</v>
      </c>
      <c r="AV662">
        <f>(Table2[[#This Row],[Rank 1Y]]+Table2[[#This Row],[Rank 6M]]+Table2[[#This Row],[Rank Sharpe]])/3</f>
        <v>605.66666666666663</v>
      </c>
    </row>
    <row r="663" spans="1:48" x14ac:dyDescent="0.3">
      <c r="A663" t="s">
        <v>438</v>
      </c>
      <c r="B663" t="s">
        <v>439</v>
      </c>
      <c r="C663" t="s">
        <v>3181</v>
      </c>
      <c r="D663" t="s">
        <v>440</v>
      </c>
      <c r="E663">
        <v>53040.402927050003</v>
      </c>
      <c r="F663">
        <v>1974.5</v>
      </c>
      <c r="G663">
        <v>-26.856072913832399</v>
      </c>
      <c r="H663">
        <f>(Table2[[#This Row],[1Y Return vs Nifty]]-AVERAGE(Table2[1Y Return vs Nifty]))/_xlfn.STDEV.P(Table2[1Y Return vs Nifty])</f>
        <v>-0.86944917207813011</v>
      </c>
      <c r="I663">
        <v>0.225998398018392</v>
      </c>
      <c r="J663">
        <f>(Table2[[#This Row],[1M Return vs Nifty]]-AVERAGE(Table2[1M Return vs Nifty]))/_xlfn.STDEV.P(Table2[1M Return vs Nifty])</f>
        <v>0.12367999278102122</v>
      </c>
      <c r="K663">
        <v>-18.609585805017002</v>
      </c>
      <c r="L663">
        <f>(Table2[[#This Row],[6M Return vs Nifty]]-AVERAGE(Table2[6M Return vs Nifty]))/_xlfn.STDEV.P(Table2[6M Return vs Nifty])</f>
        <v>-0.91863137986342847</v>
      </c>
      <c r="M663">
        <v>-2.1088744044115399</v>
      </c>
      <c r="N663">
        <f>(Table2[[#This Row],[1W Return vs Nifty]]-AVERAGE(Table2[1W Return vs Nifty]))/_xlfn.STDEV.P(Table2[1W Return vs Nifty])</f>
        <v>-0.52563643241802283</v>
      </c>
      <c r="O663">
        <v>1965.82</v>
      </c>
      <c r="P663">
        <v>2006.20551574202</v>
      </c>
      <c r="Q663">
        <v>2023.1602733540799</v>
      </c>
      <c r="R663">
        <v>52.284719996834902</v>
      </c>
      <c r="S663" s="1">
        <f>(Table2[[#This Row],[Close Price]]-Table2[[#This Row],[20D EMA]])/Table2[[#This Row],[20D EMA]]</f>
        <v>4.4154602150756755E-3</v>
      </c>
      <c r="T663" s="1">
        <f>(Table2[[#This Row],[Close Price]]-Table2[[#This Row],[50D EMA]])/Table2[[#This Row],[50D EMA]]</f>
        <v>-1.5803722745868994E-2</v>
      </c>
      <c r="U663" s="1">
        <f>(Table2[[#This Row],[Close Price]]-Table2[[#This Row],[200D EMA]])/Table2[[#This Row],[200D EMA]]</f>
        <v>-2.4051615680160055E-2</v>
      </c>
      <c r="V663">
        <v>1.1131555194286999</v>
      </c>
      <c r="W663">
        <v>1958.5</v>
      </c>
      <c r="X663">
        <v>2001.7</v>
      </c>
      <c r="Y663">
        <v>1958.5</v>
      </c>
      <c r="Z663">
        <v>2013.5</v>
      </c>
      <c r="AA663">
        <v>1958.5</v>
      </c>
      <c r="AB663">
        <v>2001.7</v>
      </c>
      <c r="AC663" s="1">
        <f>(Table2[[#This Row],[Close Price]]/Table2[[#This Row],[Day Low]])-1</f>
        <v>8.1695174878733123E-3</v>
      </c>
      <c r="AD663" s="1">
        <f>(Table2[[#This Row],[Day High]]/Table2[[#This Row],[Close Price]])-1</f>
        <v>1.3775639402380468E-2</v>
      </c>
      <c r="AE663" s="1">
        <f>(Table2[[#This Row],[Close Price]]/Table2[[#This Row],[Current Week Low]])-1</f>
        <v>8.1695174878733123E-3</v>
      </c>
      <c r="AF663" s="1">
        <f>(Table2[[#This Row],[Current Week High]]/Table2[[#This Row],[Close Price]])-1</f>
        <v>1.9751835907824811E-2</v>
      </c>
      <c r="AG663" s="1">
        <f>(Table2[[#This Row],[Close Price]]/Table2[[#This Row],[Current Month Low]])-1</f>
        <v>8.1695174878733123E-3</v>
      </c>
      <c r="AH663" s="1">
        <f>(Table2[[#This Row],[Current Month High]]/Table2[[#This Row],[Close Price]])-1</f>
        <v>1.3775639402380468E-2</v>
      </c>
      <c r="AI663">
        <v>24.284629020004999</v>
      </c>
      <c r="AJ663">
        <v>13.4770114942528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-0.24</v>
      </c>
      <c r="AM663" t="s">
        <v>3214</v>
      </c>
      <c r="AN663">
        <v>2.0699999999999998</v>
      </c>
      <c r="AO663" t="s">
        <v>3215</v>
      </c>
      <c r="AP663">
        <v>-9.0775824162540007E-3</v>
      </c>
      <c r="AQ663">
        <f>(Table2[[#This Row],[Sharpe Ratio]]-AVERAGE(Table2[Sharpe Ratio]))/_xlfn.STDEV.P(Table2[Sharpe Ratio])</f>
        <v>-0.82058272240253527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616</v>
      </c>
      <c r="AT663">
        <f>_xlfn.RANK.AVG(Table2[[#This Row],[6M Return vs Nifty Z-Score]],Table2[6M Return vs Nifty Z-Score])</f>
        <v>620</v>
      </c>
      <c r="AU663">
        <f>_xlfn.RANK.AVG(Table2[[#This Row],[Sharpe Ratio Z-Score]],Table2[Sharpe Ratio Z-Score])</f>
        <v>582</v>
      </c>
      <c r="AV663">
        <f>(Table2[[#This Row],[Rank 1Y]]+Table2[[#This Row],[Rank 6M]]+Table2[[#This Row],[Rank Sharpe]])/3</f>
        <v>606</v>
      </c>
    </row>
    <row r="664" spans="1:48" x14ac:dyDescent="0.3">
      <c r="A664" t="s">
        <v>966</v>
      </c>
      <c r="B664" t="s">
        <v>967</v>
      </c>
      <c r="C664" t="s">
        <v>3176</v>
      </c>
      <c r="D664" t="s">
        <v>124</v>
      </c>
      <c r="E664">
        <v>15880.95310115</v>
      </c>
      <c r="F664">
        <v>54.19</v>
      </c>
      <c r="G664">
        <v>-24.3710071168172</v>
      </c>
      <c r="H664">
        <f>(Table2[[#This Row],[1Y Return vs Nifty]]-AVERAGE(Table2[1Y Return vs Nifty]))/_xlfn.STDEV.P(Table2[1Y Return vs Nifty])</f>
        <v>-0.82788824318645948</v>
      </c>
      <c r="I664">
        <v>-1.329335223588</v>
      </c>
      <c r="J664">
        <f>(Table2[[#This Row],[1M Return vs Nifty]]-AVERAGE(Table2[1M Return vs Nifty]))/_xlfn.STDEV.P(Table2[1M Return vs Nifty])</f>
        <v>-1.6334337580364587E-2</v>
      </c>
      <c r="K664">
        <v>-27.5140563297842</v>
      </c>
      <c r="L664">
        <f>(Table2[[#This Row],[6M Return vs Nifty]]-AVERAGE(Table2[6M Return vs Nifty]))/_xlfn.STDEV.P(Table2[6M Return vs Nifty])</f>
        <v>-1.2001645303365596</v>
      </c>
      <c r="M664">
        <v>2.9723935804798098</v>
      </c>
      <c r="N664">
        <f>(Table2[[#This Row],[1W Return vs Nifty]]-AVERAGE(Table2[1W Return vs Nifty]))/_xlfn.STDEV.P(Table2[1W Return vs Nifty])</f>
        <v>0.53677561092968173</v>
      </c>
      <c r="O664">
        <v>52.91</v>
      </c>
      <c r="P664">
        <v>54.289135388422899</v>
      </c>
      <c r="Q664">
        <v>55.221897709754003</v>
      </c>
      <c r="R664">
        <v>63.640455115270498</v>
      </c>
      <c r="S664" s="1">
        <f>(Table2[[#This Row],[Close Price]]-Table2[[#This Row],[20D EMA]])/Table2[[#This Row],[20D EMA]]</f>
        <v>2.4192024192024215E-2</v>
      </c>
      <c r="T664" s="1">
        <f>(Table2[[#This Row],[Close Price]]-Table2[[#This Row],[50D EMA]])/Table2[[#This Row],[50D EMA]]</f>
        <v>-1.8260631287202612E-3</v>
      </c>
      <c r="U664" s="1">
        <f>(Table2[[#This Row],[Close Price]]-Table2[[#This Row],[200D EMA]])/Table2[[#This Row],[200D EMA]]</f>
        <v>-1.8686386244414387E-2</v>
      </c>
      <c r="V664">
        <v>1.0947863969151601</v>
      </c>
      <c r="W664">
        <v>52.92</v>
      </c>
      <c r="X664">
        <v>54.87</v>
      </c>
      <c r="Y664">
        <v>52.92</v>
      </c>
      <c r="Z664">
        <v>55.21</v>
      </c>
      <c r="AA664">
        <v>52.92</v>
      </c>
      <c r="AB664">
        <v>54.87</v>
      </c>
      <c r="AC664" s="1">
        <f>(Table2[[#This Row],[Close Price]]/Table2[[#This Row],[Day Low]])-1</f>
        <v>2.399848828420259E-2</v>
      </c>
      <c r="AD664" s="1">
        <f>(Table2[[#This Row],[Day High]]/Table2[[#This Row],[Close Price]])-1</f>
        <v>1.2548440671710681E-2</v>
      </c>
      <c r="AE664" s="1">
        <f>(Table2[[#This Row],[Close Price]]/Table2[[#This Row],[Current Week Low]])-1</f>
        <v>2.399848828420259E-2</v>
      </c>
      <c r="AF664" s="1">
        <f>(Table2[[#This Row],[Current Week High]]/Table2[[#This Row],[Close Price]])-1</f>
        <v>1.8822661007566133E-2</v>
      </c>
      <c r="AG664" s="1">
        <f>(Table2[[#This Row],[Close Price]]/Table2[[#This Row],[Current Month Low]])-1</f>
        <v>2.399848828420259E-2</v>
      </c>
      <c r="AH664" s="1">
        <f>(Table2[[#This Row],[Current Month High]]/Table2[[#This Row],[Close Price]])-1</f>
        <v>1.2548440671710681E-2</v>
      </c>
      <c r="AI664">
        <v>36.002952574275703</v>
      </c>
      <c r="AJ664">
        <v>38.416347381864597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3214</v>
      </c>
      <c r="AN664">
        <v>1.27</v>
      </c>
      <c r="AO664" t="s">
        <v>3215</v>
      </c>
      <c r="AQ664">
        <f>(Table2[[#This Row],[Sharpe Ratio]]-AVERAGE(Table2[Sharpe Ratio]))/_xlfn.STDEV.P(Table2[Sharpe Ratio])</f>
        <v>-0.7145863121857492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601</v>
      </c>
      <c r="AT664">
        <f>_xlfn.RANK.AVG(Table2[[#This Row],[6M Return vs Nifty Z-Score]],Table2[6M Return vs Nifty Z-Score])</f>
        <v>683</v>
      </c>
      <c r="AU664">
        <f>_xlfn.RANK.AVG(Table2[[#This Row],[Sharpe Ratio Z-Score]],Table2[Sharpe Ratio Z-Score])</f>
        <v>536.5</v>
      </c>
      <c r="AV664">
        <f>(Table2[[#This Row],[Rank 1Y]]+Table2[[#This Row],[Rank 6M]]+Table2[[#This Row],[Rank Sharpe]])/3</f>
        <v>606.83333333333337</v>
      </c>
    </row>
    <row r="665" spans="1:48" x14ac:dyDescent="0.3">
      <c r="A665" t="s">
        <v>1102</v>
      </c>
      <c r="B665" t="s">
        <v>1103</v>
      </c>
      <c r="C665" t="s">
        <v>3168</v>
      </c>
      <c r="D665" t="s">
        <v>289</v>
      </c>
      <c r="E665">
        <v>12131.920250645</v>
      </c>
      <c r="F665">
        <v>901.55</v>
      </c>
      <c r="G665">
        <v>-45.219311285686999</v>
      </c>
      <c r="H665">
        <f>(Table2[[#This Row],[1Y Return vs Nifty]]-AVERAGE(Table2[1Y Return vs Nifty]))/_xlfn.STDEV.P(Table2[1Y Return vs Nifty])</f>
        <v>-1.1765610582543893</v>
      </c>
      <c r="I665">
        <v>-7.8099960076332202</v>
      </c>
      <c r="J665">
        <f>(Table2[[#This Row],[1M Return vs Nifty]]-AVERAGE(Table2[1M Return vs Nifty]))/_xlfn.STDEV.P(Table2[1M Return vs Nifty])</f>
        <v>-0.5997367455089041</v>
      </c>
      <c r="K665">
        <v>-18.300482789629001</v>
      </c>
      <c r="L665">
        <f>(Table2[[#This Row],[6M Return vs Nifty]]-AVERAGE(Table2[6M Return vs Nifty]))/_xlfn.STDEV.P(Table2[6M Return vs Nifty])</f>
        <v>-0.90885845226477113</v>
      </c>
      <c r="M665">
        <v>-1.93977877166659</v>
      </c>
      <c r="N665">
        <f>(Table2[[#This Row],[1W Return vs Nifty]]-AVERAGE(Table2[1W Return vs Nifty]))/_xlfn.STDEV.P(Table2[1W Return vs Nifty])</f>
        <v>-0.49028123421948172</v>
      </c>
      <c r="O665">
        <v>922.16</v>
      </c>
      <c r="P665">
        <v>930.66792356115195</v>
      </c>
      <c r="Q665">
        <v>942.10477031746905</v>
      </c>
      <c r="R665">
        <v>36.526610136745198</v>
      </c>
      <c r="S665" s="1">
        <f>(Table2[[#This Row],[Close Price]]-Table2[[#This Row],[20D EMA]])/Table2[[#This Row],[20D EMA]]</f>
        <v>-2.2349700702698028E-2</v>
      </c>
      <c r="T665" s="1">
        <f>(Table2[[#This Row],[Close Price]]-Table2[[#This Row],[50D EMA]])/Table2[[#This Row],[50D EMA]]</f>
        <v>-3.1287124895992752E-2</v>
      </c>
      <c r="U665" s="1">
        <f>(Table2[[#This Row],[Close Price]]-Table2[[#This Row],[200D EMA]])/Table2[[#This Row],[200D EMA]]</f>
        <v>-4.3046985425838583E-2</v>
      </c>
      <c r="V665">
        <v>0.39595182634600301</v>
      </c>
      <c r="W665">
        <v>895</v>
      </c>
      <c r="X665">
        <v>904.35</v>
      </c>
      <c r="Y665">
        <v>891.7</v>
      </c>
      <c r="Z665">
        <v>905.1</v>
      </c>
      <c r="AA665">
        <v>895</v>
      </c>
      <c r="AB665">
        <v>904.35</v>
      </c>
      <c r="AC665" s="1">
        <f>(Table2[[#This Row],[Close Price]]/Table2[[#This Row],[Day Low]])-1</f>
        <v>7.3184357541900003E-3</v>
      </c>
      <c r="AD665" s="1">
        <f>(Table2[[#This Row],[Day High]]/Table2[[#This Row],[Close Price]])-1</f>
        <v>3.105762298264203E-3</v>
      </c>
      <c r="AE665" s="1">
        <f>(Table2[[#This Row],[Close Price]]/Table2[[#This Row],[Current Week Low]])-1</f>
        <v>1.1046316025568936E-2</v>
      </c>
      <c r="AF665" s="1">
        <f>(Table2[[#This Row],[Current Week High]]/Table2[[#This Row],[Close Price]])-1</f>
        <v>3.9376629138705432E-3</v>
      </c>
      <c r="AG665" s="1">
        <f>(Table2[[#This Row],[Close Price]]/Table2[[#This Row],[Current Month Low]])-1</f>
        <v>7.3184357541900003E-3</v>
      </c>
      <c r="AH665" s="1">
        <f>(Table2[[#This Row],[Current Month High]]/Table2[[#This Row],[Close Price]])-1</f>
        <v>3.105762298264203E-3</v>
      </c>
      <c r="AI665">
        <v>38.428262436914203</v>
      </c>
      <c r="AJ665">
        <v>15.2803529186113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-0.13</v>
      </c>
      <c r="AM665" t="s">
        <v>3214</v>
      </c>
      <c r="AN665">
        <v>-4.7699999999999996</v>
      </c>
      <c r="AO665" t="s">
        <v>3214</v>
      </c>
      <c r="AP665">
        <v>2.2555750631999999E-4</v>
      </c>
      <c r="AQ665">
        <f>(Table2[[#This Row],[Sharpe Ratio]]-AVERAGE(Table2[Sharpe Ratio]))/_xlfn.STDEV.P(Table2[Sharpe Ratio])</f>
        <v>-0.71195253979228013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692</v>
      </c>
      <c r="AT665">
        <f>_xlfn.RANK.AVG(Table2[[#This Row],[6M Return vs Nifty Z-Score]],Table2[6M Return vs Nifty Z-Score])</f>
        <v>618</v>
      </c>
      <c r="AU665">
        <f>_xlfn.RANK.AVG(Table2[[#This Row],[Sharpe Ratio Z-Score]],Table2[Sharpe Ratio Z-Score])</f>
        <v>512</v>
      </c>
      <c r="AV665">
        <f>(Table2[[#This Row],[Rank 1Y]]+Table2[[#This Row],[Rank 6M]]+Table2[[#This Row],[Rank Sharpe]])/3</f>
        <v>607.33333333333337</v>
      </c>
    </row>
    <row r="666" spans="1:48" x14ac:dyDescent="0.3">
      <c r="A666" t="s">
        <v>1757</v>
      </c>
      <c r="B666" t="s">
        <v>1758</v>
      </c>
      <c r="C666" t="s">
        <v>3175</v>
      </c>
      <c r="D666" t="s">
        <v>187</v>
      </c>
      <c r="E666">
        <v>4756.6496713549996</v>
      </c>
      <c r="F666">
        <v>119.23</v>
      </c>
      <c r="G666">
        <v>-29.974093859905299</v>
      </c>
      <c r="H666">
        <f>(Table2[[#This Row],[1Y Return vs Nifty]]-AVERAGE(Table2[1Y Return vs Nifty]))/_xlfn.STDEV.P(Table2[1Y Return vs Nifty])</f>
        <v>-0.92159581824666326</v>
      </c>
      <c r="I666">
        <v>-7.7460029475655299</v>
      </c>
      <c r="J666">
        <f>(Table2[[#This Row],[1M Return vs Nifty]]-AVERAGE(Table2[1M Return vs Nifty]))/_xlfn.STDEV.P(Table2[1M Return vs Nifty])</f>
        <v>-0.59397595867276565</v>
      </c>
      <c r="K666">
        <v>-26.724162144123401</v>
      </c>
      <c r="L666">
        <f>(Table2[[#This Row],[6M Return vs Nifty]]-AVERAGE(Table2[6M Return vs Nifty]))/_xlfn.STDEV.P(Table2[6M Return vs Nifty])</f>
        <v>-1.1751904009920968</v>
      </c>
      <c r="M666">
        <v>-2.79473361174465</v>
      </c>
      <c r="N666">
        <f>(Table2[[#This Row],[1W Return vs Nifty]]-AVERAGE(Table2[1W Return vs Nifty]))/_xlfn.STDEV.P(Table2[1W Return vs Nifty])</f>
        <v>-0.66903864699875748</v>
      </c>
      <c r="O666">
        <v>123.22</v>
      </c>
      <c r="P666">
        <v>125.554965998562</v>
      </c>
      <c r="Q666">
        <v>123.998369734528</v>
      </c>
      <c r="R666">
        <v>37.462341326491099</v>
      </c>
      <c r="S666" s="1">
        <f>(Table2[[#This Row],[Close Price]]-Table2[[#This Row],[20D EMA]])/Table2[[#This Row],[20D EMA]]</f>
        <v>-3.2381106963155291E-2</v>
      </c>
      <c r="T666" s="1">
        <f>(Table2[[#This Row],[Close Price]]-Table2[[#This Row],[50D EMA]])/Table2[[#This Row],[50D EMA]]</f>
        <v>-5.0376071931989001E-2</v>
      </c>
      <c r="U666" s="1">
        <f>(Table2[[#This Row],[Close Price]]-Table2[[#This Row],[200D EMA]])/Table2[[#This Row],[200D EMA]]</f>
        <v>-3.845510021411367E-2</v>
      </c>
      <c r="V666">
        <v>0.87410330923792701</v>
      </c>
      <c r="W666">
        <v>117.89</v>
      </c>
      <c r="X666">
        <v>120.8</v>
      </c>
      <c r="Y666">
        <v>117.34</v>
      </c>
      <c r="Z666">
        <v>121</v>
      </c>
      <c r="AA666">
        <v>117.89</v>
      </c>
      <c r="AB666">
        <v>120.8</v>
      </c>
      <c r="AC666" s="1">
        <f>(Table2[[#This Row],[Close Price]]/Table2[[#This Row],[Day Low]])-1</f>
        <v>1.1366528119433505E-2</v>
      </c>
      <c r="AD666" s="1">
        <f>(Table2[[#This Row],[Day High]]/Table2[[#This Row],[Close Price]])-1</f>
        <v>1.3167826889205703E-2</v>
      </c>
      <c r="AE666" s="1">
        <f>(Table2[[#This Row],[Close Price]]/Table2[[#This Row],[Current Week Low]])-1</f>
        <v>1.6107039372762921E-2</v>
      </c>
      <c r="AF666" s="1">
        <f>(Table2[[#This Row],[Current Week High]]/Table2[[#This Row],[Close Price]])-1</f>
        <v>1.4845257066174566E-2</v>
      </c>
      <c r="AG666" s="1">
        <f>(Table2[[#This Row],[Close Price]]/Table2[[#This Row],[Current Month Low]])-1</f>
        <v>1.1366528119433505E-2</v>
      </c>
      <c r="AH666" s="1">
        <f>(Table2[[#This Row],[Current Month High]]/Table2[[#This Row],[Close Price]])-1</f>
        <v>1.3167826889205703E-2</v>
      </c>
      <c r="AI666">
        <v>25.5221001425815</v>
      </c>
      <c r="AJ666">
        <v>16.492427943331698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-0.12</v>
      </c>
      <c r="AM666" t="s">
        <v>3214</v>
      </c>
      <c r="AN666">
        <v>-9.82</v>
      </c>
      <c r="AO666" t="s">
        <v>3214</v>
      </c>
      <c r="AP666">
        <v>3.0254481999149999E-3</v>
      </c>
      <c r="AQ666">
        <f>(Table2[[#This Row],[Sharpe Ratio]]-AVERAGE(Table2[Sharpe Ratio]))/_xlfn.STDEV.P(Table2[Sharpe Ratio])</f>
        <v>-0.67925899332675244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639</v>
      </c>
      <c r="AT666">
        <f>_xlfn.RANK.AVG(Table2[[#This Row],[6M Return vs Nifty Z-Score]],Table2[6M Return vs Nifty Z-Score])</f>
        <v>679</v>
      </c>
      <c r="AU666">
        <f>_xlfn.RANK.AVG(Table2[[#This Row],[Sharpe Ratio Z-Score]],Table2[Sharpe Ratio Z-Score])</f>
        <v>504</v>
      </c>
      <c r="AV666">
        <f>(Table2[[#This Row],[Rank 1Y]]+Table2[[#This Row],[Rank 6M]]+Table2[[#This Row],[Rank Sharpe]])/3</f>
        <v>607.33333333333337</v>
      </c>
    </row>
    <row r="667" spans="1:48" x14ac:dyDescent="0.3">
      <c r="A667" t="s">
        <v>1487</v>
      </c>
      <c r="B667" t="s">
        <v>1488</v>
      </c>
      <c r="C667" t="s">
        <v>3178</v>
      </c>
      <c r="D667" t="s">
        <v>97</v>
      </c>
      <c r="E667">
        <v>7174.025047735</v>
      </c>
      <c r="F667">
        <v>1506.05</v>
      </c>
      <c r="G667">
        <v>-32.2028911463414</v>
      </c>
      <c r="H667">
        <f>(Table2[[#This Row],[1Y Return vs Nifty]]-AVERAGE(Table2[1Y Return vs Nifty]))/_xlfn.STDEV.P(Table2[1Y Return vs Nifty])</f>
        <v>-0.95887084156668079</v>
      </c>
      <c r="I667">
        <v>0.58955111656385695</v>
      </c>
      <c r="J667">
        <f>(Table2[[#This Row],[1M Return vs Nifty]]-AVERAGE(Table2[1M Return vs Nifty]))/_xlfn.STDEV.P(Table2[1M Return vs Nifty])</f>
        <v>0.15640775596383666</v>
      </c>
      <c r="K667">
        <v>-2.8520578904540299</v>
      </c>
      <c r="L667">
        <f>(Table2[[#This Row],[6M Return vs Nifty]]-AVERAGE(Table2[6M Return vs Nifty]))/_xlfn.STDEV.P(Table2[6M Return vs Nifty])</f>
        <v>-0.42042472455292629</v>
      </c>
      <c r="M667">
        <v>3.3552389428473499</v>
      </c>
      <c r="N667">
        <f>(Table2[[#This Row],[1W Return vs Nifty]]-AVERAGE(Table2[1W Return vs Nifty]))/_xlfn.STDEV.P(Table2[1W Return vs Nifty])</f>
        <v>0.61682246634618221</v>
      </c>
      <c r="O667">
        <v>1478.6</v>
      </c>
      <c r="P667">
        <v>1466.5295972752201</v>
      </c>
      <c r="Q667">
        <v>1433.49771392158</v>
      </c>
      <c r="R667">
        <v>61.2639537569138</v>
      </c>
      <c r="S667" s="1">
        <f>(Table2[[#This Row],[Close Price]]-Table2[[#This Row],[20D EMA]])/Table2[[#This Row],[20D EMA]]</f>
        <v>1.8564858650074425E-2</v>
      </c>
      <c r="T667" s="1">
        <f>(Table2[[#This Row],[Close Price]]-Table2[[#This Row],[50D EMA]])/Table2[[#This Row],[50D EMA]]</f>
        <v>2.6948247616828111E-2</v>
      </c>
      <c r="U667" s="1">
        <f>(Table2[[#This Row],[Close Price]]-Table2[[#This Row],[200D EMA]])/Table2[[#This Row],[200D EMA]]</f>
        <v>5.0612069606962004E-2</v>
      </c>
      <c r="V667">
        <v>0.42352230113103001</v>
      </c>
      <c r="W667">
        <v>1465.2</v>
      </c>
      <c r="X667">
        <v>1519.85</v>
      </c>
      <c r="Y667">
        <v>1453.85</v>
      </c>
      <c r="Z667">
        <v>1519.85</v>
      </c>
      <c r="AA667">
        <v>1465.2</v>
      </c>
      <c r="AB667">
        <v>1519.85</v>
      </c>
      <c r="AC667" s="1">
        <f>(Table2[[#This Row],[Close Price]]/Table2[[#This Row],[Day Low]])-1</f>
        <v>2.7880152880152886E-2</v>
      </c>
      <c r="AD667" s="1">
        <f>(Table2[[#This Row],[Day High]]/Table2[[#This Row],[Close Price]])-1</f>
        <v>9.163042395670784E-3</v>
      </c>
      <c r="AE667" s="1">
        <f>(Table2[[#This Row],[Close Price]]/Table2[[#This Row],[Current Week Low]])-1</f>
        <v>3.5904666918870509E-2</v>
      </c>
      <c r="AF667" s="1">
        <f>(Table2[[#This Row],[Current Week High]]/Table2[[#This Row],[Close Price]])-1</f>
        <v>9.163042395670784E-3</v>
      </c>
      <c r="AG667" s="1">
        <f>(Table2[[#This Row],[Close Price]]/Table2[[#This Row],[Current Month Low]])-1</f>
        <v>2.7880152880152886E-2</v>
      </c>
      <c r="AH667" s="1">
        <f>(Table2[[#This Row],[Current Month High]]/Table2[[#This Row],[Close Price]])-1</f>
        <v>9.163042395670784E-3</v>
      </c>
      <c r="AI667">
        <v>5.4413864081537904</v>
      </c>
      <c r="AJ667">
        <v>20.483999999999899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-0.05</v>
      </c>
      <c r="AM667" t="s">
        <v>3214</v>
      </c>
      <c r="AN667">
        <v>0.26</v>
      </c>
      <c r="AO667" t="s">
        <v>3215</v>
      </c>
      <c r="AP667">
        <v>-0.12741952416430399</v>
      </c>
      <c r="AQ667">
        <f>(Table2[[#This Row],[Sharpe Ratio]]-AVERAGE(Table2[Sharpe Ratio]))/_xlfn.STDEV.P(Table2[Sharpe Ratio])</f>
        <v>-2.2024287281096027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-2.8084940719191911</v>
      </c>
      <c r="AS667">
        <f>_xlfn.RANK.AVG(Table2[[#This Row],[1Y Return vs Nifty Z-Score]],Table2[1Y Return vs Nifty Z-Score])</f>
        <v>644</v>
      </c>
      <c r="AT667">
        <f>_xlfn.RANK.AVG(Table2[[#This Row],[6M Return vs Nifty Z-Score]],Table2[6M Return vs Nifty Z-Score])</f>
        <v>465</v>
      </c>
      <c r="AU667">
        <f>_xlfn.RANK.AVG(Table2[[#This Row],[Sharpe Ratio Z-Score]],Table2[Sharpe Ratio Z-Score])</f>
        <v>727</v>
      </c>
      <c r="AV667">
        <f>(Table2[[#This Row],[Rank 1Y]]+Table2[[#This Row],[Rank 6M]]+Table2[[#This Row],[Rank Sharpe]])/3</f>
        <v>612</v>
      </c>
    </row>
    <row r="668" spans="1:48" x14ac:dyDescent="0.3">
      <c r="A668" t="s">
        <v>2124</v>
      </c>
      <c r="B668" t="s">
        <v>2125</v>
      </c>
      <c r="C668" t="s">
        <v>3181</v>
      </c>
      <c r="D668" t="s">
        <v>106</v>
      </c>
      <c r="E668">
        <v>3015.9399468424299</v>
      </c>
      <c r="F668">
        <v>699.7</v>
      </c>
      <c r="G668">
        <v>-50.2449152652122</v>
      </c>
      <c r="H668">
        <f>(Table2[[#This Row],[1Y Return vs Nifty]]-AVERAGE(Table2[1Y Return vs Nifty]))/_xlfn.STDEV.P(Table2[1Y Return vs Nifty])</f>
        <v>-1.2606106515817028</v>
      </c>
      <c r="I668">
        <v>-5.0627097262752301</v>
      </c>
      <c r="J668">
        <f>(Table2[[#This Row],[1M Return vs Nifty]]-AVERAGE(Table2[1M Return vs Nifty]))/_xlfn.STDEV.P(Table2[1M Return vs Nifty])</f>
        <v>-0.35242038607852433</v>
      </c>
      <c r="K668">
        <v>-17.300498077438199</v>
      </c>
      <c r="L668">
        <f>(Table2[[#This Row],[6M Return vs Nifty]]-AVERAGE(Table2[6M Return vs Nifty]))/_xlfn.STDEV.P(Table2[6M Return vs Nifty])</f>
        <v>-0.8772418788070917</v>
      </c>
      <c r="M668">
        <v>-0.128143118353547</v>
      </c>
      <c r="N668">
        <f>(Table2[[#This Row],[1W Return vs Nifty]]-AVERAGE(Table2[1W Return vs Nifty]))/_xlfn.STDEV.P(Table2[1W Return vs Nifty])</f>
        <v>-0.11149713112537601</v>
      </c>
      <c r="O668">
        <v>705.82</v>
      </c>
      <c r="P668">
        <v>717.22090122094005</v>
      </c>
      <c r="Q668">
        <v>770.06274853771095</v>
      </c>
      <c r="R668">
        <v>45.186472943442901</v>
      </c>
      <c r="S668" s="1">
        <f>(Table2[[#This Row],[Close Price]]-Table2[[#This Row],[20D EMA]])/Table2[[#This Row],[20D EMA]]</f>
        <v>-8.6707659176560661E-3</v>
      </c>
      <c r="T668" s="1">
        <f>(Table2[[#This Row],[Close Price]]-Table2[[#This Row],[50D EMA]])/Table2[[#This Row],[50D EMA]]</f>
        <v>-2.4428877060210893E-2</v>
      </c>
      <c r="U668" s="1">
        <f>(Table2[[#This Row],[Close Price]]-Table2[[#This Row],[200D EMA]])/Table2[[#This Row],[200D EMA]]</f>
        <v>-9.1372746794107715E-2</v>
      </c>
      <c r="V668">
        <v>0.27499658993384801</v>
      </c>
      <c r="W668">
        <v>698.6</v>
      </c>
      <c r="X668">
        <v>710.65</v>
      </c>
      <c r="Y668">
        <v>698.6</v>
      </c>
      <c r="Z668">
        <v>715.95</v>
      </c>
      <c r="AA668">
        <v>698.6</v>
      </c>
      <c r="AB668">
        <v>710.65</v>
      </c>
      <c r="AC668" s="1">
        <f>(Table2[[#This Row],[Close Price]]/Table2[[#This Row],[Day Low]])-1</f>
        <v>1.574577726882298E-3</v>
      </c>
      <c r="AD668" s="1">
        <f>(Table2[[#This Row],[Day High]]/Table2[[#This Row],[Close Price]])-1</f>
        <v>1.5649564098899393E-2</v>
      </c>
      <c r="AE668" s="1">
        <f>(Table2[[#This Row],[Close Price]]/Table2[[#This Row],[Current Week Low]])-1</f>
        <v>1.574577726882298E-3</v>
      </c>
      <c r="AF668" s="1">
        <f>(Table2[[#This Row],[Current Week High]]/Table2[[#This Row],[Close Price]])-1</f>
        <v>2.3224238959554055E-2</v>
      </c>
      <c r="AG668" s="1">
        <f>(Table2[[#This Row],[Close Price]]/Table2[[#This Row],[Current Month Low]])-1</f>
        <v>1.574577726882298E-3</v>
      </c>
      <c r="AH668" s="1">
        <f>(Table2[[#This Row],[Current Month High]]/Table2[[#This Row],[Close Price]])-1</f>
        <v>1.5649564098899393E-2</v>
      </c>
      <c r="AI668">
        <v>28.762326711447699</v>
      </c>
      <c r="AJ668">
        <v>13.073691014867499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-0.18</v>
      </c>
      <c r="AM668" t="s">
        <v>3214</v>
      </c>
      <c r="AN668">
        <v>0.46</v>
      </c>
      <c r="AO668" t="s">
        <v>3215</v>
      </c>
      <c r="AQ668">
        <f>(Table2[[#This Row],[Sharpe Ratio]]-AVERAGE(Table2[Sharpe Ratio]))/_xlfn.STDEV.P(Table2[Sharpe Ratio])</f>
        <v>-0.7145863121857492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703</v>
      </c>
      <c r="AT668">
        <f>_xlfn.RANK.AVG(Table2[[#This Row],[6M Return vs Nifty Z-Score]],Table2[6M Return vs Nifty Z-Score])</f>
        <v>605</v>
      </c>
      <c r="AU668">
        <f>_xlfn.RANK.AVG(Table2[[#This Row],[Sharpe Ratio Z-Score]],Table2[Sharpe Ratio Z-Score])</f>
        <v>536.5</v>
      </c>
      <c r="AV668">
        <f>(Table2[[#This Row],[Rank 1Y]]+Table2[[#This Row],[Rank 6M]]+Table2[[#This Row],[Rank Sharpe]])/3</f>
        <v>614.83333333333337</v>
      </c>
    </row>
    <row r="669" spans="1:48" x14ac:dyDescent="0.3">
      <c r="A669" t="s">
        <v>580</v>
      </c>
      <c r="B669" t="s">
        <v>581</v>
      </c>
      <c r="C669" t="s">
        <v>3169</v>
      </c>
      <c r="D669" t="s">
        <v>43</v>
      </c>
      <c r="E669">
        <v>35420.537853374997</v>
      </c>
      <c r="F669">
        <v>604.95000000000005</v>
      </c>
      <c r="G669">
        <v>-29.602368634912001</v>
      </c>
      <c r="H669">
        <f>(Table2[[#This Row],[1Y Return vs Nifty]]-AVERAGE(Table2[1Y Return vs Nifty]))/_xlfn.STDEV.P(Table2[1Y Return vs Nifty])</f>
        <v>-0.91537898259517148</v>
      </c>
      <c r="I669">
        <v>-7.0077878529242303</v>
      </c>
      <c r="J669">
        <f>(Table2[[#This Row],[1M Return vs Nifty]]-AVERAGE(Table2[1M Return vs Nifty]))/_xlfn.STDEV.P(Table2[1M Return vs Nifty])</f>
        <v>-0.52752031809314859</v>
      </c>
      <c r="K669">
        <v>-6.7138647061040899</v>
      </c>
      <c r="L669">
        <f>(Table2[[#This Row],[6M Return vs Nifty]]-AVERAGE(Table2[6M Return vs Nifty]))/_xlfn.STDEV.P(Table2[6M Return vs Nifty])</f>
        <v>-0.54252369004498124</v>
      </c>
      <c r="M669">
        <v>0.38816104328085499</v>
      </c>
      <c r="N669">
        <f>(Table2[[#This Row],[1W Return vs Nifty]]-AVERAGE(Table2[1W Return vs Nifty]))/_xlfn.STDEV.P(Table2[1W Return vs Nifty])</f>
        <v>-3.5461706600114912E-3</v>
      </c>
      <c r="O669">
        <v>610.69000000000005</v>
      </c>
      <c r="P669">
        <v>602.17366216615005</v>
      </c>
      <c r="Q669">
        <v>578.70430180704602</v>
      </c>
      <c r="R669">
        <v>42.198253931722398</v>
      </c>
      <c r="S669" s="1">
        <f>(Table2[[#This Row],[Close Price]]-Table2[[#This Row],[20D EMA]])/Table2[[#This Row],[20D EMA]]</f>
        <v>-9.3992041788796415E-3</v>
      </c>
      <c r="T669" s="1">
        <f>(Table2[[#This Row],[Close Price]]-Table2[[#This Row],[50D EMA]])/Table2[[#This Row],[50D EMA]]</f>
        <v>4.6105268434738587E-3</v>
      </c>
      <c r="U669" s="1">
        <f>(Table2[[#This Row],[Close Price]]-Table2[[#This Row],[200D EMA]])/Table2[[#This Row],[200D EMA]]</f>
        <v>4.5352519604571685E-2</v>
      </c>
      <c r="V669">
        <v>0.67929189828424197</v>
      </c>
      <c r="W669">
        <v>600.5</v>
      </c>
      <c r="X669">
        <v>606.5</v>
      </c>
      <c r="Y669">
        <v>600.4</v>
      </c>
      <c r="Z669">
        <v>613.45000000000005</v>
      </c>
      <c r="AA669">
        <v>600.5</v>
      </c>
      <c r="AB669">
        <v>606.5</v>
      </c>
      <c r="AC669" s="1">
        <f>(Table2[[#This Row],[Close Price]]/Table2[[#This Row],[Day Low]])-1</f>
        <v>7.4104912572856563E-3</v>
      </c>
      <c r="AD669" s="1">
        <f>(Table2[[#This Row],[Day High]]/Table2[[#This Row],[Close Price]])-1</f>
        <v>2.5621952227457001E-3</v>
      </c>
      <c r="AE669" s="1">
        <f>(Table2[[#This Row],[Close Price]]/Table2[[#This Row],[Current Week Low]])-1</f>
        <v>7.5782811459028654E-3</v>
      </c>
      <c r="AF669" s="1">
        <f>(Table2[[#This Row],[Current Week High]]/Table2[[#This Row],[Close Price]])-1</f>
        <v>1.4050747995702162E-2</v>
      </c>
      <c r="AG669" s="1">
        <f>(Table2[[#This Row],[Close Price]]/Table2[[#This Row],[Current Month Low]])-1</f>
        <v>7.4104912572856563E-3</v>
      </c>
      <c r="AH669" s="1">
        <f>(Table2[[#This Row],[Current Month High]]/Table2[[#This Row],[Close Price]])-1</f>
        <v>2.5621952227457001E-3</v>
      </c>
      <c r="AI669">
        <v>6.9509876849326302</v>
      </c>
      <c r="AJ669">
        <v>33.014511873350898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</v>
      </c>
      <c r="AM669" t="s">
        <v>3216</v>
      </c>
      <c r="AN669">
        <v>-2.1</v>
      </c>
      <c r="AO669" t="s">
        <v>3214</v>
      </c>
      <c r="AP669">
        <v>-8.9370899050874003E-2</v>
      </c>
      <c r="AQ669">
        <f>(Table2[[#This Row],[Sharpe Ratio]]-AVERAGE(Table2[Sharpe Ratio]))/_xlfn.STDEV.P(Table2[Sharpe Ratio])</f>
        <v>-1.7581454937887055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-3.7471146551820183</v>
      </c>
      <c r="AS669">
        <f>_xlfn.RANK.AVG(Table2[[#This Row],[1Y Return vs Nifty Z-Score]],Table2[1Y Return vs Nifty Z-Score])</f>
        <v>635</v>
      </c>
      <c r="AT669">
        <f>_xlfn.RANK.AVG(Table2[[#This Row],[6M Return vs Nifty Z-Score]],Table2[6M Return vs Nifty Z-Score])</f>
        <v>508</v>
      </c>
      <c r="AU669">
        <f>_xlfn.RANK.AVG(Table2[[#This Row],[Sharpe Ratio Z-Score]],Table2[Sharpe Ratio Z-Score])</f>
        <v>702</v>
      </c>
      <c r="AV669">
        <f>(Table2[[#This Row],[Rank 1Y]]+Table2[[#This Row],[Rank 6M]]+Table2[[#This Row],[Rank Sharpe]])/3</f>
        <v>615</v>
      </c>
    </row>
    <row r="670" spans="1:48" x14ac:dyDescent="0.3">
      <c r="A670" t="s">
        <v>713</v>
      </c>
      <c r="B670" t="s">
        <v>714</v>
      </c>
      <c r="C670" t="s">
        <v>3178</v>
      </c>
      <c r="D670" t="s">
        <v>97</v>
      </c>
      <c r="E670">
        <v>25181.562749699999</v>
      </c>
      <c r="F670">
        <v>311.5</v>
      </c>
      <c r="G670">
        <v>-35.558210714397397</v>
      </c>
      <c r="H670">
        <f>(Table2[[#This Row],[1Y Return vs Nifty]]-AVERAGE(Table2[1Y Return vs Nifty]))/_xlfn.STDEV.P(Table2[1Y Return vs Nifty])</f>
        <v>-1.0149861356342662</v>
      </c>
      <c r="I670">
        <v>1.7836542465429699</v>
      </c>
      <c r="J670">
        <f>(Table2[[#This Row],[1M Return vs Nifty]]-AVERAGE(Table2[1M Return vs Nifty]))/_xlfn.STDEV.P(Table2[1M Return vs Nifty])</f>
        <v>0.26390337478404846</v>
      </c>
      <c r="K670">
        <v>-2.9775761107056899</v>
      </c>
      <c r="L670">
        <f>(Table2[[#This Row],[6M Return vs Nifty]]-AVERAGE(Table2[6M Return vs Nifty]))/_xlfn.STDEV.P(Table2[6M Return vs Nifty])</f>
        <v>-0.42439324125371619</v>
      </c>
      <c r="M670">
        <v>1.6895547976410199</v>
      </c>
      <c r="N670">
        <f>(Table2[[#This Row],[1W Return vs Nifty]]-AVERAGE(Table2[1W Return vs Nifty]))/_xlfn.STDEV.P(Table2[1W Return vs Nifty])</f>
        <v>0.26855449434738377</v>
      </c>
      <c r="O670">
        <v>306.31</v>
      </c>
      <c r="P670">
        <v>299.678203633019</v>
      </c>
      <c r="Q670">
        <v>295.06307801768202</v>
      </c>
      <c r="R670">
        <v>61.920541067073501</v>
      </c>
      <c r="S670" s="1">
        <f>(Table2[[#This Row],[Close Price]]-Table2[[#This Row],[20D EMA]])/Table2[[#This Row],[20D EMA]]</f>
        <v>1.6943619209297763E-2</v>
      </c>
      <c r="T670" s="1">
        <f>(Table2[[#This Row],[Close Price]]-Table2[[#This Row],[50D EMA]])/Table2[[#This Row],[50D EMA]]</f>
        <v>3.9448302291139541E-2</v>
      </c>
      <c r="U670" s="1">
        <f>(Table2[[#This Row],[Close Price]]-Table2[[#This Row],[200D EMA]])/Table2[[#This Row],[200D EMA]]</f>
        <v>5.5706468232982309E-2</v>
      </c>
      <c r="V670">
        <v>0.52896521755909798</v>
      </c>
      <c r="W670">
        <v>305.95</v>
      </c>
      <c r="X670">
        <v>312.89999999999998</v>
      </c>
      <c r="Y670">
        <v>305.3</v>
      </c>
      <c r="Z670">
        <v>312.89999999999998</v>
      </c>
      <c r="AA670">
        <v>305.95</v>
      </c>
      <c r="AB670">
        <v>312.89999999999998</v>
      </c>
      <c r="AC670" s="1">
        <f>(Table2[[#This Row],[Close Price]]/Table2[[#This Row],[Day Low]])-1</f>
        <v>1.8140218990031043E-2</v>
      </c>
      <c r="AD670" s="1">
        <f>(Table2[[#This Row],[Day High]]/Table2[[#This Row],[Close Price]])-1</f>
        <v>4.4943820224718767E-3</v>
      </c>
      <c r="AE670" s="1">
        <f>(Table2[[#This Row],[Close Price]]/Table2[[#This Row],[Current Week Low]])-1</f>
        <v>2.0307893874877081E-2</v>
      </c>
      <c r="AF670" s="1">
        <f>(Table2[[#This Row],[Current Week High]]/Table2[[#This Row],[Close Price]])-1</f>
        <v>4.4943820224718767E-3</v>
      </c>
      <c r="AG670" s="1">
        <f>(Table2[[#This Row],[Close Price]]/Table2[[#This Row],[Current Month Low]])-1</f>
        <v>1.8140218990031043E-2</v>
      </c>
      <c r="AH670" s="1">
        <f>(Table2[[#This Row],[Current Month High]]/Table2[[#This Row],[Close Price]])-1</f>
        <v>4.4943820224718767E-3</v>
      </c>
      <c r="AI670">
        <v>14.703049759229501</v>
      </c>
      <c r="AJ670">
        <v>23.684732975977699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7.0000000000000007E-2</v>
      </c>
      <c r="AM670" t="s">
        <v>3215</v>
      </c>
      <c r="AN670">
        <v>0.03</v>
      </c>
      <c r="AO670" t="s">
        <v>3215</v>
      </c>
      <c r="AP670">
        <v>-9.9764016940370001E-2</v>
      </c>
      <c r="AQ670">
        <f>(Table2[[#This Row],[Sharpe Ratio]]-AVERAGE(Table2[Sharpe Ratio]))/_xlfn.STDEV.P(Table2[Sharpe Ratio])</f>
        <v>-1.8795030465743336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-2.7864245543308837</v>
      </c>
      <c r="AS670">
        <f>_xlfn.RANK.AVG(Table2[[#This Row],[1Y Return vs Nifty Z-Score]],Table2[1Y Return vs Nifty Z-Score])</f>
        <v>666</v>
      </c>
      <c r="AT670">
        <f>_xlfn.RANK.AVG(Table2[[#This Row],[6M Return vs Nifty Z-Score]],Table2[6M Return vs Nifty Z-Score])</f>
        <v>467</v>
      </c>
      <c r="AU670">
        <f>_xlfn.RANK.AVG(Table2[[#This Row],[Sharpe Ratio Z-Score]],Table2[Sharpe Ratio Z-Score])</f>
        <v>713</v>
      </c>
      <c r="AV670">
        <f>(Table2[[#This Row],[Rank 1Y]]+Table2[[#This Row],[Rank 6M]]+Table2[[#This Row],[Rank Sharpe]])/3</f>
        <v>615.33333333333337</v>
      </c>
    </row>
    <row r="671" spans="1:48" x14ac:dyDescent="0.3">
      <c r="A671" t="s">
        <v>436</v>
      </c>
      <c r="B671" t="s">
        <v>437</v>
      </c>
      <c r="C671" t="s">
        <v>3171</v>
      </c>
      <c r="D671" t="s">
        <v>195</v>
      </c>
      <c r="E671">
        <v>54306.973631679997</v>
      </c>
      <c r="F671">
        <v>16730.05</v>
      </c>
      <c r="G671">
        <v>-37.300558645626801</v>
      </c>
      <c r="H671">
        <f>(Table2[[#This Row],[1Y Return vs Nifty]]-AVERAGE(Table2[1Y Return vs Nifty]))/_xlfn.STDEV.P(Table2[1Y Return vs Nifty])</f>
        <v>-1.0441256451640943</v>
      </c>
      <c r="I671">
        <v>-1.4320001293459499</v>
      </c>
      <c r="J671">
        <f>(Table2[[#This Row],[1M Return vs Nifty]]-AVERAGE(Table2[1M Return vs Nifty]))/_xlfn.STDEV.P(Table2[1M Return vs Nifty])</f>
        <v>-2.5576443474319151E-2</v>
      </c>
      <c r="K671">
        <v>-10.937693514936599</v>
      </c>
      <c r="L671">
        <f>(Table2[[#This Row],[6M Return vs Nifty]]-AVERAGE(Table2[6M Return vs Nifty]))/_xlfn.STDEV.P(Table2[6M Return vs Nifty])</f>
        <v>-0.6760687254631178</v>
      </c>
      <c r="M671">
        <v>1.4980759016301699</v>
      </c>
      <c r="N671">
        <f>(Table2[[#This Row],[1W Return vs Nifty]]-AVERAGE(Table2[1W Return vs Nifty]))/_xlfn.STDEV.P(Table2[1W Return vs Nifty])</f>
        <v>0.22851931301592726</v>
      </c>
      <c r="O671">
        <v>16565.759999999998</v>
      </c>
      <c r="P671">
        <v>16626.251473343302</v>
      </c>
      <c r="Q671">
        <v>16483.6401216001</v>
      </c>
      <c r="R671">
        <v>65.542123871205206</v>
      </c>
      <c r="S671" s="1">
        <f>(Table2[[#This Row],[Close Price]]-Table2[[#This Row],[20D EMA]])/Table2[[#This Row],[20D EMA]]</f>
        <v>9.9174441740071621E-3</v>
      </c>
      <c r="T671" s="1">
        <f>(Table2[[#This Row],[Close Price]]-Table2[[#This Row],[50D EMA]])/Table2[[#This Row],[50D EMA]]</f>
        <v>6.2430504448411969E-3</v>
      </c>
      <c r="U671" s="1">
        <f>(Table2[[#This Row],[Close Price]]-Table2[[#This Row],[200D EMA]])/Table2[[#This Row],[200D EMA]]</f>
        <v>1.4948753829987175E-2</v>
      </c>
      <c r="V671">
        <v>1.1950178287331199</v>
      </c>
      <c r="W671">
        <v>16501</v>
      </c>
      <c r="X671">
        <v>16798.95</v>
      </c>
      <c r="Y671">
        <v>16427.25</v>
      </c>
      <c r="Z671">
        <v>16798.95</v>
      </c>
      <c r="AA671">
        <v>16501</v>
      </c>
      <c r="AB671">
        <v>16798.95</v>
      </c>
      <c r="AC671" s="1">
        <f>(Table2[[#This Row],[Close Price]]/Table2[[#This Row],[Day Low]])-1</f>
        <v>1.3880976910490173E-2</v>
      </c>
      <c r="AD671" s="1">
        <f>(Table2[[#This Row],[Day High]]/Table2[[#This Row],[Close Price]])-1</f>
        <v>4.1183379607354631E-3</v>
      </c>
      <c r="AE671" s="1">
        <f>(Table2[[#This Row],[Close Price]]/Table2[[#This Row],[Current Week Low]])-1</f>
        <v>1.8432786985040028E-2</v>
      </c>
      <c r="AF671" s="1">
        <f>(Table2[[#This Row],[Current Week High]]/Table2[[#This Row],[Close Price]])-1</f>
        <v>4.1183379607354631E-3</v>
      </c>
      <c r="AG671" s="1">
        <f>(Table2[[#This Row],[Close Price]]/Table2[[#This Row],[Current Month Low]])-1</f>
        <v>1.3880976910490173E-2</v>
      </c>
      <c r="AH671" s="1">
        <f>(Table2[[#This Row],[Current Month High]]/Table2[[#This Row],[Close Price]])-1</f>
        <v>4.1183379607354631E-3</v>
      </c>
      <c r="AI671">
        <v>15.0624176257692</v>
      </c>
      <c r="AJ671">
        <v>9.0232252010374392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</v>
      </c>
      <c r="AM671" t="s">
        <v>3214</v>
      </c>
      <c r="AN671">
        <v>0.46</v>
      </c>
      <c r="AO671" t="s">
        <v>3215</v>
      </c>
      <c r="AP671">
        <v>-3.0998768464479E-2</v>
      </c>
      <c r="AQ671">
        <f>(Table2[[#This Row],[Sharpe Ratio]]-AVERAGE(Table2[Sharpe Ratio]))/_xlfn.STDEV.P(Table2[Sharpe Ratio])</f>
        <v>-1.0765503272403218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673</v>
      </c>
      <c r="AT671">
        <f>_xlfn.RANK.AVG(Table2[[#This Row],[6M Return vs Nifty Z-Score]],Table2[6M Return vs Nifty Z-Score])</f>
        <v>547</v>
      </c>
      <c r="AU671">
        <f>_xlfn.RANK.AVG(Table2[[#This Row],[Sharpe Ratio Z-Score]],Table2[Sharpe Ratio Z-Score])</f>
        <v>627</v>
      </c>
      <c r="AV671">
        <f>(Table2[[#This Row],[Rank 1Y]]+Table2[[#This Row],[Rank 6M]]+Table2[[#This Row],[Rank Sharpe]])/3</f>
        <v>615.66666666666663</v>
      </c>
    </row>
    <row r="672" spans="1:48" x14ac:dyDescent="0.3">
      <c r="A672" t="s">
        <v>1082</v>
      </c>
      <c r="B672" t="s">
        <v>1083</v>
      </c>
      <c r="C672" t="s">
        <v>3177</v>
      </c>
      <c r="D672" t="s">
        <v>77</v>
      </c>
      <c r="E672">
        <v>12882.622438709999</v>
      </c>
      <c r="F672">
        <v>360.7</v>
      </c>
      <c r="G672">
        <v>-34.967844700701299</v>
      </c>
      <c r="H672">
        <f>(Table2[[#This Row],[1Y Return vs Nifty]]-AVERAGE(Table2[1Y Return vs Nifty]))/_xlfn.STDEV.P(Table2[1Y Return vs Nifty])</f>
        <v>-1.0051126908567665</v>
      </c>
      <c r="I672">
        <v>3.8652117443334002</v>
      </c>
      <c r="J672">
        <f>(Table2[[#This Row],[1M Return vs Nifty]]-AVERAGE(Table2[1M Return vs Nifty]))/_xlfn.STDEV.P(Table2[1M Return vs Nifty])</f>
        <v>0.45128946038852052</v>
      </c>
      <c r="K672">
        <v>-3.34762525946276</v>
      </c>
      <c r="L672">
        <f>(Table2[[#This Row],[6M Return vs Nifty]]-AVERAGE(Table2[6M Return vs Nifty]))/_xlfn.STDEV.P(Table2[6M Return vs Nifty])</f>
        <v>-0.43609310621364894</v>
      </c>
      <c r="M672">
        <v>2.3883125616161802</v>
      </c>
      <c r="N672">
        <f>(Table2[[#This Row],[1W Return vs Nifty]]-AVERAGE(Table2[1W Return vs Nifty]))/_xlfn.STDEV.P(Table2[1W Return vs Nifty])</f>
        <v>0.41465359127304946</v>
      </c>
      <c r="O672">
        <v>354.84</v>
      </c>
      <c r="P672">
        <v>349.38033878856203</v>
      </c>
      <c r="Q672">
        <v>344.41818606428598</v>
      </c>
      <c r="R672">
        <v>58.356638796653797</v>
      </c>
      <c r="S672" s="1">
        <f>(Table2[[#This Row],[Close Price]]-Table2[[#This Row],[20D EMA]])/Table2[[#This Row],[20D EMA]]</f>
        <v>1.6514485401871306E-2</v>
      </c>
      <c r="T672" s="1">
        <f>(Table2[[#This Row],[Close Price]]-Table2[[#This Row],[50D EMA]])/Table2[[#This Row],[50D EMA]]</f>
        <v>3.2399250772632608E-2</v>
      </c>
      <c r="U672" s="1">
        <f>(Table2[[#This Row],[Close Price]]-Table2[[#This Row],[200D EMA]])/Table2[[#This Row],[200D EMA]]</f>
        <v>4.7273386233661299E-2</v>
      </c>
      <c r="V672">
        <v>2.4050579072200899</v>
      </c>
      <c r="W672">
        <v>356</v>
      </c>
      <c r="X672">
        <v>362.15</v>
      </c>
      <c r="Y672">
        <v>351.1</v>
      </c>
      <c r="Z672">
        <v>362.15</v>
      </c>
      <c r="AA672">
        <v>356</v>
      </c>
      <c r="AB672">
        <v>362.15</v>
      </c>
      <c r="AC672" s="1">
        <f>(Table2[[#This Row],[Close Price]]/Table2[[#This Row],[Day Low]])-1</f>
        <v>1.3202247191011152E-2</v>
      </c>
      <c r="AD672" s="1">
        <f>(Table2[[#This Row],[Day High]]/Table2[[#This Row],[Close Price]])-1</f>
        <v>4.0199611865816554E-3</v>
      </c>
      <c r="AE672" s="1">
        <f>(Table2[[#This Row],[Close Price]]/Table2[[#This Row],[Current Week Low]])-1</f>
        <v>2.7342637425234795E-2</v>
      </c>
      <c r="AF672" s="1">
        <f>(Table2[[#This Row],[Current Week High]]/Table2[[#This Row],[Close Price]])-1</f>
        <v>4.0199611865816554E-3</v>
      </c>
      <c r="AG672" s="1">
        <f>(Table2[[#This Row],[Close Price]]/Table2[[#This Row],[Current Month Low]])-1</f>
        <v>1.3202247191011152E-2</v>
      </c>
      <c r="AH672" s="1">
        <f>(Table2[[#This Row],[Current Month High]]/Table2[[#This Row],[Close Price]])-1</f>
        <v>4.0199611865816554E-3</v>
      </c>
      <c r="AI672">
        <v>10.341003604103101</v>
      </c>
      <c r="AJ672">
        <v>23.824236182629502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-0.02</v>
      </c>
      <c r="AM672" t="s">
        <v>3214</v>
      </c>
      <c r="AN672">
        <v>2.21</v>
      </c>
      <c r="AO672" t="s">
        <v>3215</v>
      </c>
      <c r="AP672">
        <v>-0.10164684118435501</v>
      </c>
      <c r="AQ672">
        <f>(Table2[[#This Row],[Sharpe Ratio]]-AVERAGE(Table2[Sharpe Ratio]))/_xlfn.STDEV.P(Table2[Sharpe Ratio])</f>
        <v>-1.9014882626572189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-2.476751008066064</v>
      </c>
      <c r="AS672">
        <f>_xlfn.RANK.AVG(Table2[[#This Row],[1Y Return vs Nifty Z-Score]],Table2[1Y Return vs Nifty Z-Score])</f>
        <v>662</v>
      </c>
      <c r="AT672">
        <f>_xlfn.RANK.AVG(Table2[[#This Row],[6M Return vs Nifty Z-Score]],Table2[6M Return vs Nifty Z-Score])</f>
        <v>472</v>
      </c>
      <c r="AU672">
        <f>_xlfn.RANK.AVG(Table2[[#This Row],[Sharpe Ratio Z-Score]],Table2[Sharpe Ratio Z-Score])</f>
        <v>715</v>
      </c>
      <c r="AV672">
        <f>(Table2[[#This Row],[Rank 1Y]]+Table2[[#This Row],[Rank 6M]]+Table2[[#This Row],[Rank Sharpe]])/3</f>
        <v>616.33333333333337</v>
      </c>
    </row>
    <row r="673" spans="1:48" x14ac:dyDescent="0.3">
      <c r="A673" t="s">
        <v>49</v>
      </c>
      <c r="B673" t="s">
        <v>50</v>
      </c>
      <c r="C673" t="s">
        <v>3169</v>
      </c>
      <c r="D673" t="s">
        <v>51</v>
      </c>
      <c r="E673">
        <v>477247.29816109699</v>
      </c>
      <c r="F673">
        <v>7703</v>
      </c>
      <c r="G673">
        <v>-34.681098128553899</v>
      </c>
      <c r="H673">
        <f>(Table2[[#This Row],[1Y Return vs Nifty]]-AVERAGE(Table2[1Y Return vs Nifty]))/_xlfn.STDEV.P(Table2[1Y Return vs Nifty])</f>
        <v>-1.0003170617393151</v>
      </c>
      <c r="I673">
        <v>3.71911606058304</v>
      </c>
      <c r="J673">
        <f>(Table2[[#This Row],[1M Return vs Nifty]]-AVERAGE(Table2[1M Return vs Nifty]))/_xlfn.STDEV.P(Table2[1M Return vs Nifty])</f>
        <v>0.43813762656661132</v>
      </c>
      <c r="K673">
        <v>-7.9705864020528097</v>
      </c>
      <c r="L673">
        <f>(Table2[[#This Row],[6M Return vs Nifty]]-AVERAGE(Table2[6M Return vs Nifty]))/_xlfn.STDEV.P(Table2[6M Return vs Nifty])</f>
        <v>-0.58225753130418734</v>
      </c>
      <c r="M673">
        <v>2.76040524180388</v>
      </c>
      <c r="N673">
        <f>(Table2[[#This Row],[1W Return vs Nifty]]-AVERAGE(Table2[1W Return vs Nifty]))/_xlfn.STDEV.P(Table2[1W Return vs Nifty])</f>
        <v>0.49245223244851399</v>
      </c>
      <c r="O673">
        <v>7495</v>
      </c>
      <c r="P673">
        <v>7241.7421591123803</v>
      </c>
      <c r="Q673">
        <v>7056.0433753861098</v>
      </c>
      <c r="R673">
        <v>64.846108553567902</v>
      </c>
      <c r="S673" s="1">
        <f>(Table2[[#This Row],[Close Price]]-Table2[[#This Row],[20D EMA]])/Table2[[#This Row],[20D EMA]]</f>
        <v>2.7751834556370914E-2</v>
      </c>
      <c r="T673" s="1">
        <f>(Table2[[#This Row],[Close Price]]-Table2[[#This Row],[50D EMA]])/Table2[[#This Row],[50D EMA]]</f>
        <v>6.3694319785635126E-2</v>
      </c>
      <c r="U673" s="1">
        <f>(Table2[[#This Row],[Close Price]]-Table2[[#This Row],[200D EMA]])/Table2[[#This Row],[200D EMA]]</f>
        <v>9.168830039660697E-2</v>
      </c>
      <c r="V673">
        <v>1.18943093759063</v>
      </c>
      <c r="W673">
        <v>7651</v>
      </c>
      <c r="X673">
        <v>7814.65</v>
      </c>
      <c r="Y673">
        <v>7651</v>
      </c>
      <c r="Z673">
        <v>7824</v>
      </c>
      <c r="AA673">
        <v>7651</v>
      </c>
      <c r="AB673">
        <v>7814.65</v>
      </c>
      <c r="AC673" s="1">
        <f>(Table2[[#This Row],[Close Price]]/Table2[[#This Row],[Day Low]])-1</f>
        <v>6.7964971899097115E-3</v>
      </c>
      <c r="AD673" s="1">
        <f>(Table2[[#This Row],[Day High]]/Table2[[#This Row],[Close Price]])-1</f>
        <v>1.4494352849539149E-2</v>
      </c>
      <c r="AE673" s="1">
        <f>(Table2[[#This Row],[Close Price]]/Table2[[#This Row],[Current Week Low]])-1</f>
        <v>6.7964971899097115E-3</v>
      </c>
      <c r="AF673" s="1">
        <f>(Table2[[#This Row],[Current Week High]]/Table2[[#This Row],[Close Price]])-1</f>
        <v>1.5708165649746864E-2</v>
      </c>
      <c r="AG673" s="1">
        <f>(Table2[[#This Row],[Close Price]]/Table2[[#This Row],[Current Month Low]])-1</f>
        <v>6.7964971899097115E-3</v>
      </c>
      <c r="AH673" s="1">
        <f>(Table2[[#This Row],[Current Month High]]/Table2[[#This Row],[Close Price]])-1</f>
        <v>1.4494352849539149E-2</v>
      </c>
      <c r="AI673">
        <v>6.34817603531092</v>
      </c>
      <c r="AJ673">
        <v>24.4868935647564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0.06</v>
      </c>
      <c r="AM673" t="s">
        <v>3215</v>
      </c>
      <c r="AN673">
        <v>1.38</v>
      </c>
      <c r="AO673" t="s">
        <v>3215</v>
      </c>
      <c r="AP673">
        <v>-5.8620009918505002E-2</v>
      </c>
      <c r="AQ673">
        <f>(Table2[[#This Row],[Sharpe Ratio]]-AVERAGE(Table2[Sharpe Ratio]))/_xlfn.STDEV.P(Table2[Sharpe Ratio])</f>
        <v>-1.3990758968914994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-2.0510606309198769</v>
      </c>
      <c r="AS673">
        <f>_xlfn.RANK.AVG(Table2[[#This Row],[1Y Return vs Nifty Z-Score]],Table2[1Y Return vs Nifty Z-Score])</f>
        <v>661</v>
      </c>
      <c r="AT673">
        <f>_xlfn.RANK.AVG(Table2[[#This Row],[6M Return vs Nifty Z-Score]],Table2[6M Return vs Nifty Z-Score])</f>
        <v>523</v>
      </c>
      <c r="AU673">
        <f>_xlfn.RANK.AVG(Table2[[#This Row],[Sharpe Ratio Z-Score]],Table2[Sharpe Ratio Z-Score])</f>
        <v>673</v>
      </c>
      <c r="AV673">
        <f>(Table2[[#This Row],[Rank 1Y]]+Table2[[#This Row],[Rank 6M]]+Table2[[#This Row],[Rank Sharpe]])/3</f>
        <v>619</v>
      </c>
    </row>
    <row r="674" spans="1:48" x14ac:dyDescent="0.3">
      <c r="A674" t="s">
        <v>1633</v>
      </c>
      <c r="B674" t="s">
        <v>1634</v>
      </c>
      <c r="C674" t="s">
        <v>3171</v>
      </c>
      <c r="D674" t="s">
        <v>1025</v>
      </c>
      <c r="E674">
        <v>5791.6344238199999</v>
      </c>
      <c r="F674">
        <v>126.27</v>
      </c>
      <c r="G674">
        <v>-59.442164514053403</v>
      </c>
      <c r="H674">
        <f>(Table2[[#This Row],[1Y Return vs Nifty]]-AVERAGE(Table2[1Y Return vs Nifty]))/_xlfn.STDEV.P(Table2[1Y Return vs Nifty])</f>
        <v>-1.4144279961724073</v>
      </c>
      <c r="I674">
        <v>-14.505065925609101</v>
      </c>
      <c r="J674">
        <f>(Table2[[#This Row],[1M Return vs Nifty]]-AVERAGE(Table2[1M Return vs Nifty]))/_xlfn.STDEV.P(Table2[1M Return vs Nifty])</f>
        <v>-1.2024407044960905</v>
      </c>
      <c r="K674">
        <v>-37.899868915317803</v>
      </c>
      <c r="L674">
        <f>(Table2[[#This Row],[6M Return vs Nifty]]-AVERAGE(Table2[6M Return vs Nifty]))/_xlfn.STDEV.P(Table2[6M Return vs Nifty])</f>
        <v>-1.5285333569047417</v>
      </c>
      <c r="M674">
        <v>-9.9837949658879696E-2</v>
      </c>
      <c r="N674">
        <f>(Table2[[#This Row],[1W Return vs Nifty]]-AVERAGE(Table2[1W Return vs Nifty]))/_xlfn.STDEV.P(Table2[1W Return vs Nifty])</f>
        <v>-0.10557897207538725</v>
      </c>
      <c r="O674">
        <v>131.58000000000001</v>
      </c>
      <c r="P674">
        <v>135.55520415821701</v>
      </c>
      <c r="Q674">
        <v>148.61118924504299</v>
      </c>
      <c r="R674">
        <v>31.902938433756098</v>
      </c>
      <c r="S674" s="1">
        <f>(Table2[[#This Row],[Close Price]]-Table2[[#This Row],[20D EMA]])/Table2[[#This Row],[20D EMA]]</f>
        <v>-4.0355677154582888E-2</v>
      </c>
      <c r="T674" s="1">
        <f>(Table2[[#This Row],[Close Price]]-Table2[[#This Row],[50D EMA]])/Table2[[#This Row],[50D EMA]]</f>
        <v>-6.8497585289160348E-2</v>
      </c>
      <c r="U674" s="1">
        <f>(Table2[[#This Row],[Close Price]]-Table2[[#This Row],[200D EMA]])/Table2[[#This Row],[200D EMA]]</f>
        <v>-0.15033315700209432</v>
      </c>
      <c r="V674">
        <v>1.4625007177806999</v>
      </c>
      <c r="W674">
        <v>125.92</v>
      </c>
      <c r="X674">
        <v>128.59</v>
      </c>
      <c r="Y674">
        <v>125.11</v>
      </c>
      <c r="Z674">
        <v>128.99</v>
      </c>
      <c r="AA674">
        <v>125.92</v>
      </c>
      <c r="AB674">
        <v>128.59</v>
      </c>
      <c r="AC674" s="1">
        <f>(Table2[[#This Row],[Close Price]]/Table2[[#This Row],[Day Low]])-1</f>
        <v>2.7795425667089813E-3</v>
      </c>
      <c r="AD674" s="1">
        <f>(Table2[[#This Row],[Day High]]/Table2[[#This Row],[Close Price]])-1</f>
        <v>1.8373326997703332E-2</v>
      </c>
      <c r="AE674" s="1">
        <f>(Table2[[#This Row],[Close Price]]/Table2[[#This Row],[Current Week Low]])-1</f>
        <v>9.2718407801135605E-3</v>
      </c>
      <c r="AF674" s="1">
        <f>(Table2[[#This Row],[Current Week High]]/Table2[[#This Row],[Close Price]])-1</f>
        <v>2.15411419973075E-2</v>
      </c>
      <c r="AG674" s="1">
        <f>(Table2[[#This Row],[Close Price]]/Table2[[#This Row],[Current Month Low]])-1</f>
        <v>2.7795425667089813E-3</v>
      </c>
      <c r="AH674" s="1">
        <f>(Table2[[#This Row],[Current Month High]]/Table2[[#This Row],[Close Price]])-1</f>
        <v>1.8373326997703332E-2</v>
      </c>
      <c r="AI674">
        <v>66.785459729151796</v>
      </c>
      <c r="AJ674">
        <v>2.4087591240876001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3214</v>
      </c>
      <c r="AN674">
        <v>-8.8000000000000007</v>
      </c>
      <c r="AO674" t="s">
        <v>3214</v>
      </c>
      <c r="AP674">
        <v>3.4711938917556001E-2</v>
      </c>
      <c r="AQ674">
        <f>(Table2[[#This Row],[Sharpe Ratio]]-AVERAGE(Table2[Sharpe Ratio]))/_xlfn.STDEV.P(Table2[Sharpe Ratio])</f>
        <v>-0.30926463641256263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721</v>
      </c>
      <c r="AT674">
        <f>_xlfn.RANK.AVG(Table2[[#This Row],[6M Return vs Nifty Z-Score]],Table2[6M Return vs Nifty Z-Score])</f>
        <v>719</v>
      </c>
      <c r="AU674">
        <f>_xlfn.RANK.AVG(Table2[[#This Row],[Sharpe Ratio Z-Score]],Table2[Sharpe Ratio Z-Score])</f>
        <v>417</v>
      </c>
      <c r="AV674">
        <f>(Table2[[#This Row],[Rank 1Y]]+Table2[[#This Row],[Rank 6M]]+Table2[[#This Row],[Rank Sharpe]])/3</f>
        <v>619</v>
      </c>
    </row>
    <row r="675" spans="1:48" x14ac:dyDescent="0.3">
      <c r="A675" t="s">
        <v>1449</v>
      </c>
      <c r="B675" t="s">
        <v>1450</v>
      </c>
      <c r="C675" t="s">
        <v>3181</v>
      </c>
      <c r="D675" t="s">
        <v>140</v>
      </c>
      <c r="E675">
        <v>7608.6327954449998</v>
      </c>
      <c r="F675">
        <v>428.45</v>
      </c>
      <c r="G675">
        <v>-61.958674239396601</v>
      </c>
      <c r="H675">
        <f>(Table2[[#This Row],[1Y Return vs Nifty]]-AVERAGE(Table2[1Y Return vs Nifty]))/_xlfn.STDEV.P(Table2[1Y Return vs Nifty])</f>
        <v>-1.4565148020331644</v>
      </c>
      <c r="I675">
        <v>-5.7144077146676597</v>
      </c>
      <c r="J675">
        <f>(Table2[[#This Row],[1M Return vs Nifty]]-AVERAGE(Table2[1M Return vs Nifty]))/_xlfn.STDEV.P(Table2[1M Return vs Nifty])</f>
        <v>-0.41108757887564634</v>
      </c>
      <c r="K675">
        <v>-27.754668296878201</v>
      </c>
      <c r="L675">
        <f>(Table2[[#This Row],[6M Return vs Nifty]]-AVERAGE(Table2[6M Return vs Nifty]))/_xlfn.STDEV.P(Table2[6M Return vs Nifty])</f>
        <v>-1.207771972570109</v>
      </c>
      <c r="M675">
        <v>-3.1550906681416402</v>
      </c>
      <c r="N675">
        <f>(Table2[[#This Row],[1W Return vs Nifty]]-AVERAGE(Table2[1W Return vs Nifty]))/_xlfn.STDEV.P(Table2[1W Return vs Nifty])</f>
        <v>-0.74438355652918375</v>
      </c>
      <c r="O675">
        <v>440.53</v>
      </c>
      <c r="P675">
        <v>445.78379239423799</v>
      </c>
      <c r="Q675">
        <v>472.74711478881301</v>
      </c>
      <c r="R675">
        <v>39.269620206365403</v>
      </c>
      <c r="S675" s="1">
        <f>(Table2[[#This Row],[Close Price]]-Table2[[#This Row],[20D EMA]])/Table2[[#This Row],[20D EMA]]</f>
        <v>-2.7421514993303486E-2</v>
      </c>
      <c r="T675" s="1">
        <f>(Table2[[#This Row],[Close Price]]-Table2[[#This Row],[50D EMA]])/Table2[[#This Row],[50D EMA]]</f>
        <v>-3.8883855110884137E-2</v>
      </c>
      <c r="U675" s="1">
        <f>(Table2[[#This Row],[Close Price]]-Table2[[#This Row],[200D EMA]])/Table2[[#This Row],[200D EMA]]</f>
        <v>-9.3701502141586956E-2</v>
      </c>
      <c r="V675">
        <v>1.0201917599022201</v>
      </c>
      <c r="W675">
        <v>425.85</v>
      </c>
      <c r="X675">
        <v>431.25</v>
      </c>
      <c r="Y675">
        <v>420.2</v>
      </c>
      <c r="Z675">
        <v>446</v>
      </c>
      <c r="AA675">
        <v>425.85</v>
      </c>
      <c r="AB675">
        <v>431.25</v>
      </c>
      <c r="AC675" s="1">
        <f>(Table2[[#This Row],[Close Price]]/Table2[[#This Row],[Day Low]])-1</f>
        <v>6.1054361864505413E-3</v>
      </c>
      <c r="AD675" s="1">
        <f>(Table2[[#This Row],[Day High]]/Table2[[#This Row],[Close Price]])-1</f>
        <v>6.535184969074681E-3</v>
      </c>
      <c r="AE675" s="1">
        <f>(Table2[[#This Row],[Close Price]]/Table2[[#This Row],[Current Week Low]])-1</f>
        <v>1.963350785340312E-2</v>
      </c>
      <c r="AF675" s="1">
        <f>(Table2[[#This Row],[Current Week High]]/Table2[[#This Row],[Close Price]])-1</f>
        <v>4.0961605788306654E-2</v>
      </c>
      <c r="AG675" s="1">
        <f>(Table2[[#This Row],[Close Price]]/Table2[[#This Row],[Current Month Low]])-1</f>
        <v>6.1054361864505413E-3</v>
      </c>
      <c r="AH675" s="1">
        <f>(Table2[[#This Row],[Current Month High]]/Table2[[#This Row],[Close Price]])-1</f>
        <v>6.535184969074681E-3</v>
      </c>
      <c r="AI675">
        <v>64.593301435406701</v>
      </c>
      <c r="AJ675">
        <v>10.968660968660901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-0.22</v>
      </c>
      <c r="AM675" t="s">
        <v>3214</v>
      </c>
      <c r="AN675">
        <v>-8.48</v>
      </c>
      <c r="AO675" t="s">
        <v>3214</v>
      </c>
      <c r="AP675">
        <v>2.1425781955113E-2</v>
      </c>
      <c r="AQ675">
        <f>(Table2[[#This Row],[Sharpe Ratio]]-AVERAGE(Table2[Sharpe Ratio]))/_xlfn.STDEV.P(Table2[Sharpe Ratio])</f>
        <v>-0.46440340343428527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724</v>
      </c>
      <c r="AT675">
        <f>_xlfn.RANK.AVG(Table2[[#This Row],[6M Return vs Nifty Z-Score]],Table2[6M Return vs Nifty Z-Score])</f>
        <v>685</v>
      </c>
      <c r="AU675">
        <f>_xlfn.RANK.AVG(Table2[[#This Row],[Sharpe Ratio Z-Score]],Table2[Sharpe Ratio Z-Score])</f>
        <v>456</v>
      </c>
      <c r="AV675">
        <f>(Table2[[#This Row],[Rank 1Y]]+Table2[[#This Row],[Rank 6M]]+Table2[[#This Row],[Rank Sharpe]])/3</f>
        <v>621.66666666666663</v>
      </c>
    </row>
    <row r="676" spans="1:48" x14ac:dyDescent="0.3">
      <c r="A676" t="s">
        <v>2026</v>
      </c>
      <c r="B676" t="s">
        <v>2027</v>
      </c>
      <c r="C676" t="s">
        <v>3175</v>
      </c>
      <c r="D676" t="s">
        <v>187</v>
      </c>
      <c r="E676">
        <v>3399.6289841508501</v>
      </c>
      <c r="F676">
        <v>216.26</v>
      </c>
      <c r="G676">
        <v>-56.684733917033199</v>
      </c>
      <c r="H676">
        <f>(Table2[[#This Row],[1Y Return vs Nifty]]-AVERAGE(Table2[1Y Return vs Nifty]))/_xlfn.STDEV.P(Table2[1Y Return vs Nifty])</f>
        <v>-1.368311962905151</v>
      </c>
      <c r="I676">
        <v>-7.9920867306121197</v>
      </c>
      <c r="J676">
        <f>(Table2[[#This Row],[1M Return vs Nifty]]-AVERAGE(Table2[1M Return vs Nifty]))/_xlfn.STDEV.P(Table2[1M Return vs Nifty])</f>
        <v>-0.61612892676746833</v>
      </c>
      <c r="K676">
        <v>-22.269797667415101</v>
      </c>
      <c r="L676">
        <f>(Table2[[#This Row],[6M Return vs Nifty]]-AVERAGE(Table2[6M Return vs Nifty]))/_xlfn.STDEV.P(Table2[6M Return vs Nifty])</f>
        <v>-1.0343565062652595</v>
      </c>
      <c r="M676">
        <v>-0.78354865349518499</v>
      </c>
      <c r="N676">
        <f>(Table2[[#This Row],[1W Return vs Nifty]]-AVERAGE(Table2[1W Return vs Nifty]))/_xlfn.STDEV.P(Table2[1W Return vs Nifty])</f>
        <v>-0.24853196886304993</v>
      </c>
      <c r="O676">
        <v>216.91</v>
      </c>
      <c r="P676">
        <v>220.60366659595201</v>
      </c>
      <c r="Q676">
        <v>228.56810777481601</v>
      </c>
      <c r="R676">
        <v>51.644196943132101</v>
      </c>
      <c r="S676" s="1">
        <f>(Table2[[#This Row],[Close Price]]-Table2[[#This Row],[20D EMA]])/Table2[[#This Row],[20D EMA]]</f>
        <v>-2.9966345488912716E-3</v>
      </c>
      <c r="T676" s="1">
        <f>(Table2[[#This Row],[Close Price]]-Table2[[#This Row],[50D EMA]])/Table2[[#This Row],[50D EMA]]</f>
        <v>-1.9689911155954105E-2</v>
      </c>
      <c r="U676" s="1">
        <f>(Table2[[#This Row],[Close Price]]-Table2[[#This Row],[200D EMA]])/Table2[[#This Row],[200D EMA]]</f>
        <v>-5.3848753855642452E-2</v>
      </c>
      <c r="V676">
        <v>0.94362744189347203</v>
      </c>
      <c r="W676">
        <v>212.87</v>
      </c>
      <c r="X676">
        <v>217.99</v>
      </c>
      <c r="Y676">
        <v>210.95</v>
      </c>
      <c r="Z676">
        <v>217.99</v>
      </c>
      <c r="AA676">
        <v>212.87</v>
      </c>
      <c r="AB676">
        <v>217.99</v>
      </c>
      <c r="AC676" s="1">
        <f>(Table2[[#This Row],[Close Price]]/Table2[[#This Row],[Day Low]])-1</f>
        <v>1.5925212571052727E-2</v>
      </c>
      <c r="AD676" s="1">
        <f>(Table2[[#This Row],[Day High]]/Table2[[#This Row],[Close Price]])-1</f>
        <v>7.9996300749098914E-3</v>
      </c>
      <c r="AE676" s="1">
        <f>(Table2[[#This Row],[Close Price]]/Table2[[#This Row],[Current Week Low]])-1</f>
        <v>2.5171841668641948E-2</v>
      </c>
      <c r="AF676" s="1">
        <f>(Table2[[#This Row],[Current Week High]]/Table2[[#This Row],[Close Price]])-1</f>
        <v>7.9996300749098914E-3</v>
      </c>
      <c r="AG676" s="1">
        <f>(Table2[[#This Row],[Close Price]]/Table2[[#This Row],[Current Month Low]])-1</f>
        <v>1.5925212571052727E-2</v>
      </c>
      <c r="AH676" s="1">
        <f>(Table2[[#This Row],[Current Month High]]/Table2[[#This Row],[Close Price]])-1</f>
        <v>7.9996300749098914E-3</v>
      </c>
      <c r="AI676">
        <v>38.2595024507537</v>
      </c>
      <c r="AJ676">
        <v>13.4925216478614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-0.11</v>
      </c>
      <c r="AM676" t="s">
        <v>3214</v>
      </c>
      <c r="AN676">
        <v>-1.91</v>
      </c>
      <c r="AO676" t="s">
        <v>3214</v>
      </c>
      <c r="AP676">
        <v>5.5385449281810002E-3</v>
      </c>
      <c r="AQ676">
        <f>(Table2[[#This Row],[Sharpe Ratio]]-AVERAGE(Table2[Sharpe Ratio]))/_xlfn.STDEV.P(Table2[Sharpe Ratio])</f>
        <v>-0.64991426038918354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717</v>
      </c>
      <c r="AT676">
        <f>_xlfn.RANK.AVG(Table2[[#This Row],[6M Return vs Nifty Z-Score]],Table2[6M Return vs Nifty Z-Score])</f>
        <v>652</v>
      </c>
      <c r="AU676">
        <f>_xlfn.RANK.AVG(Table2[[#This Row],[Sharpe Ratio Z-Score]],Table2[Sharpe Ratio Z-Score])</f>
        <v>496</v>
      </c>
      <c r="AV676">
        <f>(Table2[[#This Row],[Rank 1Y]]+Table2[[#This Row],[Rank 6M]]+Table2[[#This Row],[Rank Sharpe]])/3</f>
        <v>621.66666666666663</v>
      </c>
    </row>
    <row r="677" spans="1:48" x14ac:dyDescent="0.3">
      <c r="A677" t="s">
        <v>2428</v>
      </c>
      <c r="B677" t="s">
        <v>2429</v>
      </c>
      <c r="C677" t="s">
        <v>3177</v>
      </c>
      <c r="D677" t="s">
        <v>77</v>
      </c>
      <c r="E677">
        <v>2191.2916632463698</v>
      </c>
      <c r="F677">
        <v>84.68</v>
      </c>
      <c r="G677">
        <v>-56.785071223109497</v>
      </c>
      <c r="H677">
        <f>(Table2[[#This Row],[1Y Return vs Nifty]]-AVERAGE(Table2[1Y Return vs Nifty]))/_xlfn.STDEV.P(Table2[1Y Return vs Nifty])</f>
        <v>-1.3699900318110236</v>
      </c>
      <c r="I677">
        <v>-8.1132213715223909</v>
      </c>
      <c r="J677">
        <f>(Table2[[#This Row],[1M Return vs Nifty]]-AVERAGE(Table2[1M Return vs Nifty]))/_xlfn.STDEV.P(Table2[1M Return vs Nifty])</f>
        <v>-0.62703371619335446</v>
      </c>
      <c r="K677">
        <v>-27.817047734289201</v>
      </c>
      <c r="L677">
        <f>(Table2[[#This Row],[6M Return vs Nifty]]-AVERAGE(Table2[6M Return vs Nifty]))/_xlfn.STDEV.P(Table2[6M Return vs Nifty])</f>
        <v>-1.2097442267867087</v>
      </c>
      <c r="M677">
        <v>-0.52157519386278195</v>
      </c>
      <c r="N677">
        <f>(Table2[[#This Row],[1W Return vs Nifty]]-AVERAGE(Table2[1W Return vs Nifty]))/_xlfn.STDEV.P(Table2[1W Return vs Nifty])</f>
        <v>-0.19375749930574709</v>
      </c>
      <c r="O677">
        <v>86.29</v>
      </c>
      <c r="P677">
        <v>89.316657349053997</v>
      </c>
      <c r="Q677">
        <v>96.167436095800198</v>
      </c>
      <c r="R677">
        <v>38.221738624158597</v>
      </c>
      <c r="S677" s="1">
        <f>(Table2[[#This Row],[Close Price]]-Table2[[#This Row],[20D EMA]])/Table2[[#This Row],[20D EMA]]</f>
        <v>-1.8658013674817467E-2</v>
      </c>
      <c r="T677" s="1">
        <f>(Table2[[#This Row],[Close Price]]-Table2[[#This Row],[50D EMA]])/Table2[[#This Row],[50D EMA]]</f>
        <v>-5.1912571368783987E-2</v>
      </c>
      <c r="U677" s="1">
        <f>(Table2[[#This Row],[Close Price]]-Table2[[#This Row],[200D EMA]])/Table2[[#This Row],[200D EMA]]</f>
        <v>-0.11945245253660108</v>
      </c>
      <c r="V677">
        <v>0.42143939610460102</v>
      </c>
      <c r="W677">
        <v>84.2</v>
      </c>
      <c r="X677">
        <v>85.73</v>
      </c>
      <c r="Y677">
        <v>83.59</v>
      </c>
      <c r="Z677">
        <v>85.73</v>
      </c>
      <c r="AA677">
        <v>84.2</v>
      </c>
      <c r="AB677">
        <v>85.73</v>
      </c>
      <c r="AC677" s="1">
        <f>(Table2[[#This Row],[Close Price]]/Table2[[#This Row],[Day Low]])-1</f>
        <v>5.7007125890737864E-3</v>
      </c>
      <c r="AD677" s="1">
        <f>(Table2[[#This Row],[Day High]]/Table2[[#This Row],[Close Price]])-1</f>
        <v>1.2399622106754826E-2</v>
      </c>
      <c r="AE677" s="1">
        <f>(Table2[[#This Row],[Close Price]]/Table2[[#This Row],[Current Week Low]])-1</f>
        <v>1.3039837301112689E-2</v>
      </c>
      <c r="AF677" s="1">
        <f>(Table2[[#This Row],[Current Week High]]/Table2[[#This Row],[Close Price]])-1</f>
        <v>1.2399622106754826E-2</v>
      </c>
      <c r="AG677" s="1">
        <f>(Table2[[#This Row],[Close Price]]/Table2[[#This Row],[Current Month Low]])-1</f>
        <v>5.7007125890737864E-3</v>
      </c>
      <c r="AH677" s="1">
        <f>(Table2[[#This Row],[Current Month High]]/Table2[[#This Row],[Close Price]])-1</f>
        <v>1.2399622106754826E-2</v>
      </c>
      <c r="AI677">
        <v>84.222957014643299</v>
      </c>
      <c r="AJ677">
        <v>2.1471652593486099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-0.15</v>
      </c>
      <c r="AM677" t="s">
        <v>3214</v>
      </c>
      <c r="AN677">
        <v>-2.82</v>
      </c>
      <c r="AO677" t="s">
        <v>3214</v>
      </c>
      <c r="AP677">
        <v>1.7379107843060002E-2</v>
      </c>
      <c r="AQ677">
        <f>(Table2[[#This Row],[Sharpe Ratio]]-AVERAGE(Table2[Sharpe Ratio]))/_xlfn.STDEV.P(Table2[Sharpe Ratio])</f>
        <v>-0.51165529380839914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718</v>
      </c>
      <c r="AT677">
        <f>_xlfn.RANK.AVG(Table2[[#This Row],[6M Return vs Nifty Z-Score]],Table2[6M Return vs Nifty Z-Score])</f>
        <v>686</v>
      </c>
      <c r="AU677">
        <f>_xlfn.RANK.AVG(Table2[[#This Row],[Sharpe Ratio Z-Score]],Table2[Sharpe Ratio Z-Score])</f>
        <v>465</v>
      </c>
      <c r="AV677">
        <f>(Table2[[#This Row],[Rank 1Y]]+Table2[[#This Row],[Rank 6M]]+Table2[[#This Row],[Rank Sharpe]])/3</f>
        <v>623</v>
      </c>
    </row>
    <row r="678" spans="1:48" x14ac:dyDescent="0.3">
      <c r="A678" t="s">
        <v>1790</v>
      </c>
      <c r="B678" t="s">
        <v>1791</v>
      </c>
      <c r="C678" t="s">
        <v>3180</v>
      </c>
      <c r="D678" t="s">
        <v>431</v>
      </c>
      <c r="E678">
        <v>4618.7076199839903</v>
      </c>
      <c r="F678">
        <v>92.44</v>
      </c>
      <c r="G678">
        <v>-26.849125104737901</v>
      </c>
      <c r="H678">
        <f>(Table2[[#This Row],[1Y Return vs Nifty]]-AVERAGE(Table2[1Y Return vs Nifty]))/_xlfn.STDEV.P(Table2[1Y Return vs Nifty])</f>
        <v>-0.86933297499390161</v>
      </c>
      <c r="I678">
        <v>-10.6710774271735</v>
      </c>
      <c r="J678">
        <f>(Table2[[#This Row],[1M Return vs Nifty]]-AVERAGE(Table2[1M Return vs Nifty]))/_xlfn.STDEV.P(Table2[1M Return vs Nifty])</f>
        <v>-0.85729717723968124</v>
      </c>
      <c r="K678">
        <v>-27.721499021784901</v>
      </c>
      <c r="L678">
        <f>(Table2[[#This Row],[6M Return vs Nifty]]-AVERAGE(Table2[6M Return vs Nifty]))/_xlfn.STDEV.P(Table2[6M Return vs Nifty])</f>
        <v>-1.2067232577150311</v>
      </c>
      <c r="M678">
        <v>-0.42163476266475902</v>
      </c>
      <c r="N678">
        <f>(Table2[[#This Row],[1W Return vs Nifty]]-AVERAGE(Table2[1W Return vs Nifty]))/_xlfn.STDEV.P(Table2[1W Return vs Nifty])</f>
        <v>-0.17286155009821624</v>
      </c>
      <c r="O678">
        <v>95.2</v>
      </c>
      <c r="P678">
        <v>98.730276251369006</v>
      </c>
      <c r="Q678">
        <v>100.085244943131</v>
      </c>
      <c r="R678">
        <v>31.320525702777601</v>
      </c>
      <c r="S678" s="1">
        <f>(Table2[[#This Row],[Close Price]]-Table2[[#This Row],[20D EMA]])/Table2[[#This Row],[20D EMA]]</f>
        <v>-2.8991596638655515E-2</v>
      </c>
      <c r="T678" s="1">
        <f>(Table2[[#This Row],[Close Price]]-Table2[[#This Row],[50D EMA]])/Table2[[#This Row],[50D EMA]]</f>
        <v>-6.3711725422036236E-2</v>
      </c>
      <c r="U678" s="1">
        <f>(Table2[[#This Row],[Close Price]]-Table2[[#This Row],[200D EMA]])/Table2[[#This Row],[200D EMA]]</f>
        <v>-7.6387333092655926E-2</v>
      </c>
      <c r="V678">
        <v>0.71803021179806004</v>
      </c>
      <c r="W678">
        <v>91.25</v>
      </c>
      <c r="X678">
        <v>93</v>
      </c>
      <c r="Y678">
        <v>91.06</v>
      </c>
      <c r="Z678">
        <v>93</v>
      </c>
      <c r="AA678">
        <v>91.25</v>
      </c>
      <c r="AB678">
        <v>93</v>
      </c>
      <c r="AC678" s="1">
        <f>(Table2[[#This Row],[Close Price]]/Table2[[#This Row],[Day Low]])-1</f>
        <v>1.3041095890411025E-2</v>
      </c>
      <c r="AD678" s="1">
        <f>(Table2[[#This Row],[Day High]]/Table2[[#This Row],[Close Price]])-1</f>
        <v>6.0579835569019025E-3</v>
      </c>
      <c r="AE678" s="1">
        <f>(Table2[[#This Row],[Close Price]]/Table2[[#This Row],[Current Week Low]])-1</f>
        <v>1.5154842960685144E-2</v>
      </c>
      <c r="AF678" s="1">
        <f>(Table2[[#This Row],[Current Week High]]/Table2[[#This Row],[Close Price]])-1</f>
        <v>6.0579835569019025E-3</v>
      </c>
      <c r="AG678" s="1">
        <f>(Table2[[#This Row],[Close Price]]/Table2[[#This Row],[Current Month Low]])-1</f>
        <v>1.3041095890411025E-2</v>
      </c>
      <c r="AH678" s="1">
        <f>(Table2[[#This Row],[Current Month High]]/Table2[[#This Row],[Close Price]])-1</f>
        <v>6.0579835569019025E-3</v>
      </c>
      <c r="AI678">
        <v>31.490696668108999</v>
      </c>
      <c r="AJ678">
        <v>8.4340175953078997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</v>
      </c>
      <c r="AM678" t="s">
        <v>3214</v>
      </c>
      <c r="AN678">
        <v>-5</v>
      </c>
      <c r="AO678" t="s">
        <v>3214</v>
      </c>
      <c r="AP678">
        <v>-4.762996846848E-3</v>
      </c>
      <c r="AQ678">
        <f>(Table2[[#This Row],[Sharpe Ratio]]-AVERAGE(Table2[Sharpe Ratio]))/_xlfn.STDEV.P(Table2[Sharpe Ratio])</f>
        <v>-0.77020250430489468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615</v>
      </c>
      <c r="AT678">
        <f>_xlfn.RANK.AVG(Table2[[#This Row],[6M Return vs Nifty Z-Score]],Table2[6M Return vs Nifty Z-Score])</f>
        <v>684</v>
      </c>
      <c r="AU678">
        <f>_xlfn.RANK.AVG(Table2[[#This Row],[Sharpe Ratio Z-Score]],Table2[Sharpe Ratio Z-Score])</f>
        <v>571</v>
      </c>
      <c r="AV678">
        <f>(Table2[[#This Row],[Rank 1Y]]+Table2[[#This Row],[Rank 6M]]+Table2[[#This Row],[Rank Sharpe]])/3</f>
        <v>623.33333333333337</v>
      </c>
    </row>
    <row r="679" spans="1:48" x14ac:dyDescent="0.3">
      <c r="A679" t="s">
        <v>347</v>
      </c>
      <c r="B679" t="s">
        <v>348</v>
      </c>
      <c r="C679" t="s">
        <v>3169</v>
      </c>
      <c r="D679" t="s">
        <v>349</v>
      </c>
      <c r="E679">
        <v>73266.643953480001</v>
      </c>
      <c r="F679">
        <v>770.2</v>
      </c>
      <c r="G679">
        <v>-34.662094295484501</v>
      </c>
      <c r="H679">
        <f>(Table2[[#This Row],[1Y Return vs Nifty]]-AVERAGE(Table2[1Y Return vs Nifty]))/_xlfn.STDEV.P(Table2[1Y Return vs Nifty])</f>
        <v>-0.99999923636993659</v>
      </c>
      <c r="I679">
        <v>3.58094650310401</v>
      </c>
      <c r="J679">
        <f>(Table2[[#This Row],[1M Return vs Nifty]]-AVERAGE(Table2[1M Return vs Nifty]))/_xlfn.STDEV.P(Table2[1M Return vs Nifty])</f>
        <v>0.42569931892765311</v>
      </c>
      <c r="K679">
        <v>-3.6025396143875099</v>
      </c>
      <c r="L679">
        <f>(Table2[[#This Row],[6M Return vs Nifty]]-AVERAGE(Table2[6M Return vs Nifty]))/_xlfn.STDEV.P(Table2[6M Return vs Nifty])</f>
        <v>-0.44415274785580794</v>
      </c>
      <c r="M679">
        <v>-0.94946246107697996</v>
      </c>
      <c r="N679">
        <f>(Table2[[#This Row],[1W Return vs Nifty]]-AVERAGE(Table2[1W Return vs Nifty]))/_xlfn.STDEV.P(Table2[1W Return vs Nifty])</f>
        <v>-0.28322189819893434</v>
      </c>
      <c r="O679">
        <v>776.27</v>
      </c>
      <c r="P679">
        <v>756.89180560113198</v>
      </c>
      <c r="Q679">
        <v>745.04554072190899</v>
      </c>
      <c r="R679">
        <v>41.421353965031898</v>
      </c>
      <c r="S679" s="1">
        <f>(Table2[[#This Row],[Close Price]]-Table2[[#This Row],[20D EMA]])/Table2[[#This Row],[20D EMA]]</f>
        <v>-7.819444265526089E-3</v>
      </c>
      <c r="T679" s="1">
        <f>(Table2[[#This Row],[Close Price]]-Table2[[#This Row],[50D EMA]])/Table2[[#This Row],[50D EMA]]</f>
        <v>1.7582690551522815E-2</v>
      </c>
      <c r="U679" s="1">
        <f>(Table2[[#This Row],[Close Price]]-Table2[[#This Row],[200D EMA]])/Table2[[#This Row],[200D EMA]]</f>
        <v>3.3762311030970986E-2</v>
      </c>
      <c r="V679">
        <v>0.93184654696445102</v>
      </c>
      <c r="W679">
        <v>767.1</v>
      </c>
      <c r="X679">
        <v>780</v>
      </c>
      <c r="Y679">
        <v>767.1</v>
      </c>
      <c r="Z679">
        <v>791.55</v>
      </c>
      <c r="AA679">
        <v>767.1</v>
      </c>
      <c r="AB679">
        <v>780</v>
      </c>
      <c r="AC679" s="1">
        <f>(Table2[[#This Row],[Close Price]]/Table2[[#This Row],[Day Low]])-1</f>
        <v>4.0411941076783364E-3</v>
      </c>
      <c r="AD679" s="1">
        <f>(Table2[[#This Row],[Day High]]/Table2[[#This Row],[Close Price]])-1</f>
        <v>1.2723967800571279E-2</v>
      </c>
      <c r="AE679" s="1">
        <f>(Table2[[#This Row],[Close Price]]/Table2[[#This Row],[Current Week Low]])-1</f>
        <v>4.0411941076783364E-3</v>
      </c>
      <c r="AF679" s="1">
        <f>(Table2[[#This Row],[Current Week High]]/Table2[[#This Row],[Close Price]])-1</f>
        <v>2.7720072708387278E-2</v>
      </c>
      <c r="AG679" s="1">
        <f>(Table2[[#This Row],[Close Price]]/Table2[[#This Row],[Current Month Low]])-1</f>
        <v>4.0411941076783364E-3</v>
      </c>
      <c r="AH679" s="1">
        <f>(Table2[[#This Row],[Current Month High]]/Table2[[#This Row],[Close Price]])-1</f>
        <v>1.2723967800571279E-2</v>
      </c>
      <c r="AI679">
        <v>6.1282783692547298</v>
      </c>
      <c r="AJ679">
        <v>18.867196542943098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0.01</v>
      </c>
      <c r="AM679" t="s">
        <v>3215</v>
      </c>
      <c r="AN679">
        <v>-4.3499999999999996</v>
      </c>
      <c r="AO679" t="s">
        <v>3214</v>
      </c>
      <c r="AP679">
        <v>-0.14000911442446901</v>
      </c>
      <c r="AQ679">
        <f>(Table2[[#This Row],[Sharpe Ratio]]-AVERAGE(Table2[Sharpe Ratio]))/_xlfn.STDEV.P(Table2[Sharpe Ratio])</f>
        <v>-2.3494338790943274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-3.6511084425913536</v>
      </c>
      <c r="AS679">
        <f>_xlfn.RANK.AVG(Table2[[#This Row],[1Y Return vs Nifty Z-Score]],Table2[1Y Return vs Nifty Z-Score])</f>
        <v>660</v>
      </c>
      <c r="AT679">
        <f>_xlfn.RANK.AVG(Table2[[#This Row],[6M Return vs Nifty Z-Score]],Table2[6M Return vs Nifty Z-Score])</f>
        <v>481</v>
      </c>
      <c r="AU679">
        <f>_xlfn.RANK.AVG(Table2[[#This Row],[Sharpe Ratio Z-Score]],Table2[Sharpe Ratio Z-Score])</f>
        <v>730</v>
      </c>
      <c r="AV679">
        <f>(Table2[[#This Row],[Rank 1Y]]+Table2[[#This Row],[Rank 6M]]+Table2[[#This Row],[Rank Sharpe]])/3</f>
        <v>623.66666666666663</v>
      </c>
    </row>
    <row r="680" spans="1:48" x14ac:dyDescent="0.3">
      <c r="A680" t="s">
        <v>343</v>
      </c>
      <c r="B680" t="s">
        <v>344</v>
      </c>
      <c r="C680" t="s">
        <v>3183</v>
      </c>
      <c r="D680" t="s">
        <v>167</v>
      </c>
      <c r="E680">
        <v>73680.712489049794</v>
      </c>
      <c r="F680">
        <v>2481.35</v>
      </c>
      <c r="G680">
        <v>-21.3468474614568</v>
      </c>
      <c r="H680">
        <f>(Table2[[#This Row],[1Y Return vs Nifty]]-AVERAGE(Table2[1Y Return vs Nifty]))/_xlfn.STDEV.P(Table2[1Y Return vs Nifty])</f>
        <v>-0.77731135924863604</v>
      </c>
      <c r="I680">
        <v>-5.8655298115554002</v>
      </c>
      <c r="J680">
        <f>(Table2[[#This Row],[1M Return vs Nifty]]-AVERAGE(Table2[1M Return vs Nifty]))/_xlfn.STDEV.P(Table2[1M Return vs Nifty])</f>
        <v>-0.42469190074241825</v>
      </c>
      <c r="K680">
        <v>-20.203859098597501</v>
      </c>
      <c r="L680">
        <f>(Table2[[#This Row],[6M Return vs Nifty]]-AVERAGE(Table2[6M Return vs Nifty]))/_xlfn.STDEV.P(Table2[6M Return vs Nifty])</f>
        <v>-0.96903760916234882</v>
      </c>
      <c r="M680">
        <v>2.5635099756415101</v>
      </c>
      <c r="N680">
        <f>(Table2[[#This Row],[1W Return vs Nifty]]-AVERAGE(Table2[1W Return vs Nifty]))/_xlfn.STDEV.P(Table2[1W Return vs Nifty])</f>
        <v>0.45128457455858545</v>
      </c>
      <c r="O680">
        <v>2472.35</v>
      </c>
      <c r="P680">
        <v>2476.5759788097798</v>
      </c>
      <c r="Q680">
        <v>2431.5991460249602</v>
      </c>
      <c r="R680">
        <v>55.979874463456298</v>
      </c>
      <c r="S680" s="1">
        <f>(Table2[[#This Row],[Close Price]]-Table2[[#This Row],[20D EMA]])/Table2[[#This Row],[20D EMA]]</f>
        <v>3.640261289865917E-3</v>
      </c>
      <c r="T680" s="1">
        <f>(Table2[[#This Row],[Close Price]]-Table2[[#This Row],[50D EMA]])/Table2[[#This Row],[50D EMA]]</f>
        <v>1.9276699891575442E-3</v>
      </c>
      <c r="U680" s="1">
        <f>(Table2[[#This Row],[Close Price]]-Table2[[#This Row],[200D EMA]])/Table2[[#This Row],[200D EMA]]</f>
        <v>2.0460137953399755E-2</v>
      </c>
      <c r="V680">
        <v>1.4808910323800499</v>
      </c>
      <c r="W680">
        <v>2428.5</v>
      </c>
      <c r="X680">
        <v>2494</v>
      </c>
      <c r="Y680">
        <v>2428.5</v>
      </c>
      <c r="Z680">
        <v>2519.9499999999998</v>
      </c>
      <c r="AA680">
        <v>2428.5</v>
      </c>
      <c r="AB680">
        <v>2494</v>
      </c>
      <c r="AC680" s="1">
        <f>(Table2[[#This Row],[Close Price]]/Table2[[#This Row],[Day Low]])-1</f>
        <v>2.1762404776610955E-2</v>
      </c>
      <c r="AD680" s="1">
        <f>(Table2[[#This Row],[Day High]]/Table2[[#This Row],[Close Price]])-1</f>
        <v>5.0980313135995381E-3</v>
      </c>
      <c r="AE680" s="1">
        <f>(Table2[[#This Row],[Close Price]]/Table2[[#This Row],[Current Week Low]])-1</f>
        <v>2.1762404776610955E-2</v>
      </c>
      <c r="AF680" s="1">
        <f>(Table2[[#This Row],[Current Week High]]/Table2[[#This Row],[Close Price]])-1</f>
        <v>1.555604811896738E-2</v>
      </c>
      <c r="AG680" s="1">
        <f>(Table2[[#This Row],[Close Price]]/Table2[[#This Row],[Current Month Low]])-1</f>
        <v>2.1762404776610955E-2</v>
      </c>
      <c r="AH680" s="1">
        <f>(Table2[[#This Row],[Current Month High]]/Table2[[#This Row],[Close Price]])-1</f>
        <v>5.0980313135995381E-3</v>
      </c>
      <c r="AI680">
        <v>8.5679166582707005</v>
      </c>
      <c r="AJ680">
        <v>19.166766718693701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-0.01</v>
      </c>
      <c r="AM680" t="s">
        <v>3214</v>
      </c>
      <c r="AN680">
        <v>0.61</v>
      </c>
      <c r="AO680" t="s">
        <v>3215</v>
      </c>
      <c r="AP680">
        <v>-5.0811630247835998E-2</v>
      </c>
      <c r="AQ680">
        <f>(Table2[[#This Row],[Sharpe Ratio]]-AVERAGE(Table2[Sharpe Ratio]))/_xlfn.STDEV.P(Table2[Sharpe Ratio])</f>
        <v>-1.3078996148432454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577</v>
      </c>
      <c r="AT680">
        <f>_xlfn.RANK.AVG(Table2[[#This Row],[6M Return vs Nifty Z-Score]],Table2[6M Return vs Nifty Z-Score])</f>
        <v>638</v>
      </c>
      <c r="AU680">
        <f>_xlfn.RANK.AVG(Table2[[#This Row],[Sharpe Ratio Z-Score]],Table2[Sharpe Ratio Z-Score])</f>
        <v>659</v>
      </c>
      <c r="AV680">
        <f>(Table2[[#This Row],[Rank 1Y]]+Table2[[#This Row],[Rank 6M]]+Table2[[#This Row],[Rank Sharpe]])/3</f>
        <v>624.66666666666663</v>
      </c>
    </row>
    <row r="681" spans="1:48" x14ac:dyDescent="0.3">
      <c r="A681" t="s">
        <v>2118</v>
      </c>
      <c r="B681" t="s">
        <v>2119</v>
      </c>
      <c r="C681" t="s">
        <v>3182</v>
      </c>
      <c r="D681" t="s">
        <v>130</v>
      </c>
      <c r="E681">
        <v>3020.0351916149998</v>
      </c>
      <c r="F681">
        <v>397.35</v>
      </c>
      <c r="G681">
        <v>-45.788919682557001</v>
      </c>
      <c r="H681">
        <f>(Table2[[#This Row],[1Y Return vs Nifty]]-AVERAGE(Table2[1Y Return vs Nifty]))/_xlfn.STDEV.P(Table2[1Y Return vs Nifty])</f>
        <v>-1.186087346897067</v>
      </c>
      <c r="I681">
        <v>-12.345167861026001</v>
      </c>
      <c r="J681">
        <f>(Table2[[#This Row],[1M Return vs Nifty]]-AVERAGE(Table2[1M Return vs Nifty]))/_xlfn.STDEV.P(Table2[1M Return vs Nifty])</f>
        <v>-1.0080022400018225</v>
      </c>
      <c r="K681">
        <v>-31.448804398130399</v>
      </c>
      <c r="L681">
        <f>(Table2[[#This Row],[6M Return vs Nifty]]-AVERAGE(Table2[6M Return vs Nifty]))/_xlfn.STDEV.P(Table2[6M Return vs Nifty])</f>
        <v>-1.3245696835591352</v>
      </c>
      <c r="M681">
        <v>-5.1763462052706402</v>
      </c>
      <c r="N681">
        <f>(Table2[[#This Row],[1W Return vs Nifty]]-AVERAGE(Table2[1W Return vs Nifty]))/_xlfn.STDEV.P(Table2[1W Return vs Nifty])</f>
        <v>-1.1669958319915652</v>
      </c>
      <c r="O681">
        <v>409.61</v>
      </c>
      <c r="P681">
        <v>412.99886392112001</v>
      </c>
      <c r="Q681">
        <v>439.13005512004202</v>
      </c>
      <c r="R681">
        <v>34.597264600631902</v>
      </c>
      <c r="S681" s="1">
        <f>(Table2[[#This Row],[Close Price]]-Table2[[#This Row],[20D EMA]])/Table2[[#This Row],[20D EMA]]</f>
        <v>-2.9930909889895243E-2</v>
      </c>
      <c r="T681" s="1">
        <f>(Table2[[#This Row],[Close Price]]-Table2[[#This Row],[50D EMA]])/Table2[[#This Row],[50D EMA]]</f>
        <v>-3.7890815903330932E-2</v>
      </c>
      <c r="U681" s="1">
        <f>(Table2[[#This Row],[Close Price]]-Table2[[#This Row],[200D EMA]])/Table2[[#This Row],[200D EMA]]</f>
        <v>-9.5142782036681278E-2</v>
      </c>
      <c r="V681">
        <v>0.91908422275128598</v>
      </c>
      <c r="W681">
        <v>392.5</v>
      </c>
      <c r="X681">
        <v>398.6</v>
      </c>
      <c r="Y681">
        <v>391</v>
      </c>
      <c r="Z681">
        <v>401</v>
      </c>
      <c r="AA681">
        <v>392.5</v>
      </c>
      <c r="AB681">
        <v>398.6</v>
      </c>
      <c r="AC681" s="1">
        <f>(Table2[[#This Row],[Close Price]]/Table2[[#This Row],[Day Low]])-1</f>
        <v>1.2356687898089191E-2</v>
      </c>
      <c r="AD681" s="1">
        <f>(Table2[[#This Row],[Day High]]/Table2[[#This Row],[Close Price]])-1</f>
        <v>3.1458411979363721E-3</v>
      </c>
      <c r="AE681" s="1">
        <f>(Table2[[#This Row],[Close Price]]/Table2[[#This Row],[Current Week Low]])-1</f>
        <v>1.6240409207161077E-2</v>
      </c>
      <c r="AF681" s="1">
        <f>(Table2[[#This Row],[Current Week High]]/Table2[[#This Row],[Close Price]])-1</f>
        <v>9.1858562979740821E-3</v>
      </c>
      <c r="AG681" s="1">
        <f>(Table2[[#This Row],[Close Price]]/Table2[[#This Row],[Current Month Low]])-1</f>
        <v>1.2356687898089191E-2</v>
      </c>
      <c r="AH681" s="1">
        <f>(Table2[[#This Row],[Current Month High]]/Table2[[#This Row],[Close Price]])-1</f>
        <v>3.1458411979363721E-3</v>
      </c>
      <c r="AI681">
        <v>47.225368063420099</v>
      </c>
      <c r="AJ681">
        <v>15.173913043478199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-0.04</v>
      </c>
      <c r="AM681" t="s">
        <v>3214</v>
      </c>
      <c r="AN681">
        <v>-0.92</v>
      </c>
      <c r="AO681" t="s">
        <v>3214</v>
      </c>
      <c r="AP681">
        <v>1.1165770720155E-2</v>
      </c>
      <c r="AQ681">
        <f>(Table2[[#This Row],[Sharpe Ratio]]-AVERAGE(Table2[Sharpe Ratio]))/_xlfn.STDEV.P(Table2[Sharpe Ratio])</f>
        <v>-0.58420670676118858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694</v>
      </c>
      <c r="AT681">
        <f>_xlfn.RANK.AVG(Table2[[#This Row],[6M Return vs Nifty Z-Score]],Table2[6M Return vs Nifty Z-Score])</f>
        <v>702</v>
      </c>
      <c r="AU681">
        <f>_xlfn.RANK.AVG(Table2[[#This Row],[Sharpe Ratio Z-Score]],Table2[Sharpe Ratio Z-Score])</f>
        <v>480</v>
      </c>
      <c r="AV681">
        <f>(Table2[[#This Row],[Rank 1Y]]+Table2[[#This Row],[Rank 6M]]+Table2[[#This Row],[Rank Sharpe]])/3</f>
        <v>625.33333333333337</v>
      </c>
    </row>
    <row r="682" spans="1:48" x14ac:dyDescent="0.3">
      <c r="A682" t="s">
        <v>295</v>
      </c>
      <c r="B682" t="s">
        <v>296</v>
      </c>
      <c r="C682" t="s">
        <v>3177</v>
      </c>
      <c r="D682" t="s">
        <v>77</v>
      </c>
      <c r="E682">
        <v>95697.869939099997</v>
      </c>
      <c r="F682">
        <v>26523.25</v>
      </c>
      <c r="G682">
        <v>-27.8511469899213</v>
      </c>
      <c r="H682">
        <f>(Table2[[#This Row],[1Y Return vs Nifty]]-AVERAGE(Table2[1Y Return vs Nifty]))/_xlfn.STDEV.P(Table2[1Y Return vs Nifty])</f>
        <v>-0.88609106661788384</v>
      </c>
      <c r="I682">
        <v>1.42390884568274</v>
      </c>
      <c r="J682">
        <f>(Table2[[#This Row],[1M Return vs Nifty]]-AVERAGE(Table2[1M Return vs Nifty]))/_xlfn.STDEV.P(Table2[1M Return vs Nifty])</f>
        <v>0.23151835416705036</v>
      </c>
      <c r="K682">
        <v>-14.8832224026508</v>
      </c>
      <c r="L682">
        <f>(Table2[[#This Row],[6M Return vs Nifty]]-AVERAGE(Table2[6M Return vs Nifty]))/_xlfn.STDEV.P(Table2[6M Return vs Nifty])</f>
        <v>-0.80081473646414458</v>
      </c>
      <c r="M682">
        <v>3.15069423166914</v>
      </c>
      <c r="N682">
        <f>(Table2[[#This Row],[1W Return vs Nifty]]-AVERAGE(Table2[1W Return vs Nifty]))/_xlfn.STDEV.P(Table2[1W Return vs Nifty])</f>
        <v>0.57405543158144234</v>
      </c>
      <c r="O682">
        <v>25806.5</v>
      </c>
      <c r="P682">
        <v>25847.805688527202</v>
      </c>
      <c r="Q682">
        <v>26029.4001862234</v>
      </c>
      <c r="R682">
        <v>74.692026045942896</v>
      </c>
      <c r="S682" s="1">
        <f>(Table2[[#This Row],[Close Price]]-Table2[[#This Row],[20D EMA]])/Table2[[#This Row],[20D EMA]]</f>
        <v>2.7774010423730455E-2</v>
      </c>
      <c r="T682" s="1">
        <f>(Table2[[#This Row],[Close Price]]-Table2[[#This Row],[50D EMA]])/Table2[[#This Row],[50D EMA]]</f>
        <v>2.6131591966145149E-2</v>
      </c>
      <c r="U682" s="1">
        <f>(Table2[[#This Row],[Close Price]]-Table2[[#This Row],[200D EMA]])/Table2[[#This Row],[200D EMA]]</f>
        <v>1.8972769646761985E-2</v>
      </c>
      <c r="V682">
        <v>0.61799707352703903</v>
      </c>
      <c r="W682">
        <v>26199.3</v>
      </c>
      <c r="X682">
        <v>26580.799999999999</v>
      </c>
      <c r="Y682">
        <v>25907.7</v>
      </c>
      <c r="Z682">
        <v>26580.799999999999</v>
      </c>
      <c r="AA682">
        <v>26199.3</v>
      </c>
      <c r="AB682">
        <v>26580.799999999999</v>
      </c>
      <c r="AC682" s="1">
        <f>(Table2[[#This Row],[Close Price]]/Table2[[#This Row],[Day Low]])-1</f>
        <v>1.2364834174958927E-2</v>
      </c>
      <c r="AD682" s="1">
        <f>(Table2[[#This Row],[Day High]]/Table2[[#This Row],[Close Price]])-1</f>
        <v>2.169794425645355E-3</v>
      </c>
      <c r="AE682" s="1">
        <f>(Table2[[#This Row],[Close Price]]/Table2[[#This Row],[Current Week Low]])-1</f>
        <v>2.3759345677153876E-2</v>
      </c>
      <c r="AF682" s="1">
        <f>(Table2[[#This Row],[Current Week High]]/Table2[[#This Row],[Close Price]])-1</f>
        <v>2.169794425645355E-3</v>
      </c>
      <c r="AG682" s="1">
        <f>(Table2[[#This Row],[Close Price]]/Table2[[#This Row],[Current Month Low]])-1</f>
        <v>1.2364834174958927E-2</v>
      </c>
      <c r="AH682" s="1">
        <f>(Table2[[#This Row],[Current Month High]]/Table2[[#This Row],[Close Price]])-1</f>
        <v>2.169794425645355E-3</v>
      </c>
      <c r="AI682">
        <v>15.8898325054433</v>
      </c>
      <c r="AJ682">
        <v>11.912447257383899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-7.0000000000000007E-2</v>
      </c>
      <c r="AM682" t="s">
        <v>3214</v>
      </c>
      <c r="AN682">
        <v>2.4700000000000002</v>
      </c>
      <c r="AO682" t="s">
        <v>3215</v>
      </c>
      <c r="AP682">
        <v>-5.8868948780061998E-2</v>
      </c>
      <c r="AQ682">
        <f>(Table2[[#This Row],[Sharpe Ratio]]-AVERAGE(Table2[Sharpe Ratio]))/_xlfn.STDEV.P(Table2[Sharpe Ratio])</f>
        <v>-1.4019826868801253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623</v>
      </c>
      <c r="AT682">
        <f>_xlfn.RANK.AVG(Table2[[#This Row],[6M Return vs Nifty Z-Score]],Table2[6M Return vs Nifty Z-Score])</f>
        <v>583</v>
      </c>
      <c r="AU682">
        <f>_xlfn.RANK.AVG(Table2[[#This Row],[Sharpe Ratio Z-Score]],Table2[Sharpe Ratio Z-Score])</f>
        <v>674</v>
      </c>
      <c r="AV682">
        <f>(Table2[[#This Row],[Rank 1Y]]+Table2[[#This Row],[Rank 6M]]+Table2[[#This Row],[Rank Sharpe]])/3</f>
        <v>626.66666666666663</v>
      </c>
    </row>
    <row r="683" spans="1:48" x14ac:dyDescent="0.3">
      <c r="A683" t="s">
        <v>1708</v>
      </c>
      <c r="B683" t="s">
        <v>1709</v>
      </c>
      <c r="C683" t="s">
        <v>3169</v>
      </c>
      <c r="D683" t="s">
        <v>387</v>
      </c>
      <c r="E683">
        <v>5055.2119605365497</v>
      </c>
      <c r="F683">
        <v>45.82</v>
      </c>
      <c r="G683">
        <v>-42.561698669270903</v>
      </c>
      <c r="H683">
        <f>(Table2[[#This Row],[1Y Return vs Nifty]]-AVERAGE(Table2[1Y Return vs Nifty]))/_xlfn.STDEV.P(Table2[1Y Return vs Nifty])</f>
        <v>-1.1321144085499266</v>
      </c>
      <c r="I683">
        <v>-9.1118672807332306</v>
      </c>
      <c r="J683">
        <f>(Table2[[#This Row],[1M Return vs Nifty]]-AVERAGE(Table2[1M Return vs Nifty]))/_xlfn.STDEV.P(Table2[1M Return vs Nifty])</f>
        <v>-0.7169338741426684</v>
      </c>
      <c r="K683">
        <v>-24.024255831608599</v>
      </c>
      <c r="L683">
        <f>(Table2[[#This Row],[6M Return vs Nifty]]-AVERAGE(Table2[6M Return vs Nifty]))/_xlfn.STDEV.P(Table2[6M Return vs Nifty])</f>
        <v>-1.0898273097189681</v>
      </c>
      <c r="M683">
        <v>-2.4321994802639901</v>
      </c>
      <c r="N683">
        <f>(Table2[[#This Row],[1W Return vs Nifty]]-AVERAGE(Table2[1W Return vs Nifty]))/_xlfn.STDEV.P(Table2[1W Return vs Nifty])</f>
        <v>-0.59323854581242152</v>
      </c>
      <c r="O683">
        <v>47.02</v>
      </c>
      <c r="P683">
        <v>48.363562964194998</v>
      </c>
      <c r="Q683">
        <v>50.780912178908103</v>
      </c>
      <c r="R683">
        <v>38.411482564615802</v>
      </c>
      <c r="S683" s="1">
        <f>(Table2[[#This Row],[Close Price]]-Table2[[#This Row],[20D EMA]])/Table2[[#This Row],[20D EMA]]</f>
        <v>-2.5521054870268029E-2</v>
      </c>
      <c r="T683" s="1">
        <f>(Table2[[#This Row],[Close Price]]-Table2[[#This Row],[50D EMA]])/Table2[[#This Row],[50D EMA]]</f>
        <v>-5.2592547122263793E-2</v>
      </c>
      <c r="U683" s="1">
        <f>(Table2[[#This Row],[Close Price]]-Table2[[#This Row],[200D EMA]])/Table2[[#This Row],[200D EMA]]</f>
        <v>-9.7692458958400161E-2</v>
      </c>
      <c r="V683">
        <v>1.0618009779867199</v>
      </c>
      <c r="W683">
        <v>44.92</v>
      </c>
      <c r="X683">
        <v>45.99</v>
      </c>
      <c r="Y683">
        <v>44.81</v>
      </c>
      <c r="Z683">
        <v>45.99</v>
      </c>
      <c r="AA683">
        <v>44.92</v>
      </c>
      <c r="AB683">
        <v>45.99</v>
      </c>
      <c r="AC683" s="1">
        <f>(Table2[[#This Row],[Close Price]]/Table2[[#This Row],[Day Low]])-1</f>
        <v>2.0035618878005312E-2</v>
      </c>
      <c r="AD683" s="1">
        <f>(Table2[[#This Row],[Day High]]/Table2[[#This Row],[Close Price]])-1</f>
        <v>3.7101702313400153E-3</v>
      </c>
      <c r="AE683" s="1">
        <f>(Table2[[#This Row],[Close Price]]/Table2[[#This Row],[Current Week Low]])-1</f>
        <v>2.2539611693818351E-2</v>
      </c>
      <c r="AF683" s="1">
        <f>(Table2[[#This Row],[Current Week High]]/Table2[[#This Row],[Close Price]])-1</f>
        <v>3.7101702313400153E-3</v>
      </c>
      <c r="AG683" s="1">
        <f>(Table2[[#This Row],[Close Price]]/Table2[[#This Row],[Current Month Low]])-1</f>
        <v>2.0035618878005312E-2</v>
      </c>
      <c r="AH683" s="1">
        <f>(Table2[[#This Row],[Current Month High]]/Table2[[#This Row],[Close Price]])-1</f>
        <v>3.7101702313400153E-3</v>
      </c>
      <c r="AI683">
        <v>49.061545176778701</v>
      </c>
      <c r="AJ683">
        <v>2.2539611693818302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3214</v>
      </c>
      <c r="AN683">
        <v>-4.78</v>
      </c>
      <c r="AO683" t="s">
        <v>3214</v>
      </c>
      <c r="AQ683">
        <f>(Table2[[#This Row],[Sharpe Ratio]]-AVERAGE(Table2[Sharpe Ratio]))/_xlfn.STDEV.P(Table2[Sharpe Ratio])</f>
        <v>-0.7145863121857492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682</v>
      </c>
      <c r="AT683">
        <f>_xlfn.RANK.AVG(Table2[[#This Row],[6M Return vs Nifty Z-Score]],Table2[6M Return vs Nifty Z-Score])</f>
        <v>665</v>
      </c>
      <c r="AU683">
        <f>_xlfn.RANK.AVG(Table2[[#This Row],[Sharpe Ratio Z-Score]],Table2[Sharpe Ratio Z-Score])</f>
        <v>536.5</v>
      </c>
      <c r="AV683">
        <f>(Table2[[#This Row],[Rank 1Y]]+Table2[[#This Row],[Rank 6M]]+Table2[[#This Row],[Rank Sharpe]])/3</f>
        <v>627.83333333333337</v>
      </c>
    </row>
    <row r="684" spans="1:48" x14ac:dyDescent="0.3">
      <c r="A684" t="s">
        <v>1572</v>
      </c>
      <c r="B684" t="s">
        <v>1573</v>
      </c>
      <c r="C684" t="s">
        <v>3181</v>
      </c>
      <c r="D684" t="s">
        <v>261</v>
      </c>
      <c r="E684">
        <v>6412.2488591199999</v>
      </c>
      <c r="F684">
        <v>1426.3</v>
      </c>
      <c r="G684">
        <v>-54.644356543291899</v>
      </c>
      <c r="H684">
        <f>(Table2[[#This Row],[1Y Return vs Nifty]]-AVERAGE(Table2[1Y Return vs Nifty]))/_xlfn.STDEV.P(Table2[1Y Return vs Nifty])</f>
        <v>-1.3341881264079085</v>
      </c>
      <c r="I684">
        <v>1.16576264861379</v>
      </c>
      <c r="J684">
        <f>(Table2[[#This Row],[1M Return vs Nifty]]-AVERAGE(Table2[1M Return vs Nifty]))/_xlfn.STDEV.P(Table2[1M Return vs Nifty])</f>
        <v>0.20827950276189866</v>
      </c>
      <c r="K684">
        <v>-6.9817688954228201</v>
      </c>
      <c r="L684">
        <f>(Table2[[#This Row],[6M Return vs Nifty]]-AVERAGE(Table2[6M Return vs Nifty]))/_xlfn.STDEV.P(Table2[6M Return vs Nifty])</f>
        <v>-0.55099403201916897</v>
      </c>
      <c r="M684">
        <v>-1.21678129051324</v>
      </c>
      <c r="N684">
        <f>(Table2[[#This Row],[1W Return vs Nifty]]-AVERAGE(Table2[1W Return vs Nifty]))/_xlfn.STDEV.P(Table2[1W Return vs Nifty])</f>
        <v>-0.33911399927511215</v>
      </c>
      <c r="O684">
        <v>1425.33</v>
      </c>
      <c r="P684">
        <v>1403.0838977984899</v>
      </c>
      <c r="Q684">
        <v>1417.5139427719901</v>
      </c>
      <c r="R684">
        <v>44.629207050272498</v>
      </c>
      <c r="S684" s="1">
        <f>(Table2[[#This Row],[Close Price]]-Table2[[#This Row],[20D EMA]])/Table2[[#This Row],[20D EMA]]</f>
        <v>6.8054415468700392E-4</v>
      </c>
      <c r="T684" s="1">
        <f>(Table2[[#This Row],[Close Price]]-Table2[[#This Row],[50D EMA]])/Table2[[#This Row],[50D EMA]]</f>
        <v>1.6546481816188795E-2</v>
      </c>
      <c r="U684" s="1">
        <f>(Table2[[#This Row],[Close Price]]-Table2[[#This Row],[200D EMA]])/Table2[[#This Row],[200D EMA]]</f>
        <v>6.1982157373552905E-3</v>
      </c>
      <c r="V684">
        <v>0.51220843408672201</v>
      </c>
      <c r="W684">
        <v>1409.7</v>
      </c>
      <c r="X684">
        <v>1437.95</v>
      </c>
      <c r="Y684">
        <v>1409.7</v>
      </c>
      <c r="Z684">
        <v>1438</v>
      </c>
      <c r="AA684">
        <v>1409.7</v>
      </c>
      <c r="AB684">
        <v>1437.95</v>
      </c>
      <c r="AC684" s="1">
        <f>(Table2[[#This Row],[Close Price]]/Table2[[#This Row],[Day Low]])-1</f>
        <v>1.177555508264172E-2</v>
      </c>
      <c r="AD684" s="1">
        <f>(Table2[[#This Row],[Day High]]/Table2[[#This Row],[Close Price]])-1</f>
        <v>8.1679870994881831E-3</v>
      </c>
      <c r="AE684" s="1">
        <f>(Table2[[#This Row],[Close Price]]/Table2[[#This Row],[Current Week Low]])-1</f>
        <v>1.177555508264172E-2</v>
      </c>
      <c r="AF684" s="1">
        <f>(Table2[[#This Row],[Current Week High]]/Table2[[#This Row],[Close Price]])-1</f>
        <v>8.2030428381125731E-3</v>
      </c>
      <c r="AG684" s="1">
        <f>(Table2[[#This Row],[Close Price]]/Table2[[#This Row],[Current Month Low]])-1</f>
        <v>1.177555508264172E-2</v>
      </c>
      <c r="AH684" s="1">
        <f>(Table2[[#This Row],[Current Month High]]/Table2[[#This Row],[Close Price]])-1</f>
        <v>8.1679870994881831E-3</v>
      </c>
      <c r="AI684">
        <v>32.538736591179898</v>
      </c>
      <c r="AJ684">
        <v>24.774735368734099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-0.05</v>
      </c>
      <c r="AM684" t="s">
        <v>3214</v>
      </c>
      <c r="AN684">
        <v>0.09</v>
      </c>
      <c r="AO684" t="s">
        <v>3215</v>
      </c>
      <c r="AP684">
        <v>-5.1534158217376003E-2</v>
      </c>
      <c r="AQ684">
        <f>(Table2[[#This Row],[Sharpe Ratio]]-AVERAGE(Table2[Sharpe Ratio]))/_xlfn.STDEV.P(Table2[Sharpe Ratio])</f>
        <v>-1.3163363733920119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714</v>
      </c>
      <c r="AT684">
        <f>_xlfn.RANK.AVG(Table2[[#This Row],[6M Return vs Nifty Z-Score]],Table2[6M Return vs Nifty Z-Score])</f>
        <v>511</v>
      </c>
      <c r="AU684">
        <f>_xlfn.RANK.AVG(Table2[[#This Row],[Sharpe Ratio Z-Score]],Table2[Sharpe Ratio Z-Score])</f>
        <v>663</v>
      </c>
      <c r="AV684">
        <f>(Table2[[#This Row],[Rank 1Y]]+Table2[[#This Row],[Rank 6M]]+Table2[[#This Row],[Rank Sharpe]])/3</f>
        <v>629.33333333333337</v>
      </c>
    </row>
    <row r="685" spans="1:48" x14ac:dyDescent="0.3">
      <c r="A685" t="s">
        <v>653</v>
      </c>
      <c r="B685" t="s">
        <v>654</v>
      </c>
      <c r="C685" t="s">
        <v>3173</v>
      </c>
      <c r="D685" t="s">
        <v>54</v>
      </c>
      <c r="E685">
        <v>29668.490277839999</v>
      </c>
      <c r="F685">
        <v>1800.8</v>
      </c>
      <c r="G685">
        <v>-24.557467539132102</v>
      </c>
      <c r="H685">
        <f>(Table2[[#This Row],[1Y Return vs Nifty]]-AVERAGE(Table2[1Y Return vs Nifty]))/_xlfn.STDEV.P(Table2[1Y Return vs Nifty])</f>
        <v>-0.83100665894923265</v>
      </c>
      <c r="I685">
        <v>-5.1448564338812703</v>
      </c>
      <c r="J685">
        <f>(Table2[[#This Row],[1M Return vs Nifty]]-AVERAGE(Table2[1M Return vs Nifty]))/_xlfn.STDEV.P(Table2[1M Return vs Nifty])</f>
        <v>-0.35981540158971281</v>
      </c>
      <c r="K685">
        <v>-14.170383518009899</v>
      </c>
      <c r="L685">
        <f>(Table2[[#This Row],[6M Return vs Nifty]]-AVERAGE(Table2[6M Return vs Nifty]))/_xlfn.STDEV.P(Table2[6M Return vs Nifty])</f>
        <v>-0.77827686894978687</v>
      </c>
      <c r="M685">
        <v>-2.6816288279756999</v>
      </c>
      <c r="N685">
        <f>(Table2[[#This Row],[1W Return vs Nifty]]-AVERAGE(Table2[1W Return vs Nifty]))/_xlfn.STDEV.P(Table2[1W Return vs Nifty])</f>
        <v>-0.64539024175942239</v>
      </c>
      <c r="O685">
        <v>1848.28</v>
      </c>
      <c r="P685">
        <v>1884.3258484693699</v>
      </c>
      <c r="Q685">
        <v>1838.1415035199</v>
      </c>
      <c r="R685">
        <v>35.907511288027003</v>
      </c>
      <c r="S685" s="1">
        <f>(Table2[[#This Row],[Close Price]]-Table2[[#This Row],[20D EMA]])/Table2[[#This Row],[20D EMA]]</f>
        <v>-2.5688748458025851E-2</v>
      </c>
      <c r="T685" s="1">
        <f>(Table2[[#This Row],[Close Price]]-Table2[[#This Row],[50D EMA]])/Table2[[#This Row],[50D EMA]]</f>
        <v>-4.4326647929400151E-2</v>
      </c>
      <c r="U685" s="1">
        <f>(Table2[[#This Row],[Close Price]]-Table2[[#This Row],[200D EMA]])/Table2[[#This Row],[200D EMA]]</f>
        <v>-2.0314814419017196E-2</v>
      </c>
      <c r="V685">
        <v>1.05181842105014</v>
      </c>
      <c r="W685">
        <v>1781.15</v>
      </c>
      <c r="X685">
        <v>1805</v>
      </c>
      <c r="Y685">
        <v>1771</v>
      </c>
      <c r="Z685">
        <v>1805</v>
      </c>
      <c r="AA685">
        <v>1781.15</v>
      </c>
      <c r="AB685">
        <v>1805</v>
      </c>
      <c r="AC685" s="1">
        <f>(Table2[[#This Row],[Close Price]]/Table2[[#This Row],[Day Low]])-1</f>
        <v>1.1032198298851714E-2</v>
      </c>
      <c r="AD685" s="1">
        <f>(Table2[[#This Row],[Day High]]/Table2[[#This Row],[Close Price]])-1</f>
        <v>2.3322967569969766E-3</v>
      </c>
      <c r="AE685" s="1">
        <f>(Table2[[#This Row],[Close Price]]/Table2[[#This Row],[Current Week Low]])-1</f>
        <v>1.6826651609260335E-2</v>
      </c>
      <c r="AF685" s="1">
        <f>(Table2[[#This Row],[Current Week High]]/Table2[[#This Row],[Close Price]])-1</f>
        <v>2.3322967569969766E-3</v>
      </c>
      <c r="AG685" s="1">
        <f>(Table2[[#This Row],[Close Price]]/Table2[[#This Row],[Current Month Low]])-1</f>
        <v>1.1032198298851714E-2</v>
      </c>
      <c r="AH685" s="1">
        <f>(Table2[[#This Row],[Current Month High]]/Table2[[#This Row],[Close Price]])-1</f>
        <v>2.3322967569969766E-3</v>
      </c>
      <c r="AI685">
        <v>23.3312972012438</v>
      </c>
      <c r="AJ685">
        <v>22.083997152638801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-0.22</v>
      </c>
      <c r="AM685" t="s">
        <v>3214</v>
      </c>
      <c r="AN685">
        <v>-4.12</v>
      </c>
      <c r="AO685" t="s">
        <v>3214</v>
      </c>
      <c r="AP685">
        <v>-0.113773864696251</v>
      </c>
      <c r="AQ685">
        <f>(Table2[[#This Row],[Sharpe Ratio]]-AVERAGE(Table2[Sharpe Ratio]))/_xlfn.STDEV.P(Table2[Sharpe Ratio])</f>
        <v>-2.0430921501167152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602</v>
      </c>
      <c r="AT685">
        <f>_xlfn.RANK.AVG(Table2[[#This Row],[6M Return vs Nifty Z-Score]],Table2[6M Return vs Nifty Z-Score])</f>
        <v>575</v>
      </c>
      <c r="AU685">
        <f>_xlfn.RANK.AVG(Table2[[#This Row],[Sharpe Ratio Z-Score]],Table2[Sharpe Ratio Z-Score])</f>
        <v>723</v>
      </c>
      <c r="AV685">
        <f>(Table2[[#This Row],[Rank 1Y]]+Table2[[#This Row],[Rank 6M]]+Table2[[#This Row],[Rank Sharpe]])/3</f>
        <v>633.33333333333337</v>
      </c>
    </row>
    <row r="686" spans="1:48" x14ac:dyDescent="0.3">
      <c r="A686" t="s">
        <v>248</v>
      </c>
      <c r="B686" t="s">
        <v>249</v>
      </c>
      <c r="C686" t="s">
        <v>3169</v>
      </c>
      <c r="D686" t="s">
        <v>24</v>
      </c>
      <c r="E686">
        <v>109814.65561536</v>
      </c>
      <c r="F686">
        <v>1409.7</v>
      </c>
      <c r="G686">
        <v>-33.150589970401903</v>
      </c>
      <c r="H686">
        <f>(Table2[[#This Row],[1Y Return vs Nifty]]-AVERAGE(Table2[1Y Return vs Nifty]))/_xlfn.STDEV.P(Table2[1Y Return vs Nifty])</f>
        <v>-0.97472041926591357</v>
      </c>
      <c r="I686">
        <v>-3.5321806486360998</v>
      </c>
      <c r="J686">
        <f>(Table2[[#This Row],[1M Return vs Nifty]]-AVERAGE(Table2[1M Return vs Nifty]))/_xlfn.STDEV.P(Table2[1M Return vs Nifty])</f>
        <v>-0.21463901176287015</v>
      </c>
      <c r="K686">
        <v>-24.446698556587499</v>
      </c>
      <c r="L686">
        <f>(Table2[[#This Row],[6M Return vs Nifty]]-AVERAGE(Table2[6M Return vs Nifty]))/_xlfn.STDEV.P(Table2[6M Return vs Nifty])</f>
        <v>-1.1031837053549538</v>
      </c>
      <c r="M686">
        <v>-2.2261191835501899</v>
      </c>
      <c r="N686">
        <f>(Table2[[#This Row],[1W Return vs Nifty]]-AVERAGE(Table2[1W Return vs Nifty]))/_xlfn.STDEV.P(Table2[1W Return vs Nifty])</f>
        <v>-0.55015044461870122</v>
      </c>
      <c r="O686">
        <v>1443.33</v>
      </c>
      <c r="P686">
        <v>1433.3182892960899</v>
      </c>
      <c r="Q686">
        <v>1442.3347074503099</v>
      </c>
      <c r="R686">
        <v>31.484440996171401</v>
      </c>
      <c r="S686" s="1">
        <f>(Table2[[#This Row],[Close Price]]-Table2[[#This Row],[20D EMA]])/Table2[[#This Row],[20D EMA]]</f>
        <v>-2.3300284758163332E-2</v>
      </c>
      <c r="T686" s="1">
        <f>(Table2[[#This Row],[Close Price]]-Table2[[#This Row],[50D EMA]])/Table2[[#This Row],[50D EMA]]</f>
        <v>-1.647804920405288E-2</v>
      </c>
      <c r="U686" s="1">
        <f>(Table2[[#This Row],[Close Price]]-Table2[[#This Row],[200D EMA]])/Table2[[#This Row],[200D EMA]]</f>
        <v>-2.2626306696869224E-2</v>
      </c>
      <c r="V686">
        <v>1.0116725967475899</v>
      </c>
      <c r="W686">
        <v>1404.65</v>
      </c>
      <c r="X686">
        <v>1450.3</v>
      </c>
      <c r="Y686">
        <v>1404.65</v>
      </c>
      <c r="Z686">
        <v>1474.8</v>
      </c>
      <c r="AA686">
        <v>1404.65</v>
      </c>
      <c r="AB686">
        <v>1450.3</v>
      </c>
      <c r="AC686" s="1">
        <f>(Table2[[#This Row],[Close Price]]/Table2[[#This Row],[Day Low]])-1</f>
        <v>3.5952016516569429E-3</v>
      </c>
      <c r="AD686" s="1">
        <f>(Table2[[#This Row],[Day High]]/Table2[[#This Row],[Close Price]])-1</f>
        <v>2.8800453997304354E-2</v>
      </c>
      <c r="AE686" s="1">
        <f>(Table2[[#This Row],[Close Price]]/Table2[[#This Row],[Current Week Low]])-1</f>
        <v>3.5952016516569429E-3</v>
      </c>
      <c r="AF686" s="1">
        <f>(Table2[[#This Row],[Current Week High]]/Table2[[#This Row],[Close Price]])-1</f>
        <v>4.6180038306022464E-2</v>
      </c>
      <c r="AG686" s="1">
        <f>(Table2[[#This Row],[Close Price]]/Table2[[#This Row],[Current Month Low]])-1</f>
        <v>3.5952016516569429E-3</v>
      </c>
      <c r="AH686" s="1">
        <f>(Table2[[#This Row],[Current Month High]]/Table2[[#This Row],[Close Price]])-1</f>
        <v>2.8800453997304354E-2</v>
      </c>
      <c r="AI686">
        <v>20.202880045399699</v>
      </c>
      <c r="AJ686">
        <v>6.0562744507974804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3214</v>
      </c>
      <c r="AN686">
        <v>-3.71</v>
      </c>
      <c r="AO686" t="s">
        <v>3214</v>
      </c>
      <c r="AP686">
        <v>-1.1038181617646E-2</v>
      </c>
      <c r="AQ686">
        <f>(Table2[[#This Row],[Sharpe Ratio]]-AVERAGE(Table2[Sharpe Ratio]))/_xlfn.STDEV.P(Table2[Sharpe Ratio])</f>
        <v>-0.84347609507512478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651</v>
      </c>
      <c r="AT686">
        <f>_xlfn.RANK.AVG(Table2[[#This Row],[6M Return vs Nifty Z-Score]],Table2[6M Return vs Nifty Z-Score])</f>
        <v>669</v>
      </c>
      <c r="AU686">
        <f>_xlfn.RANK.AVG(Table2[[#This Row],[Sharpe Ratio Z-Score]],Table2[Sharpe Ratio Z-Score])</f>
        <v>587</v>
      </c>
      <c r="AV686">
        <f>(Table2[[#This Row],[Rank 1Y]]+Table2[[#This Row],[Rank 6M]]+Table2[[#This Row],[Rank Sharpe]])/3</f>
        <v>635.66666666666663</v>
      </c>
    </row>
    <row r="687" spans="1:48" x14ac:dyDescent="0.3">
      <c r="A687" t="s">
        <v>1911</v>
      </c>
      <c r="B687" t="s">
        <v>1912</v>
      </c>
      <c r="C687" t="s">
        <v>3171</v>
      </c>
      <c r="D687" t="s">
        <v>231</v>
      </c>
      <c r="E687">
        <v>3881.53893771</v>
      </c>
      <c r="F687">
        <v>459.9</v>
      </c>
      <c r="G687">
        <v>-35.756780648371901</v>
      </c>
      <c r="H687">
        <f>(Table2[[#This Row],[1Y Return vs Nifty]]-AVERAGE(Table2[1Y Return vs Nifty]))/_xlfn.STDEV.P(Table2[1Y Return vs Nifty])</f>
        <v>-1.0183070742250473</v>
      </c>
      <c r="I687">
        <v>-11.153716619091099</v>
      </c>
      <c r="J687">
        <f>(Table2[[#This Row],[1M Return vs Nifty]]-AVERAGE(Table2[1M Return vs Nifty]))/_xlfn.STDEV.P(Table2[1M Return vs Nifty])</f>
        <v>-0.9007453495955956</v>
      </c>
      <c r="K687">
        <v>-32.890156391366297</v>
      </c>
      <c r="L687">
        <f>(Table2[[#This Row],[6M Return vs Nifty]]-AVERAGE(Table2[6M Return vs Nifty]))/_xlfn.STDEV.P(Table2[6M Return vs Nifty])</f>
        <v>-1.3701409914171101</v>
      </c>
      <c r="M687">
        <v>-4.75872977757375</v>
      </c>
      <c r="N687">
        <f>(Table2[[#This Row],[1W Return vs Nifty]]-AVERAGE(Table2[1W Return vs Nifty]))/_xlfn.STDEV.P(Table2[1W Return vs Nifty])</f>
        <v>-1.0796789017284374</v>
      </c>
      <c r="O687">
        <v>481.65</v>
      </c>
      <c r="P687">
        <v>486.93299944914997</v>
      </c>
      <c r="Q687">
        <v>500.27073589666003</v>
      </c>
      <c r="R687">
        <v>20.007413711214799</v>
      </c>
      <c r="S687" s="1">
        <f>(Table2[[#This Row],[Close Price]]-Table2[[#This Row],[20D EMA]])/Table2[[#This Row],[20D EMA]]</f>
        <v>-4.5157271877919652E-2</v>
      </c>
      <c r="T687" s="1">
        <f>(Table2[[#This Row],[Close Price]]-Table2[[#This Row],[50D EMA]])/Table2[[#This Row],[50D EMA]]</f>
        <v>-5.5516877023597644E-2</v>
      </c>
      <c r="U687" s="1">
        <f>(Table2[[#This Row],[Close Price]]-Table2[[#This Row],[200D EMA]])/Table2[[#This Row],[200D EMA]]</f>
        <v>-8.0697776223711312E-2</v>
      </c>
      <c r="V687">
        <v>1.2560730560298601</v>
      </c>
      <c r="W687">
        <v>458.35</v>
      </c>
      <c r="X687">
        <v>481.65</v>
      </c>
      <c r="Y687">
        <v>458.35</v>
      </c>
      <c r="Z687">
        <v>484.55</v>
      </c>
      <c r="AA687">
        <v>458.35</v>
      </c>
      <c r="AB687">
        <v>481.65</v>
      </c>
      <c r="AC687" s="1">
        <f>(Table2[[#This Row],[Close Price]]/Table2[[#This Row],[Day Low]])-1</f>
        <v>3.3816952110832244E-3</v>
      </c>
      <c r="AD687" s="1">
        <f>(Table2[[#This Row],[Day High]]/Table2[[#This Row],[Close Price]])-1</f>
        <v>4.7292889758643097E-2</v>
      </c>
      <c r="AE687" s="1">
        <f>(Table2[[#This Row],[Close Price]]/Table2[[#This Row],[Current Week Low]])-1</f>
        <v>3.3816952110832244E-3</v>
      </c>
      <c r="AF687" s="1">
        <f>(Table2[[#This Row],[Current Week High]]/Table2[[#This Row],[Close Price]])-1</f>
        <v>5.3598608393129021E-2</v>
      </c>
      <c r="AG687" s="1">
        <f>(Table2[[#This Row],[Close Price]]/Table2[[#This Row],[Current Month Low]])-1</f>
        <v>3.3816952110832244E-3</v>
      </c>
      <c r="AH687" s="1">
        <f>(Table2[[#This Row],[Current Month High]]/Table2[[#This Row],[Close Price]])-1</f>
        <v>4.7292889758643097E-2</v>
      </c>
      <c r="AI687">
        <v>51.989562948466997</v>
      </c>
      <c r="AJ687">
        <v>2.88590604026846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-0.18</v>
      </c>
      <c r="AM687" t="s">
        <v>3214</v>
      </c>
      <c r="AN687">
        <v>-6.87</v>
      </c>
      <c r="AO687" t="s">
        <v>3214</v>
      </c>
      <c r="AQ687">
        <f>(Table2[[#This Row],[Sharpe Ratio]]-AVERAGE(Table2[Sharpe Ratio]))/_xlfn.STDEV.P(Table2[Sharpe Ratio])</f>
        <v>-0.7145863121857492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668</v>
      </c>
      <c r="AT687">
        <f>_xlfn.RANK.AVG(Table2[[#This Row],[6M Return vs Nifty Z-Score]],Table2[6M Return vs Nifty Z-Score])</f>
        <v>707</v>
      </c>
      <c r="AU687">
        <f>_xlfn.RANK.AVG(Table2[[#This Row],[Sharpe Ratio Z-Score]],Table2[Sharpe Ratio Z-Score])</f>
        <v>536.5</v>
      </c>
      <c r="AV687">
        <f>(Table2[[#This Row],[Rank 1Y]]+Table2[[#This Row],[Rank 6M]]+Table2[[#This Row],[Rank Sharpe]])/3</f>
        <v>637.16666666666663</v>
      </c>
    </row>
    <row r="688" spans="1:48" x14ac:dyDescent="0.3">
      <c r="A688" t="s">
        <v>809</v>
      </c>
      <c r="B688" t="s">
        <v>810</v>
      </c>
      <c r="C688" t="s">
        <v>3177</v>
      </c>
      <c r="D688" t="s">
        <v>77</v>
      </c>
      <c r="E688">
        <v>20744.108040200001</v>
      </c>
      <c r="F688">
        <v>877.9</v>
      </c>
      <c r="G688">
        <v>-35.6136110366092</v>
      </c>
      <c r="H688">
        <f>(Table2[[#This Row],[1Y Return vs Nifty]]-AVERAGE(Table2[1Y Return vs Nifty]))/_xlfn.STDEV.P(Table2[1Y Return vs Nifty])</f>
        <v>-1.015912665971928</v>
      </c>
      <c r="I688">
        <v>3.4207790976285102</v>
      </c>
      <c r="J688">
        <f>(Table2[[#This Row],[1M Return vs Nifty]]-AVERAGE(Table2[1M Return vs Nifty]))/_xlfn.STDEV.P(Table2[1M Return vs Nifty])</f>
        <v>0.41128071978478192</v>
      </c>
      <c r="K688">
        <v>-12.824772275997301</v>
      </c>
      <c r="L688">
        <f>(Table2[[#This Row],[6M Return vs Nifty]]-AVERAGE(Table2[6M Return vs Nifty]))/_xlfn.STDEV.P(Table2[6M Return vs Nifty])</f>
        <v>-0.73573260186257861</v>
      </c>
      <c r="M688">
        <v>4.0913442453674902</v>
      </c>
      <c r="N688">
        <f>(Table2[[#This Row],[1W Return vs Nifty]]-AVERAGE(Table2[1W Return vs Nifty]))/_xlfn.STDEV.P(Table2[1W Return vs Nifty])</f>
        <v>0.77073033754975639</v>
      </c>
      <c r="O688">
        <v>848.84</v>
      </c>
      <c r="P688">
        <v>834.29688185988596</v>
      </c>
      <c r="Q688">
        <v>842.66346801480097</v>
      </c>
      <c r="R688">
        <v>79.158585927653903</v>
      </c>
      <c r="S688" s="1">
        <f>(Table2[[#This Row],[Close Price]]-Table2[[#This Row],[20D EMA]])/Table2[[#This Row],[20D EMA]]</f>
        <v>3.4234955939870818E-2</v>
      </c>
      <c r="T688" s="1">
        <f>(Table2[[#This Row],[Close Price]]-Table2[[#This Row],[50D EMA]])/Table2[[#This Row],[50D EMA]]</f>
        <v>5.2263311883547041E-2</v>
      </c>
      <c r="U688" s="1">
        <f>(Table2[[#This Row],[Close Price]]-Table2[[#This Row],[200D EMA]])/Table2[[#This Row],[200D EMA]]</f>
        <v>4.1815663456031174E-2</v>
      </c>
      <c r="V688">
        <v>0.58622649940757898</v>
      </c>
      <c r="W688">
        <v>866.3</v>
      </c>
      <c r="X688">
        <v>884</v>
      </c>
      <c r="Y688">
        <v>855</v>
      </c>
      <c r="Z688">
        <v>884</v>
      </c>
      <c r="AA688">
        <v>866.3</v>
      </c>
      <c r="AB688">
        <v>884</v>
      </c>
      <c r="AC688" s="1">
        <f>(Table2[[#This Row],[Close Price]]/Table2[[#This Row],[Day Low]])-1</f>
        <v>1.3390280503289942E-2</v>
      </c>
      <c r="AD688" s="1">
        <f>(Table2[[#This Row],[Day High]]/Table2[[#This Row],[Close Price]])-1</f>
        <v>6.9483995899304318E-3</v>
      </c>
      <c r="AE688" s="1">
        <f>(Table2[[#This Row],[Close Price]]/Table2[[#This Row],[Current Week Low]])-1</f>
        <v>2.6783625730994132E-2</v>
      </c>
      <c r="AF688" s="1">
        <f>(Table2[[#This Row],[Current Week High]]/Table2[[#This Row],[Close Price]])-1</f>
        <v>6.9483995899304318E-3</v>
      </c>
      <c r="AG688" s="1">
        <f>(Table2[[#This Row],[Close Price]]/Table2[[#This Row],[Current Month Low]])-1</f>
        <v>1.3390280503289942E-2</v>
      </c>
      <c r="AH688" s="1">
        <f>(Table2[[#This Row],[Current Month High]]/Table2[[#This Row],[Close Price]])-1</f>
        <v>6.9483995899304318E-3</v>
      </c>
      <c r="AI688">
        <v>20.5376466567946</v>
      </c>
      <c r="AJ688">
        <v>25.4142857142857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7.0000000000000007E-2</v>
      </c>
      <c r="AM688" t="s">
        <v>3215</v>
      </c>
      <c r="AN688">
        <v>3.26</v>
      </c>
      <c r="AO688" t="s">
        <v>3215</v>
      </c>
      <c r="AP688">
        <v>-7.0750157407125994E-2</v>
      </c>
      <c r="AQ688">
        <f>(Table2[[#This Row],[Sharpe Ratio]]-AVERAGE(Table2[Sharpe Ratio]))/_xlfn.STDEV.P(Table2[Sharpe Ratio])</f>
        <v>-1.5407162621600936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667</v>
      </c>
      <c r="AT688">
        <f>_xlfn.RANK.AVG(Table2[[#This Row],[6M Return vs Nifty Z-Score]],Table2[6M Return vs Nifty Z-Score])</f>
        <v>562</v>
      </c>
      <c r="AU688">
        <f>_xlfn.RANK.AVG(Table2[[#This Row],[Sharpe Ratio Z-Score]],Table2[Sharpe Ratio Z-Score])</f>
        <v>685</v>
      </c>
      <c r="AV688">
        <f>(Table2[[#This Row],[Rank 1Y]]+Table2[[#This Row],[Rank 6M]]+Table2[[#This Row],[Rank Sharpe]])/3</f>
        <v>638</v>
      </c>
    </row>
    <row r="689" spans="1:48" x14ac:dyDescent="0.3">
      <c r="A689" t="s">
        <v>1094</v>
      </c>
      <c r="B689" t="s">
        <v>1095</v>
      </c>
      <c r="C689" t="s">
        <v>3169</v>
      </c>
      <c r="D689" t="s">
        <v>24</v>
      </c>
      <c r="E689">
        <v>12343.001054631</v>
      </c>
      <c r="F689">
        <v>203.19</v>
      </c>
      <c r="G689">
        <v>-51.864843117354802</v>
      </c>
      <c r="H689">
        <f>(Table2[[#This Row],[1Y Return vs Nifty]]-AVERAGE(Table2[1Y Return vs Nifty]))/_xlfn.STDEV.P(Table2[1Y Return vs Nifty])</f>
        <v>-1.287702773791666</v>
      </c>
      <c r="I689">
        <v>-13.06549831942</v>
      </c>
      <c r="J689">
        <f>(Table2[[#This Row],[1M Return vs Nifty]]-AVERAGE(Table2[1M Return vs Nifty]))/_xlfn.STDEV.P(Table2[1M Return vs Nifty])</f>
        <v>-1.0728478688558931</v>
      </c>
      <c r="K689">
        <v>-33.749267149622803</v>
      </c>
      <c r="L689">
        <f>(Table2[[#This Row],[6M Return vs Nifty]]-AVERAGE(Table2[6M Return vs Nifty]))/_xlfn.STDEV.P(Table2[6M Return vs Nifty])</f>
        <v>-1.3973035450697471</v>
      </c>
      <c r="M689">
        <v>-3.05686576471882</v>
      </c>
      <c r="N689">
        <f>(Table2[[#This Row],[1W Return vs Nifty]]-AVERAGE(Table2[1W Return vs Nifty]))/_xlfn.STDEV.P(Table2[1W Return vs Nifty])</f>
        <v>-0.72384629680122614</v>
      </c>
      <c r="O689">
        <v>211.83</v>
      </c>
      <c r="P689">
        <v>220.478895902548</v>
      </c>
      <c r="Q689">
        <v>234.40543615092</v>
      </c>
      <c r="R689">
        <v>26.032112434120901</v>
      </c>
      <c r="S689" s="1">
        <f>(Table2[[#This Row],[Close Price]]-Table2[[#This Row],[20D EMA]])/Table2[[#This Row],[20D EMA]]</f>
        <v>-4.0787423877637799E-2</v>
      </c>
      <c r="T689" s="1">
        <f>(Table2[[#This Row],[Close Price]]-Table2[[#This Row],[50D EMA]])/Table2[[#This Row],[50D EMA]]</f>
        <v>-7.8415196301553164E-2</v>
      </c>
      <c r="U689" s="1">
        <f>(Table2[[#This Row],[Close Price]]-Table2[[#This Row],[200D EMA]])/Table2[[#This Row],[200D EMA]]</f>
        <v>-0.13316856751915174</v>
      </c>
      <c r="V689">
        <v>0.93744983829615802</v>
      </c>
      <c r="W689">
        <v>202.75</v>
      </c>
      <c r="X689">
        <v>205.55</v>
      </c>
      <c r="Y689">
        <v>202.75</v>
      </c>
      <c r="Z689">
        <v>208.52</v>
      </c>
      <c r="AA689">
        <v>202.75</v>
      </c>
      <c r="AB689">
        <v>205.55</v>
      </c>
      <c r="AC689" s="1">
        <f>(Table2[[#This Row],[Close Price]]/Table2[[#This Row],[Day Low]])-1</f>
        <v>2.1701602959309785E-3</v>
      </c>
      <c r="AD689" s="1">
        <f>(Table2[[#This Row],[Day High]]/Table2[[#This Row],[Close Price]])-1</f>
        <v>1.1614744820119149E-2</v>
      </c>
      <c r="AE689" s="1">
        <f>(Table2[[#This Row],[Close Price]]/Table2[[#This Row],[Current Week Low]])-1</f>
        <v>2.1701602959309785E-3</v>
      </c>
      <c r="AF689" s="1">
        <f>(Table2[[#This Row],[Current Week High]]/Table2[[#This Row],[Close Price]])-1</f>
        <v>2.6231605886116505E-2</v>
      </c>
      <c r="AG689" s="1">
        <f>(Table2[[#This Row],[Close Price]]/Table2[[#This Row],[Current Month Low]])-1</f>
        <v>2.1701602959309785E-3</v>
      </c>
      <c r="AH689" s="1">
        <f>(Table2[[#This Row],[Current Month High]]/Table2[[#This Row],[Close Price]])-1</f>
        <v>1.1614744820119149E-2</v>
      </c>
      <c r="AI689">
        <v>47.989566415669998</v>
      </c>
      <c r="AJ689">
        <v>0.21701602959309699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-0.18</v>
      </c>
      <c r="AM689" t="s">
        <v>3214</v>
      </c>
      <c r="AN689">
        <v>-5.15</v>
      </c>
      <c r="AO689" t="s">
        <v>3214</v>
      </c>
      <c r="AP689">
        <v>4.8596468162850001E-3</v>
      </c>
      <c r="AQ689">
        <f>(Table2[[#This Row],[Sharpe Ratio]]-AVERAGE(Table2[Sharpe Ratio]))/_xlfn.STDEV.P(Table2[Sharpe Ratio])</f>
        <v>-0.65784156520054826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708</v>
      </c>
      <c r="AT689">
        <f>_xlfn.RANK.AVG(Table2[[#This Row],[6M Return vs Nifty Z-Score]],Table2[6M Return vs Nifty Z-Score])</f>
        <v>708</v>
      </c>
      <c r="AU689">
        <f>_xlfn.RANK.AVG(Table2[[#This Row],[Sharpe Ratio Z-Score]],Table2[Sharpe Ratio Z-Score])</f>
        <v>499</v>
      </c>
      <c r="AV689">
        <f>(Table2[[#This Row],[Rank 1Y]]+Table2[[#This Row],[Rank 6M]]+Table2[[#This Row],[Rank Sharpe]])/3</f>
        <v>638.33333333333337</v>
      </c>
    </row>
    <row r="690" spans="1:48" x14ac:dyDescent="0.3">
      <c r="A690" t="s">
        <v>1237</v>
      </c>
      <c r="B690" t="s">
        <v>1238</v>
      </c>
      <c r="C690" t="s">
        <v>3168</v>
      </c>
      <c r="D690" t="s">
        <v>21</v>
      </c>
      <c r="E690">
        <v>9785.9260590600006</v>
      </c>
      <c r="F690">
        <v>475.05</v>
      </c>
      <c r="G690">
        <v>-13.3206402682562</v>
      </c>
      <c r="H690">
        <f>(Table2[[#This Row],[1Y Return vs Nifty]]-AVERAGE(Table2[1Y Return vs Nifty]))/_xlfn.STDEV.P(Table2[1Y Return vs Nifty])</f>
        <v>-0.64307884644069224</v>
      </c>
      <c r="I690">
        <v>-4.6367458176560499</v>
      </c>
      <c r="J690">
        <f>(Table2[[#This Row],[1M Return vs Nifty]]-AVERAGE(Table2[1M Return vs Nifty]))/_xlfn.STDEV.P(Table2[1M Return vs Nifty])</f>
        <v>-0.3140742392487309</v>
      </c>
      <c r="K690">
        <v>-26.019253359467498</v>
      </c>
      <c r="L690">
        <f>(Table2[[#This Row],[6M Return vs Nifty]]-AVERAGE(Table2[6M Return vs Nifty]))/_xlfn.STDEV.P(Table2[6M Return vs Nifty])</f>
        <v>-1.1529032598994993</v>
      </c>
      <c r="M690">
        <v>-1.89059156795558</v>
      </c>
      <c r="N690">
        <f>(Table2[[#This Row],[1W Return vs Nifty]]-AVERAGE(Table2[1W Return vs Nifty]))/_xlfn.STDEV.P(Table2[1W Return vs Nifty])</f>
        <v>-0.47999697490535864</v>
      </c>
      <c r="O690">
        <v>480.9</v>
      </c>
      <c r="P690">
        <v>489.01067008852402</v>
      </c>
      <c r="Q690">
        <v>482.313906356747</v>
      </c>
      <c r="R690">
        <v>42.232650599931603</v>
      </c>
      <c r="S690" s="1">
        <f>(Table2[[#This Row],[Close Price]]-Table2[[#This Row],[20D EMA]])/Table2[[#This Row],[20D EMA]]</f>
        <v>-1.2164691203992445E-2</v>
      </c>
      <c r="T690" s="1">
        <f>(Table2[[#This Row],[Close Price]]-Table2[[#This Row],[50D EMA]])/Table2[[#This Row],[50D EMA]]</f>
        <v>-2.8548804642640532E-2</v>
      </c>
      <c r="U690" s="1">
        <f>(Table2[[#This Row],[Close Price]]-Table2[[#This Row],[200D EMA]])/Table2[[#This Row],[200D EMA]]</f>
        <v>-1.5060536843352356E-2</v>
      </c>
      <c r="V690">
        <v>0.73358440734195596</v>
      </c>
      <c r="W690">
        <v>474</v>
      </c>
      <c r="X690">
        <v>478.25</v>
      </c>
      <c r="Y690">
        <v>470</v>
      </c>
      <c r="Z690">
        <v>478.25</v>
      </c>
      <c r="AA690">
        <v>474</v>
      </c>
      <c r="AB690">
        <v>478.25</v>
      </c>
      <c r="AC690" s="1">
        <f>(Table2[[#This Row],[Close Price]]/Table2[[#This Row],[Day Low]])-1</f>
        <v>2.2151898734177333E-3</v>
      </c>
      <c r="AD690" s="1">
        <f>(Table2[[#This Row],[Day High]]/Table2[[#This Row],[Close Price]])-1</f>
        <v>6.7361330386275231E-3</v>
      </c>
      <c r="AE690" s="1">
        <f>(Table2[[#This Row],[Close Price]]/Table2[[#This Row],[Current Week Low]])-1</f>
        <v>1.0744680851063837E-2</v>
      </c>
      <c r="AF690" s="1">
        <f>(Table2[[#This Row],[Current Week High]]/Table2[[#This Row],[Close Price]])-1</f>
        <v>6.7361330386275231E-3</v>
      </c>
      <c r="AG690" s="1">
        <f>(Table2[[#This Row],[Close Price]]/Table2[[#This Row],[Current Month Low]])-1</f>
        <v>2.2151898734177333E-3</v>
      </c>
      <c r="AH690" s="1">
        <f>(Table2[[#This Row],[Current Month High]]/Table2[[#This Row],[Close Price]])-1</f>
        <v>6.7361330386275231E-3</v>
      </c>
      <c r="AI690">
        <v>21.039890537838101</v>
      </c>
      <c r="AJ690">
        <v>20.924016800305399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</v>
      </c>
      <c r="AM690">
        <v>0</v>
      </c>
      <c r="AN690">
        <v>-2.36</v>
      </c>
      <c r="AO690" t="s">
        <v>3214</v>
      </c>
      <c r="AP690">
        <v>-8.9700507427803E-2</v>
      </c>
      <c r="AQ690">
        <f>(Table2[[#This Row],[Sharpe Ratio]]-AVERAGE(Table2[Sharpe Ratio]))/_xlfn.STDEV.P(Table2[Sharpe Ratio])</f>
        <v>-1.7619942393169528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537</v>
      </c>
      <c r="AT690">
        <f>_xlfn.RANK.AVG(Table2[[#This Row],[6M Return vs Nifty Z-Score]],Table2[6M Return vs Nifty Z-Score])</f>
        <v>677</v>
      </c>
      <c r="AU690">
        <f>_xlfn.RANK.AVG(Table2[[#This Row],[Sharpe Ratio Z-Score]],Table2[Sharpe Ratio Z-Score])</f>
        <v>703</v>
      </c>
      <c r="AV690">
        <f>(Table2[[#This Row],[Rank 1Y]]+Table2[[#This Row],[Rank 6M]]+Table2[[#This Row],[Rank Sharpe]])/3</f>
        <v>639</v>
      </c>
    </row>
    <row r="691" spans="1:48" x14ac:dyDescent="0.3">
      <c r="A691" t="s">
        <v>1164</v>
      </c>
      <c r="B691" t="s">
        <v>1165</v>
      </c>
      <c r="C691" t="s">
        <v>3178</v>
      </c>
      <c r="D691" t="s">
        <v>322</v>
      </c>
      <c r="E691">
        <v>11174.98417632</v>
      </c>
      <c r="F691">
        <v>969.4</v>
      </c>
      <c r="G691">
        <v>-42.570992758684497</v>
      </c>
      <c r="H691">
        <f>(Table2[[#This Row],[1Y Return vs Nifty]]-AVERAGE(Table2[1Y Return vs Nifty]))/_xlfn.STDEV.P(Table2[1Y Return vs Nifty])</f>
        <v>-1.1322698454762627</v>
      </c>
      <c r="I691">
        <v>-1.4590299943557199</v>
      </c>
      <c r="J691">
        <f>(Table2[[#This Row],[1M Return vs Nifty]]-AVERAGE(Table2[1M Return vs Nifty]))/_xlfn.STDEV.P(Table2[1M Return vs Nifty])</f>
        <v>-2.8009727495526632E-2</v>
      </c>
      <c r="K691">
        <v>-12.895966412611401</v>
      </c>
      <c r="L691">
        <f>(Table2[[#This Row],[6M Return vs Nifty]]-AVERAGE(Table2[6M Return vs Nifty]))/_xlfn.STDEV.P(Table2[6M Return vs Nifty])</f>
        <v>-0.73798355092467416</v>
      </c>
      <c r="M691">
        <v>-0.42234385072527297</v>
      </c>
      <c r="N691">
        <f>(Table2[[#This Row],[1W Return vs Nifty]]-AVERAGE(Table2[1W Return vs Nifty]))/_xlfn.STDEV.P(Table2[1W Return vs Nifty])</f>
        <v>-0.17300980909528632</v>
      </c>
      <c r="O691">
        <v>980.23</v>
      </c>
      <c r="P691">
        <v>985.05205077306198</v>
      </c>
      <c r="Q691">
        <v>995.51174968383305</v>
      </c>
      <c r="R691">
        <v>40.754201325750103</v>
      </c>
      <c r="S691" s="1">
        <f>(Table2[[#This Row],[Close Price]]-Table2[[#This Row],[20D EMA]])/Table2[[#This Row],[20D EMA]]</f>
        <v>-1.1048427409893638E-2</v>
      </c>
      <c r="T691" s="1">
        <f>(Table2[[#This Row],[Close Price]]-Table2[[#This Row],[50D EMA]])/Table2[[#This Row],[50D EMA]]</f>
        <v>-1.5889567217060644E-2</v>
      </c>
      <c r="U691" s="1">
        <f>(Table2[[#This Row],[Close Price]]-Table2[[#This Row],[200D EMA]])/Table2[[#This Row],[200D EMA]]</f>
        <v>-2.6229474129387184E-2</v>
      </c>
      <c r="V691">
        <v>0.64571352822822403</v>
      </c>
      <c r="W691">
        <v>963.3</v>
      </c>
      <c r="X691">
        <v>973.95</v>
      </c>
      <c r="Y691">
        <v>963.3</v>
      </c>
      <c r="Z691">
        <v>983.4</v>
      </c>
      <c r="AA691">
        <v>963.3</v>
      </c>
      <c r="AB691">
        <v>973.95</v>
      </c>
      <c r="AC691" s="1">
        <f>(Table2[[#This Row],[Close Price]]/Table2[[#This Row],[Day Low]])-1</f>
        <v>6.3323990449497547E-3</v>
      </c>
      <c r="AD691" s="1">
        <f>(Table2[[#This Row],[Day High]]/Table2[[#This Row],[Close Price]])-1</f>
        <v>4.6936249226325888E-3</v>
      </c>
      <c r="AE691" s="1">
        <f>(Table2[[#This Row],[Close Price]]/Table2[[#This Row],[Current Week Low]])-1</f>
        <v>6.3323990449497547E-3</v>
      </c>
      <c r="AF691" s="1">
        <f>(Table2[[#This Row],[Current Week High]]/Table2[[#This Row],[Close Price]])-1</f>
        <v>1.444192283886947E-2</v>
      </c>
      <c r="AG691" s="1">
        <f>(Table2[[#This Row],[Close Price]]/Table2[[#This Row],[Current Month Low]])-1</f>
        <v>6.3323990449497547E-3</v>
      </c>
      <c r="AH691" s="1">
        <f>(Table2[[#This Row],[Current Month High]]/Table2[[#This Row],[Close Price]])-1</f>
        <v>4.6936249226325888E-3</v>
      </c>
      <c r="AI691">
        <v>18.423767278729098</v>
      </c>
      <c r="AJ691">
        <v>18.197890629762799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-0.19</v>
      </c>
      <c r="AM691" t="s">
        <v>3214</v>
      </c>
      <c r="AN691">
        <v>-1.83</v>
      </c>
      <c r="AO691" t="s">
        <v>3214</v>
      </c>
      <c r="AP691">
        <v>-5.7868658329882999E-2</v>
      </c>
      <c r="AQ691">
        <f>(Table2[[#This Row],[Sharpe Ratio]]-AVERAGE(Table2[Sharpe Ratio]))/_xlfn.STDEV.P(Table2[Sharpe Ratio])</f>
        <v>-1.3903025729432628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683</v>
      </c>
      <c r="AT691">
        <f>_xlfn.RANK.AVG(Table2[[#This Row],[6M Return vs Nifty Z-Score]],Table2[6M Return vs Nifty Z-Score])</f>
        <v>563</v>
      </c>
      <c r="AU691">
        <f>_xlfn.RANK.AVG(Table2[[#This Row],[Sharpe Ratio Z-Score]],Table2[Sharpe Ratio Z-Score])</f>
        <v>672</v>
      </c>
      <c r="AV691">
        <f>(Table2[[#This Row],[Rank 1Y]]+Table2[[#This Row],[Rank 6M]]+Table2[[#This Row],[Rank Sharpe]])/3</f>
        <v>639.33333333333337</v>
      </c>
    </row>
    <row r="692" spans="1:48" x14ac:dyDescent="0.3">
      <c r="A692" t="s">
        <v>1443</v>
      </c>
      <c r="B692" t="s">
        <v>1444</v>
      </c>
      <c r="C692" t="s">
        <v>3178</v>
      </c>
      <c r="D692" t="s">
        <v>463</v>
      </c>
      <c r="E692">
        <v>7653.6917149000001</v>
      </c>
      <c r="F692">
        <v>539</v>
      </c>
      <c r="G692">
        <v>-50.1976727508805</v>
      </c>
      <c r="H692">
        <f>(Table2[[#This Row],[1Y Return vs Nifty]]-AVERAGE(Table2[1Y Return vs Nifty]))/_xlfn.STDEV.P(Table2[1Y Return vs Nifty])</f>
        <v>-1.2598205546831975</v>
      </c>
      <c r="I692">
        <v>7.9906560330804997</v>
      </c>
      <c r="J692">
        <f>(Table2[[#This Row],[1M Return vs Nifty]]-AVERAGE(Table2[1M Return vs Nifty]))/_xlfn.STDEV.P(Table2[1M Return vs Nifty])</f>
        <v>0.82267043711783816</v>
      </c>
      <c r="K692">
        <v>-15.059756284947801</v>
      </c>
      <c r="L692">
        <f>(Table2[[#This Row],[6M Return vs Nifty]]-AVERAGE(Table2[6M Return vs Nifty]))/_xlfn.STDEV.P(Table2[6M Return vs Nifty])</f>
        <v>-0.80639621825018559</v>
      </c>
      <c r="M692">
        <v>-6.0973110901947196</v>
      </c>
      <c r="N692">
        <f>(Table2[[#This Row],[1W Return vs Nifty]]-AVERAGE(Table2[1W Return vs Nifty]))/_xlfn.STDEV.P(Table2[1W Return vs Nifty])</f>
        <v>-1.359554891689456</v>
      </c>
      <c r="O692">
        <v>521.94000000000005</v>
      </c>
      <c r="P692">
        <v>499.90196475195802</v>
      </c>
      <c r="Q692">
        <v>520.67067575008105</v>
      </c>
      <c r="R692">
        <v>55.168726419013801</v>
      </c>
      <c r="S692" s="1">
        <f>(Table2[[#This Row],[Close Price]]-Table2[[#This Row],[20D EMA]])/Table2[[#This Row],[20D EMA]]</f>
        <v>3.2685749319845088E-2</v>
      </c>
      <c r="T692" s="1">
        <f>(Table2[[#This Row],[Close Price]]-Table2[[#This Row],[50D EMA]])/Table2[[#This Row],[50D EMA]]</f>
        <v>7.8211405445149013E-2</v>
      </c>
      <c r="U692" s="1">
        <f>(Table2[[#This Row],[Close Price]]-Table2[[#This Row],[200D EMA]])/Table2[[#This Row],[200D EMA]]</f>
        <v>3.5203296639499872E-2</v>
      </c>
      <c r="V692">
        <v>3.0001212021298498</v>
      </c>
      <c r="W692">
        <v>530.20000000000005</v>
      </c>
      <c r="X692">
        <v>545.9</v>
      </c>
      <c r="Y692">
        <v>530.20000000000005</v>
      </c>
      <c r="Z692">
        <v>556</v>
      </c>
      <c r="AA692">
        <v>530.20000000000005</v>
      </c>
      <c r="AB692">
        <v>545.9</v>
      </c>
      <c r="AC692" s="1">
        <f>(Table2[[#This Row],[Close Price]]/Table2[[#This Row],[Day Low]])-1</f>
        <v>1.6597510373443924E-2</v>
      </c>
      <c r="AD692" s="1">
        <f>(Table2[[#This Row],[Day High]]/Table2[[#This Row],[Close Price]])-1</f>
        <v>1.2801484230055671E-2</v>
      </c>
      <c r="AE692" s="1">
        <f>(Table2[[#This Row],[Close Price]]/Table2[[#This Row],[Current Week Low]])-1</f>
        <v>1.6597510373443924E-2</v>
      </c>
      <c r="AF692" s="1">
        <f>(Table2[[#This Row],[Current Week High]]/Table2[[#This Row],[Close Price]])-1</f>
        <v>3.153988868274582E-2</v>
      </c>
      <c r="AG692" s="1">
        <f>(Table2[[#This Row],[Close Price]]/Table2[[#This Row],[Current Month Low]])-1</f>
        <v>1.6597510373443924E-2</v>
      </c>
      <c r="AH692" s="1">
        <f>(Table2[[#This Row],[Current Month High]]/Table2[[#This Row],[Close Price]])-1</f>
        <v>1.2801484230055671E-2</v>
      </c>
      <c r="AI692">
        <v>29.387755102040799</v>
      </c>
      <c r="AJ692">
        <v>25.787631271878599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0.06</v>
      </c>
      <c r="AM692" t="s">
        <v>3215</v>
      </c>
      <c r="AN692">
        <v>7.17</v>
      </c>
      <c r="AO692" t="s">
        <v>3215</v>
      </c>
      <c r="AP692">
        <v>-3.1807898325026E-2</v>
      </c>
      <c r="AQ692">
        <f>(Table2[[#This Row],[Sharpe Ratio]]-AVERAGE(Table2[Sharpe Ratio]))/_xlfn.STDEV.P(Table2[Sharpe Ratio])</f>
        <v>-1.0859983120323542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702</v>
      </c>
      <c r="AT692">
        <f>_xlfn.RANK.AVG(Table2[[#This Row],[6M Return vs Nifty Z-Score]],Table2[6M Return vs Nifty Z-Score])</f>
        <v>587</v>
      </c>
      <c r="AU692">
        <f>_xlfn.RANK.AVG(Table2[[#This Row],[Sharpe Ratio Z-Score]],Table2[Sharpe Ratio Z-Score])</f>
        <v>631</v>
      </c>
      <c r="AV692">
        <f>(Table2[[#This Row],[Rank 1Y]]+Table2[[#This Row],[Rank 6M]]+Table2[[#This Row],[Rank Sharpe]])/3</f>
        <v>640</v>
      </c>
    </row>
    <row r="693" spans="1:48" x14ac:dyDescent="0.3">
      <c r="A693" t="s">
        <v>2157</v>
      </c>
      <c r="B693" t="s">
        <v>2158</v>
      </c>
      <c r="C693" t="s">
        <v>3173</v>
      </c>
      <c r="D693" t="s">
        <v>192</v>
      </c>
      <c r="E693">
        <v>2861.134700655</v>
      </c>
      <c r="F693">
        <v>182.49</v>
      </c>
      <c r="G693">
        <v>-19.711326011866699</v>
      </c>
      <c r="H693">
        <f>(Table2[[#This Row],[1Y Return vs Nifty]]-AVERAGE(Table2[1Y Return vs Nifty]))/_xlfn.STDEV.P(Table2[1Y Return vs Nifty])</f>
        <v>-0.74995844539466106</v>
      </c>
      <c r="I693">
        <v>-11.836693683513801</v>
      </c>
      <c r="J693">
        <f>(Table2[[#This Row],[1M Return vs Nifty]]-AVERAGE(Table2[1M Return vs Nifty]))/_xlfn.STDEV.P(Table2[1M Return vs Nifty])</f>
        <v>-0.96222834912630961</v>
      </c>
      <c r="K693">
        <v>-39.171961315346401</v>
      </c>
      <c r="L693">
        <f>(Table2[[#This Row],[6M Return vs Nifty]]-AVERAGE(Table2[6M Return vs Nifty]))/_xlfn.STDEV.P(Table2[6M Return vs Nifty])</f>
        <v>-1.5687531745881003</v>
      </c>
      <c r="M693">
        <v>-1.33390561291615</v>
      </c>
      <c r="N693">
        <f>(Table2[[#This Row],[1W Return vs Nifty]]-AVERAGE(Table2[1W Return vs Nifty]))/_xlfn.STDEV.P(Table2[1W Return vs Nifty])</f>
        <v>-0.36360282589472442</v>
      </c>
      <c r="O693">
        <v>189.38</v>
      </c>
      <c r="P693">
        <v>189.05718842329799</v>
      </c>
      <c r="Q693">
        <v>186.45968857572399</v>
      </c>
      <c r="R693">
        <v>37.814945731645999</v>
      </c>
      <c r="S693" s="1">
        <f>(Table2[[#This Row],[Close Price]]-Table2[[#This Row],[20D EMA]])/Table2[[#This Row],[20D EMA]]</f>
        <v>-3.6381877706199106E-2</v>
      </c>
      <c r="T693" s="1">
        <f>(Table2[[#This Row],[Close Price]]-Table2[[#This Row],[50D EMA]])/Table2[[#This Row],[50D EMA]]</f>
        <v>-3.4736517971451469E-2</v>
      </c>
      <c r="U693" s="1">
        <f>(Table2[[#This Row],[Close Price]]-Table2[[#This Row],[200D EMA]])/Table2[[#This Row],[200D EMA]]</f>
        <v>-2.1289795161873983E-2</v>
      </c>
      <c r="V693">
        <v>0.51000118856948096</v>
      </c>
      <c r="W693">
        <v>178.2</v>
      </c>
      <c r="X693">
        <v>184.37</v>
      </c>
      <c r="Y693">
        <v>178.2</v>
      </c>
      <c r="Z693">
        <v>184.37</v>
      </c>
      <c r="AA693">
        <v>178.2</v>
      </c>
      <c r="AB693">
        <v>184.37</v>
      </c>
      <c r="AC693" s="1">
        <f>(Table2[[#This Row],[Close Price]]/Table2[[#This Row],[Day Low]])-1</f>
        <v>2.4074074074074137E-2</v>
      </c>
      <c r="AD693" s="1">
        <f>(Table2[[#This Row],[Day High]]/Table2[[#This Row],[Close Price]])-1</f>
        <v>1.030193435256721E-2</v>
      </c>
      <c r="AE693" s="1">
        <f>(Table2[[#This Row],[Close Price]]/Table2[[#This Row],[Current Week Low]])-1</f>
        <v>2.4074074074074137E-2</v>
      </c>
      <c r="AF693" s="1">
        <f>(Table2[[#This Row],[Current Week High]]/Table2[[#This Row],[Close Price]])-1</f>
        <v>1.030193435256721E-2</v>
      </c>
      <c r="AG693" s="1">
        <f>(Table2[[#This Row],[Close Price]]/Table2[[#This Row],[Current Month Low]])-1</f>
        <v>2.4074074074074137E-2</v>
      </c>
      <c r="AH693" s="1">
        <f>(Table2[[#This Row],[Current Month High]]/Table2[[#This Row],[Close Price]])-1</f>
        <v>1.030193435256721E-2</v>
      </c>
      <c r="AI693">
        <v>55.076990520028403</v>
      </c>
      <c r="AJ693">
        <v>37.210526315789402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-0.04</v>
      </c>
      <c r="AM693" t="s">
        <v>3214</v>
      </c>
      <c r="AN693">
        <v>-8.51</v>
      </c>
      <c r="AO693" t="s">
        <v>3214</v>
      </c>
      <c r="AP693">
        <v>-3.0992508873920001E-2</v>
      </c>
      <c r="AQ693">
        <f>(Table2[[#This Row],[Sharpe Ratio]]-AVERAGE(Table2[Sharpe Ratio]))/_xlfn.STDEV.P(Table2[Sharpe Ratio])</f>
        <v>-1.0764772357388341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-4.7210200307426291</v>
      </c>
      <c r="AS693">
        <f>_xlfn.RANK.AVG(Table2[[#This Row],[1Y Return vs Nifty Z-Score]],Table2[1Y Return vs Nifty Z-Score])</f>
        <v>572</v>
      </c>
      <c r="AT693">
        <f>_xlfn.RANK.AVG(Table2[[#This Row],[6M Return vs Nifty Z-Score]],Table2[6M Return vs Nifty Z-Score])</f>
        <v>722</v>
      </c>
      <c r="AU693">
        <f>_xlfn.RANK.AVG(Table2[[#This Row],[Sharpe Ratio Z-Score]],Table2[Sharpe Ratio Z-Score])</f>
        <v>626</v>
      </c>
      <c r="AV693">
        <f>(Table2[[#This Row],[Rank 1Y]]+Table2[[#This Row],[Rank 6M]]+Table2[[#This Row],[Rank Sharpe]])/3</f>
        <v>640</v>
      </c>
    </row>
    <row r="694" spans="1:48" x14ac:dyDescent="0.3">
      <c r="A694" t="s">
        <v>1663</v>
      </c>
      <c r="B694" t="s">
        <v>1664</v>
      </c>
      <c r="C694" t="s">
        <v>3179</v>
      </c>
      <c r="D694" t="s">
        <v>517</v>
      </c>
      <c r="E694">
        <v>5489.6909128696798</v>
      </c>
      <c r="F694">
        <v>110</v>
      </c>
      <c r="G694">
        <v>-43.183795576263201</v>
      </c>
      <c r="H694">
        <f>(Table2[[#This Row],[1Y Return vs Nifty]]-AVERAGE(Table2[1Y Return vs Nifty]))/_xlfn.STDEV.P(Table2[1Y Return vs Nifty])</f>
        <v>-1.1425185295781461</v>
      </c>
      <c r="I694">
        <v>-2.8553632065141299</v>
      </c>
      <c r="J694">
        <f>(Table2[[#This Row],[1M Return vs Nifty]]-AVERAGE(Table2[1M Return vs Nifty]))/_xlfn.STDEV.P(Table2[1M Return vs Nifty])</f>
        <v>-0.15371051409576608</v>
      </c>
      <c r="K694">
        <v>-9.2299537581431093</v>
      </c>
      <c r="L694">
        <f>(Table2[[#This Row],[6M Return vs Nifty]]-AVERAGE(Table2[6M Return vs Nifty]))/_xlfn.STDEV.P(Table2[6M Return vs Nifty])</f>
        <v>-0.62207502055039821</v>
      </c>
      <c r="M694">
        <v>-1.41633027174996</v>
      </c>
      <c r="N694">
        <f>(Table2[[#This Row],[1W Return vs Nifty]]-AVERAGE(Table2[1W Return vs Nifty]))/_xlfn.STDEV.P(Table2[1W Return vs Nifty])</f>
        <v>-0.38083650663627222</v>
      </c>
      <c r="O694">
        <v>109.47</v>
      </c>
      <c r="P694">
        <v>108.674361322458</v>
      </c>
      <c r="Q694">
        <v>108.74942901622499</v>
      </c>
      <c r="R694">
        <v>50.649086353956001</v>
      </c>
      <c r="S694" s="1">
        <f>(Table2[[#This Row],[Close Price]]-Table2[[#This Row],[20D EMA]])/Table2[[#This Row],[20D EMA]]</f>
        <v>4.841509089248206E-3</v>
      </c>
      <c r="T694" s="1">
        <f>(Table2[[#This Row],[Close Price]]-Table2[[#This Row],[50D EMA]])/Table2[[#This Row],[50D EMA]]</f>
        <v>1.2198265178744179E-2</v>
      </c>
      <c r="U694" s="1">
        <f>(Table2[[#This Row],[Close Price]]-Table2[[#This Row],[200D EMA]])/Table2[[#This Row],[200D EMA]]</f>
        <v>1.1499563676683082E-2</v>
      </c>
      <c r="V694">
        <v>1.0187294333316901</v>
      </c>
      <c r="W694">
        <v>109.82</v>
      </c>
      <c r="X694">
        <v>112.33</v>
      </c>
      <c r="Y694">
        <v>109.82</v>
      </c>
      <c r="Z694">
        <v>112.95</v>
      </c>
      <c r="AA694">
        <v>109.82</v>
      </c>
      <c r="AB694">
        <v>112.33</v>
      </c>
      <c r="AC694" s="1">
        <f>(Table2[[#This Row],[Close Price]]/Table2[[#This Row],[Day Low]])-1</f>
        <v>1.6390457111636891E-3</v>
      </c>
      <c r="AD694" s="1">
        <f>(Table2[[#This Row],[Day High]]/Table2[[#This Row],[Close Price]])-1</f>
        <v>2.1181818181818191E-2</v>
      </c>
      <c r="AE694" s="1">
        <f>(Table2[[#This Row],[Close Price]]/Table2[[#This Row],[Current Week Low]])-1</f>
        <v>1.6390457111636891E-3</v>
      </c>
      <c r="AF694" s="1">
        <f>(Table2[[#This Row],[Current Week High]]/Table2[[#This Row],[Close Price]])-1</f>
        <v>2.6818181818181852E-2</v>
      </c>
      <c r="AG694" s="1">
        <f>(Table2[[#This Row],[Close Price]]/Table2[[#This Row],[Current Month Low]])-1</f>
        <v>1.6390457111636891E-3</v>
      </c>
      <c r="AH694" s="1">
        <f>(Table2[[#This Row],[Current Month High]]/Table2[[#This Row],[Close Price]])-1</f>
        <v>2.1181818181818191E-2</v>
      </c>
      <c r="AI694">
        <v>21.545454545454501</v>
      </c>
      <c r="AJ694">
        <v>20.218579234972601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-0.11</v>
      </c>
      <c r="AM694" t="s">
        <v>3214</v>
      </c>
      <c r="AN694">
        <v>5.27</v>
      </c>
      <c r="AO694" t="s">
        <v>3215</v>
      </c>
      <c r="AP694">
        <v>-9.1259160929477001E-2</v>
      </c>
      <c r="AQ694">
        <f>(Table2[[#This Row],[Sharpe Ratio]]-AVERAGE(Table2[Sharpe Ratio]))/_xlfn.STDEV.P(Table2[Sharpe Ratio])</f>
        <v>-1.7801942036217047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688</v>
      </c>
      <c r="AT694">
        <f>_xlfn.RANK.AVG(Table2[[#This Row],[6M Return vs Nifty Z-Score]],Table2[6M Return vs Nifty Z-Score])</f>
        <v>531</v>
      </c>
      <c r="AU694">
        <f>_xlfn.RANK.AVG(Table2[[#This Row],[Sharpe Ratio Z-Score]],Table2[Sharpe Ratio Z-Score])</f>
        <v>708</v>
      </c>
      <c r="AV694">
        <f>(Table2[[#This Row],[Rank 1Y]]+Table2[[#This Row],[Rank 6M]]+Table2[[#This Row],[Rank Sharpe]])/3</f>
        <v>642.33333333333337</v>
      </c>
    </row>
    <row r="695" spans="1:48" x14ac:dyDescent="0.3">
      <c r="A695" t="s">
        <v>1970</v>
      </c>
      <c r="B695" t="s">
        <v>1971</v>
      </c>
      <c r="C695" t="s">
        <v>3185</v>
      </c>
      <c r="D695" t="s">
        <v>431</v>
      </c>
      <c r="E695">
        <v>3634.32613446</v>
      </c>
      <c r="F695">
        <v>23.57</v>
      </c>
      <c r="G695">
        <v>-41.740376418556203</v>
      </c>
      <c r="H695">
        <f>(Table2[[#This Row],[1Y Return vs Nifty]]-AVERAGE(Table2[1Y Return vs Nifty]))/_xlfn.STDEV.P(Table2[1Y Return vs Nifty])</f>
        <v>-1.1183783876767168</v>
      </c>
      <c r="I695">
        <v>-3.2725617529748301</v>
      </c>
      <c r="J695">
        <f>(Table2[[#This Row],[1M Return vs Nifty]]-AVERAGE(Table2[1M Return vs Nifty]))/_xlfn.STDEV.P(Table2[1M Return vs Nifty])</f>
        <v>-0.19126758500258997</v>
      </c>
      <c r="K695">
        <v>-35.083739094761398</v>
      </c>
      <c r="L695">
        <f>(Table2[[#This Row],[6M Return vs Nifty]]-AVERAGE(Table2[6M Return vs Nifty]))/_xlfn.STDEV.P(Table2[6M Return vs Nifty])</f>
        <v>-1.4394956203748308</v>
      </c>
      <c r="M695">
        <v>2.9869156289001499</v>
      </c>
      <c r="N695">
        <f>(Table2[[#This Row],[1W Return vs Nifty]]-AVERAGE(Table2[1W Return vs Nifty]))/_xlfn.STDEV.P(Table2[1W Return vs Nifty])</f>
        <v>0.53981193949604012</v>
      </c>
      <c r="O695">
        <v>23.42</v>
      </c>
      <c r="P695">
        <v>22.541228695212801</v>
      </c>
      <c r="Q695">
        <v>23.797994275952199</v>
      </c>
      <c r="R695">
        <v>49.934896717257701</v>
      </c>
      <c r="S695" s="1">
        <f>(Table2[[#This Row],[Close Price]]-Table2[[#This Row],[20D EMA]])/Table2[[#This Row],[20D EMA]]</f>
        <v>6.4047822374038669E-3</v>
      </c>
      <c r="T695" s="1">
        <f>(Table2[[#This Row],[Close Price]]-Table2[[#This Row],[50D EMA]])/Table2[[#This Row],[50D EMA]]</f>
        <v>4.5639539827111754E-2</v>
      </c>
      <c r="U695" s="1">
        <f>(Table2[[#This Row],[Close Price]]-Table2[[#This Row],[200D EMA]])/Table2[[#This Row],[200D EMA]]</f>
        <v>-9.5803988062383143E-3</v>
      </c>
      <c r="V695">
        <v>1.0546733398277499</v>
      </c>
      <c r="W695">
        <v>23.57</v>
      </c>
      <c r="X695">
        <v>25.88</v>
      </c>
      <c r="Y695">
        <v>23.57</v>
      </c>
      <c r="Z695">
        <v>25.88</v>
      </c>
      <c r="AA695">
        <v>23.57</v>
      </c>
      <c r="AB695">
        <v>25.88</v>
      </c>
      <c r="AC695" s="1">
        <f>(Table2[[#This Row],[Close Price]]/Table2[[#This Row],[Day Low]])-1</f>
        <v>0</v>
      </c>
      <c r="AD695" s="1">
        <f>(Table2[[#This Row],[Day High]]/Table2[[#This Row],[Close Price]])-1</f>
        <v>9.8005939753924354E-2</v>
      </c>
      <c r="AE695" s="1">
        <f>(Table2[[#This Row],[Close Price]]/Table2[[#This Row],[Current Week Low]])-1</f>
        <v>0</v>
      </c>
      <c r="AF695" s="1">
        <f>(Table2[[#This Row],[Current Week High]]/Table2[[#This Row],[Close Price]])-1</f>
        <v>9.8005939753924354E-2</v>
      </c>
      <c r="AG695" s="1">
        <f>(Table2[[#This Row],[Close Price]]/Table2[[#This Row],[Current Month Low]])-1</f>
        <v>0</v>
      </c>
      <c r="AH695" s="1">
        <f>(Table2[[#This Row],[Current Month High]]/Table2[[#This Row],[Close Price]])-1</f>
        <v>9.8005939753924354E-2</v>
      </c>
      <c r="AI695">
        <v>91.557064064488699</v>
      </c>
      <c r="AJ695">
        <v>41.137724550898199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0.15</v>
      </c>
      <c r="AM695" t="s">
        <v>3215</v>
      </c>
      <c r="AN695">
        <v>-5.1100000000000003</v>
      </c>
      <c r="AO695" t="s">
        <v>3214</v>
      </c>
      <c r="AQ695">
        <f>(Table2[[#This Row],[Sharpe Ratio]]-AVERAGE(Table2[Sharpe Ratio]))/_xlfn.STDEV.P(Table2[Sharpe Ratio])</f>
        <v>-0.7145863121857492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680</v>
      </c>
      <c r="AT695">
        <f>_xlfn.RANK.AVG(Table2[[#This Row],[6M Return vs Nifty Z-Score]],Table2[6M Return vs Nifty Z-Score])</f>
        <v>711</v>
      </c>
      <c r="AU695">
        <f>_xlfn.RANK.AVG(Table2[[#This Row],[Sharpe Ratio Z-Score]],Table2[Sharpe Ratio Z-Score])</f>
        <v>536.5</v>
      </c>
      <c r="AV695">
        <f>(Table2[[#This Row],[Rank 1Y]]+Table2[[#This Row],[Rank 6M]]+Table2[[#This Row],[Rank Sharpe]])/3</f>
        <v>642.5</v>
      </c>
    </row>
    <row r="696" spans="1:48" x14ac:dyDescent="0.3">
      <c r="A696" t="s">
        <v>1949</v>
      </c>
      <c r="B696" t="s">
        <v>1950</v>
      </c>
      <c r="C696" t="s">
        <v>3186</v>
      </c>
      <c r="D696" t="s">
        <v>1951</v>
      </c>
      <c r="E696">
        <v>3701.2885095000001</v>
      </c>
      <c r="F696">
        <v>20.91</v>
      </c>
      <c r="G696">
        <v>-30.345655528050798</v>
      </c>
      <c r="H696">
        <f>(Table2[[#This Row],[1Y Return vs Nifty]]-AVERAGE(Table2[1Y Return vs Nifty]))/_xlfn.STDEV.P(Table2[1Y Return vs Nifty])</f>
        <v>-0.92780991852811801</v>
      </c>
      <c r="I696">
        <v>-2.9823970666328301</v>
      </c>
      <c r="J696">
        <f>(Table2[[#This Row],[1M Return vs Nifty]]-AVERAGE(Table2[1M Return vs Nifty]))/_xlfn.STDEV.P(Table2[1M Return vs Nifty])</f>
        <v>-0.16514636336350794</v>
      </c>
      <c r="K696">
        <v>-17.591038508447301</v>
      </c>
      <c r="L696">
        <f>(Table2[[#This Row],[6M Return vs Nifty]]-AVERAGE(Table2[6M Return vs Nifty]))/_xlfn.STDEV.P(Table2[6M Return vs Nifty])</f>
        <v>-0.88642791212084138</v>
      </c>
      <c r="M696">
        <v>1.2757345138785301</v>
      </c>
      <c r="N696">
        <f>(Table2[[#This Row],[1W Return vs Nifty]]-AVERAGE(Table2[1W Return vs Nifty]))/_xlfn.STDEV.P(Table2[1W Return vs Nifty])</f>
        <v>0.18203127719802603</v>
      </c>
      <c r="O696">
        <v>20.88</v>
      </c>
      <c r="P696">
        <v>21.302389240849099</v>
      </c>
      <c r="Q696">
        <v>21.249798948252</v>
      </c>
      <c r="R696">
        <v>54.176063935826697</v>
      </c>
      <c r="S696" s="1">
        <f>(Table2[[#This Row],[Close Price]]-Table2[[#This Row],[20D EMA]])/Table2[[#This Row],[20D EMA]]</f>
        <v>1.4367816091954569E-3</v>
      </c>
      <c r="T696" s="1">
        <f>(Table2[[#This Row],[Close Price]]-Table2[[#This Row],[50D EMA]])/Table2[[#This Row],[50D EMA]]</f>
        <v>-1.8419963902295975E-2</v>
      </c>
      <c r="U696" s="1">
        <f>(Table2[[#This Row],[Close Price]]-Table2[[#This Row],[200D EMA]])/Table2[[#This Row],[200D EMA]]</f>
        <v>-1.5990690033326239E-2</v>
      </c>
      <c r="V696">
        <v>0.51559253809371397</v>
      </c>
      <c r="W696">
        <v>20.52</v>
      </c>
      <c r="X696">
        <v>21.11</v>
      </c>
      <c r="Y696">
        <v>20.29</v>
      </c>
      <c r="Z696">
        <v>21.11</v>
      </c>
      <c r="AA696">
        <v>20.52</v>
      </c>
      <c r="AB696">
        <v>21.11</v>
      </c>
      <c r="AC696" s="1">
        <f>(Table2[[#This Row],[Close Price]]/Table2[[#This Row],[Day Low]])-1</f>
        <v>1.900584795321647E-2</v>
      </c>
      <c r="AD696" s="1">
        <f>(Table2[[#This Row],[Day High]]/Table2[[#This Row],[Close Price]])-1</f>
        <v>9.5648015303682055E-3</v>
      </c>
      <c r="AE696" s="1">
        <f>(Table2[[#This Row],[Close Price]]/Table2[[#This Row],[Current Week Low]])-1</f>
        <v>3.0556924593395873E-2</v>
      </c>
      <c r="AF696" s="1">
        <f>(Table2[[#This Row],[Current Week High]]/Table2[[#This Row],[Close Price]])-1</f>
        <v>9.5648015303682055E-3</v>
      </c>
      <c r="AG696" s="1">
        <f>(Table2[[#This Row],[Close Price]]/Table2[[#This Row],[Current Month Low]])-1</f>
        <v>1.900584795321647E-2</v>
      </c>
      <c r="AH696" s="1">
        <f>(Table2[[#This Row],[Current Month High]]/Table2[[#This Row],[Close Price]])-1</f>
        <v>9.5648015303682055E-3</v>
      </c>
      <c r="AI696">
        <v>33.668101386896197</v>
      </c>
      <c r="AJ696">
        <v>23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-0.15</v>
      </c>
      <c r="AM696" t="s">
        <v>3214</v>
      </c>
      <c r="AN696">
        <v>-1.74</v>
      </c>
      <c r="AO696" t="s">
        <v>3214</v>
      </c>
      <c r="AP696">
        <v>-6.3536687836300995E-2</v>
      </c>
      <c r="AQ696">
        <f>(Table2[[#This Row],[Sharpe Ratio]]-AVERAGE(Table2[Sharpe Ratio]))/_xlfn.STDEV.P(Table2[Sharpe Ratio])</f>
        <v>-1.4564865802189637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641</v>
      </c>
      <c r="AT696">
        <f>_xlfn.RANK.AVG(Table2[[#This Row],[6M Return vs Nifty Z-Score]],Table2[6M Return vs Nifty Z-Score])</f>
        <v>610</v>
      </c>
      <c r="AU696">
        <f>_xlfn.RANK.AVG(Table2[[#This Row],[Sharpe Ratio Z-Score]],Table2[Sharpe Ratio Z-Score])</f>
        <v>680</v>
      </c>
      <c r="AV696">
        <f>(Table2[[#This Row],[Rank 1Y]]+Table2[[#This Row],[Rank 6M]]+Table2[[#This Row],[Rank Sharpe]])/3</f>
        <v>643.66666666666663</v>
      </c>
    </row>
    <row r="697" spans="1:48" x14ac:dyDescent="0.3">
      <c r="A697" t="s">
        <v>2009</v>
      </c>
      <c r="B697" t="s">
        <v>2010</v>
      </c>
      <c r="C697" t="s">
        <v>3179</v>
      </c>
      <c r="D697" t="s">
        <v>1442</v>
      </c>
      <c r="E697">
        <v>3440.323054256</v>
      </c>
      <c r="F697">
        <v>128.47999999999999</v>
      </c>
      <c r="G697">
        <v>-37.476333886350702</v>
      </c>
      <c r="H697">
        <f>(Table2[[#This Row],[1Y Return vs Nifty]]-AVERAGE(Table2[1Y Return vs Nifty]))/_xlfn.STDEV.P(Table2[1Y Return vs Nifty])</f>
        <v>-1.047065358989546</v>
      </c>
      <c r="I697">
        <v>-7.6898766143122304</v>
      </c>
      <c r="J697">
        <f>(Table2[[#This Row],[1M Return vs Nifty]]-AVERAGE(Table2[1M Return vs Nifty]))/_xlfn.STDEV.P(Table2[1M Return vs Nifty])</f>
        <v>-0.58892335075834001</v>
      </c>
      <c r="K697">
        <v>-10.391567909090099</v>
      </c>
      <c r="L697">
        <f>(Table2[[#This Row],[6M Return vs Nifty]]-AVERAGE(Table2[6M Return vs Nifty]))/_xlfn.STDEV.P(Table2[6M Return vs Nifty])</f>
        <v>-0.65880184115591955</v>
      </c>
      <c r="M697">
        <v>-8.2615710814479506</v>
      </c>
      <c r="N697">
        <f>(Table2[[#This Row],[1W Return vs Nifty]]-AVERAGE(Table2[1W Return vs Nifty]))/_xlfn.STDEV.P(Table2[1W Return vs Nifty])</f>
        <v>-1.812067116291638</v>
      </c>
      <c r="O697">
        <v>130.74</v>
      </c>
      <c r="P697">
        <v>130.99192295296999</v>
      </c>
      <c r="Q697">
        <v>136.873854127556</v>
      </c>
      <c r="R697">
        <v>40.285546400366002</v>
      </c>
      <c r="S697" s="1">
        <f>(Table2[[#This Row],[Close Price]]-Table2[[#This Row],[20D EMA]])/Table2[[#This Row],[20D EMA]]</f>
        <v>-1.7286216919076176E-2</v>
      </c>
      <c r="T697" s="1">
        <f>(Table2[[#This Row],[Close Price]]-Table2[[#This Row],[50D EMA]])/Table2[[#This Row],[50D EMA]]</f>
        <v>-1.9176166715804698E-2</v>
      </c>
      <c r="U697" s="1">
        <f>(Table2[[#This Row],[Close Price]]-Table2[[#This Row],[200D EMA]])/Table2[[#This Row],[200D EMA]]</f>
        <v>-6.1325475059199976E-2</v>
      </c>
      <c r="V697">
        <v>1.1701620963947601</v>
      </c>
      <c r="W697">
        <v>128.30000000000001</v>
      </c>
      <c r="X697">
        <v>131.6</v>
      </c>
      <c r="Y697">
        <v>128.30000000000001</v>
      </c>
      <c r="Z697">
        <v>131.6</v>
      </c>
      <c r="AA697">
        <v>128.30000000000001</v>
      </c>
      <c r="AB697">
        <v>131.6</v>
      </c>
      <c r="AC697" s="1">
        <f>(Table2[[#This Row],[Close Price]]/Table2[[#This Row],[Day Low]])-1</f>
        <v>1.4029618082618267E-3</v>
      </c>
      <c r="AD697" s="1">
        <f>(Table2[[#This Row],[Day High]]/Table2[[#This Row],[Close Price]])-1</f>
        <v>2.4283935242839449E-2</v>
      </c>
      <c r="AE697" s="1">
        <f>(Table2[[#This Row],[Close Price]]/Table2[[#This Row],[Current Week Low]])-1</f>
        <v>1.4029618082618267E-3</v>
      </c>
      <c r="AF697" s="1">
        <f>(Table2[[#This Row],[Current Week High]]/Table2[[#This Row],[Close Price]])-1</f>
        <v>2.4283935242839449E-2</v>
      </c>
      <c r="AG697" s="1">
        <f>(Table2[[#This Row],[Close Price]]/Table2[[#This Row],[Current Month Low]])-1</f>
        <v>1.4029618082618267E-3</v>
      </c>
      <c r="AH697" s="1">
        <f>(Table2[[#This Row],[Current Month High]]/Table2[[#This Row],[Close Price]])-1</f>
        <v>2.4283935242839449E-2</v>
      </c>
      <c r="AI697">
        <v>24.377334993773299</v>
      </c>
      <c r="AJ697">
        <v>23.006223073240701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-0.14000000000000001</v>
      </c>
      <c r="AM697" t="s">
        <v>3214</v>
      </c>
      <c r="AN697">
        <v>-2.14</v>
      </c>
      <c r="AO697" t="s">
        <v>3214</v>
      </c>
      <c r="AP697">
        <v>-0.101630987232181</v>
      </c>
      <c r="AQ697">
        <f>(Table2[[#This Row],[Sharpe Ratio]]-AVERAGE(Table2[Sharpe Ratio]))/_xlfn.STDEV.P(Table2[Sharpe Ratio])</f>
        <v>-1.9013031404582525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675</v>
      </c>
      <c r="AT697">
        <f>_xlfn.RANK.AVG(Table2[[#This Row],[6M Return vs Nifty Z-Score]],Table2[6M Return vs Nifty Z-Score])</f>
        <v>542</v>
      </c>
      <c r="AU697">
        <f>_xlfn.RANK.AVG(Table2[[#This Row],[Sharpe Ratio Z-Score]],Table2[Sharpe Ratio Z-Score])</f>
        <v>714</v>
      </c>
      <c r="AV697">
        <f>(Table2[[#This Row],[Rank 1Y]]+Table2[[#This Row],[Rank 6M]]+Table2[[#This Row],[Rank Sharpe]])/3</f>
        <v>643.66666666666663</v>
      </c>
    </row>
    <row r="698" spans="1:48" x14ac:dyDescent="0.3">
      <c r="A698" t="s">
        <v>2236</v>
      </c>
      <c r="B698" t="s">
        <v>2237</v>
      </c>
      <c r="C698" t="s">
        <v>3179</v>
      </c>
      <c r="D698" t="s">
        <v>613</v>
      </c>
      <c r="E698">
        <v>2619.440363359</v>
      </c>
      <c r="F698">
        <v>177.77</v>
      </c>
      <c r="G698">
        <v>-59.909183651448998</v>
      </c>
      <c r="H698">
        <f>(Table2[[#This Row],[1Y Return vs Nifty]]-AVERAGE(Table2[1Y Return vs Nifty]))/_xlfn.STDEV.P(Table2[1Y Return vs Nifty])</f>
        <v>-1.4222385536166653</v>
      </c>
      <c r="I698">
        <v>1.2579706873657801</v>
      </c>
      <c r="J698">
        <f>(Table2[[#This Row],[1M Return vs Nifty]]-AVERAGE(Table2[1M Return vs Nifty]))/_xlfn.STDEV.P(Table2[1M Return vs Nifty])</f>
        <v>0.21658025998880301</v>
      </c>
      <c r="K698">
        <v>-25.537633672686699</v>
      </c>
      <c r="L698">
        <f>(Table2[[#This Row],[6M Return vs Nifty]]-AVERAGE(Table2[6M Return vs Nifty]))/_xlfn.STDEV.P(Table2[6M Return vs Nifty])</f>
        <v>-1.1376758629001897</v>
      </c>
      <c r="M698">
        <v>-1.8192620212147801</v>
      </c>
      <c r="N698">
        <f>(Table2[[#This Row],[1W Return vs Nifty]]-AVERAGE(Table2[1W Return vs Nifty]))/_xlfn.STDEV.P(Table2[1W Return vs Nifty])</f>
        <v>-0.46508310503482891</v>
      </c>
      <c r="O698">
        <v>177.68</v>
      </c>
      <c r="P698">
        <v>175.562227038674</v>
      </c>
      <c r="Q698">
        <v>204.27004058630899</v>
      </c>
      <c r="R698">
        <v>48.405263024173699</v>
      </c>
      <c r="S698" s="1">
        <f>(Table2[[#This Row],[Close Price]]-Table2[[#This Row],[20D EMA]])/Table2[[#This Row],[20D EMA]]</f>
        <v>5.0652859072491789E-4</v>
      </c>
      <c r="T698" s="1">
        <f>(Table2[[#This Row],[Close Price]]-Table2[[#This Row],[50D EMA]])/Table2[[#This Row],[50D EMA]]</f>
        <v>1.2575444038082702E-2</v>
      </c>
      <c r="U698" s="1">
        <f>(Table2[[#This Row],[Close Price]]-Table2[[#This Row],[200D EMA]])/Table2[[#This Row],[200D EMA]]</f>
        <v>-0.12973043188441566</v>
      </c>
      <c r="V698">
        <v>1.2635120378131099</v>
      </c>
      <c r="W698">
        <v>173.52</v>
      </c>
      <c r="X698">
        <v>179.9</v>
      </c>
      <c r="Y698">
        <v>172</v>
      </c>
      <c r="Z698">
        <v>179.9</v>
      </c>
      <c r="AA698">
        <v>173.52</v>
      </c>
      <c r="AB698">
        <v>179.9</v>
      </c>
      <c r="AC698" s="1">
        <f>(Table2[[#This Row],[Close Price]]/Table2[[#This Row],[Day Low]])-1</f>
        <v>2.4492853849700236E-2</v>
      </c>
      <c r="AD698" s="1">
        <f>(Table2[[#This Row],[Day High]]/Table2[[#This Row],[Close Price]])-1</f>
        <v>1.1981774202621365E-2</v>
      </c>
      <c r="AE698" s="1">
        <f>(Table2[[#This Row],[Close Price]]/Table2[[#This Row],[Current Week Low]])-1</f>
        <v>3.3546511627907005E-2</v>
      </c>
      <c r="AF698" s="1">
        <f>(Table2[[#This Row],[Current Week High]]/Table2[[#This Row],[Close Price]])-1</f>
        <v>1.1981774202621365E-2</v>
      </c>
      <c r="AG698" s="1">
        <f>(Table2[[#This Row],[Close Price]]/Table2[[#This Row],[Current Month Low]])-1</f>
        <v>2.4492853849700236E-2</v>
      </c>
      <c r="AH698" s="1">
        <f>(Table2[[#This Row],[Current Month High]]/Table2[[#This Row],[Close Price]])-1</f>
        <v>1.1981774202621365E-2</v>
      </c>
      <c r="AI698">
        <v>75.507678460932595</v>
      </c>
      <c r="AJ698">
        <v>23.5200111172874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-0.08</v>
      </c>
      <c r="AM698" t="s">
        <v>3214</v>
      </c>
      <c r="AN698">
        <v>2.4</v>
      </c>
      <c r="AO698" t="s">
        <v>3215</v>
      </c>
      <c r="AQ698">
        <f>(Table2[[#This Row],[Sharpe Ratio]]-AVERAGE(Table2[Sharpe Ratio]))/_xlfn.STDEV.P(Table2[Sharpe Ratio])</f>
        <v>-0.7145863121857492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722</v>
      </c>
      <c r="AT698">
        <f>_xlfn.RANK.AVG(Table2[[#This Row],[6M Return vs Nifty Z-Score]],Table2[6M Return vs Nifty Z-Score])</f>
        <v>674</v>
      </c>
      <c r="AU698">
        <f>_xlfn.RANK.AVG(Table2[[#This Row],[Sharpe Ratio Z-Score]],Table2[Sharpe Ratio Z-Score])</f>
        <v>536.5</v>
      </c>
      <c r="AV698">
        <f>(Table2[[#This Row],[Rank 1Y]]+Table2[[#This Row],[Rank 6M]]+Table2[[#This Row],[Rank Sharpe]])/3</f>
        <v>644.16666666666663</v>
      </c>
    </row>
    <row r="699" spans="1:48" x14ac:dyDescent="0.3">
      <c r="A699" t="s">
        <v>1509</v>
      </c>
      <c r="B699" t="s">
        <v>1510</v>
      </c>
      <c r="C699" t="s">
        <v>3171</v>
      </c>
      <c r="D699" t="s">
        <v>400</v>
      </c>
      <c r="E699">
        <v>6923.9192329999996</v>
      </c>
      <c r="F699">
        <v>302.5</v>
      </c>
      <c r="G699">
        <v>-56.0833036879202</v>
      </c>
      <c r="H699">
        <f>(Table2[[#This Row],[1Y Return vs Nifty]]-AVERAGE(Table2[1Y Return vs Nifty]))/_xlfn.STDEV.P(Table2[1Y Return vs Nifty])</f>
        <v>-1.3582534771236121</v>
      </c>
      <c r="I699">
        <v>-3.8810209490040002</v>
      </c>
      <c r="J699">
        <f>(Table2[[#This Row],[1M Return vs Nifty]]-AVERAGE(Table2[1M Return vs Nifty]))/_xlfn.STDEV.P(Table2[1M Return vs Nifty])</f>
        <v>-0.24604233281281326</v>
      </c>
      <c r="K699">
        <v>-16.4888618912968</v>
      </c>
      <c r="L699">
        <f>(Table2[[#This Row],[6M Return vs Nifty]]-AVERAGE(Table2[6M Return vs Nifty]))/_xlfn.STDEV.P(Table2[6M Return vs Nifty])</f>
        <v>-0.85158033139820088</v>
      </c>
      <c r="M699">
        <v>-0.26648096987015102</v>
      </c>
      <c r="N699">
        <f>(Table2[[#This Row],[1W Return vs Nifty]]-AVERAGE(Table2[1W Return vs Nifty]))/_xlfn.STDEV.P(Table2[1W Return vs Nifty])</f>
        <v>-0.1404213681345424</v>
      </c>
      <c r="O699">
        <v>304.14999999999998</v>
      </c>
      <c r="P699">
        <v>302.31311453234702</v>
      </c>
      <c r="Q699">
        <v>314.08914834933501</v>
      </c>
      <c r="R699">
        <v>44.8265485560473</v>
      </c>
      <c r="S699" s="1">
        <f>(Table2[[#This Row],[Close Price]]-Table2[[#This Row],[20D EMA]])/Table2[[#This Row],[20D EMA]]</f>
        <v>-5.4249547920433251E-3</v>
      </c>
      <c r="T699" s="1">
        <f>(Table2[[#This Row],[Close Price]]-Table2[[#This Row],[50D EMA]])/Table2[[#This Row],[50D EMA]]</f>
        <v>6.1818511559474053E-4</v>
      </c>
      <c r="U699" s="1">
        <f>(Table2[[#This Row],[Close Price]]-Table2[[#This Row],[200D EMA]])/Table2[[#This Row],[200D EMA]]</f>
        <v>-3.6897640081615835E-2</v>
      </c>
      <c r="V699">
        <v>0.65851132070163199</v>
      </c>
      <c r="W699">
        <v>301.85000000000002</v>
      </c>
      <c r="X699">
        <v>306.8</v>
      </c>
      <c r="Y699">
        <v>301.14999999999998</v>
      </c>
      <c r="Z699">
        <v>312.39999999999998</v>
      </c>
      <c r="AA699">
        <v>301.85000000000002</v>
      </c>
      <c r="AB699">
        <v>306.8</v>
      </c>
      <c r="AC699" s="1">
        <f>(Table2[[#This Row],[Close Price]]/Table2[[#This Row],[Day Low]])-1</f>
        <v>2.1533874440946565E-3</v>
      </c>
      <c r="AD699" s="1">
        <f>(Table2[[#This Row],[Day High]]/Table2[[#This Row],[Close Price]])-1</f>
        <v>1.4214876033057822E-2</v>
      </c>
      <c r="AE699" s="1">
        <f>(Table2[[#This Row],[Close Price]]/Table2[[#This Row],[Current Week Low]])-1</f>
        <v>4.4828158724887768E-3</v>
      </c>
      <c r="AF699" s="1">
        <f>(Table2[[#This Row],[Current Week High]]/Table2[[#This Row],[Close Price]])-1</f>
        <v>3.2727272727272716E-2</v>
      </c>
      <c r="AG699" s="1">
        <f>(Table2[[#This Row],[Close Price]]/Table2[[#This Row],[Current Month Low]])-1</f>
        <v>2.1533874440946565E-3</v>
      </c>
      <c r="AH699" s="1">
        <f>(Table2[[#This Row],[Current Month High]]/Table2[[#This Row],[Close Price]])-1</f>
        <v>1.4214876033057822E-2</v>
      </c>
      <c r="AI699">
        <v>35.537190082644599</v>
      </c>
      <c r="AJ699">
        <v>17.1799341468138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-0.15</v>
      </c>
      <c r="AM699" t="s">
        <v>3214</v>
      </c>
      <c r="AN699">
        <v>-0.56000000000000005</v>
      </c>
      <c r="AO699" t="s">
        <v>3214</v>
      </c>
      <c r="AP699">
        <v>-2.7178167965716E-2</v>
      </c>
      <c r="AQ699">
        <f>(Table2[[#This Row],[Sharpe Ratio]]-AVERAGE(Table2[Sharpe Ratio]))/_xlfn.STDEV.P(Table2[Sharpe Ratio])</f>
        <v>-1.03193823569751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715</v>
      </c>
      <c r="AT699">
        <f>_xlfn.RANK.AVG(Table2[[#This Row],[6M Return vs Nifty Z-Score]],Table2[6M Return vs Nifty Z-Score])</f>
        <v>599</v>
      </c>
      <c r="AU699">
        <f>_xlfn.RANK.AVG(Table2[[#This Row],[Sharpe Ratio Z-Score]],Table2[Sharpe Ratio Z-Score])</f>
        <v>619</v>
      </c>
      <c r="AV699">
        <f>(Table2[[#This Row],[Rank 1Y]]+Table2[[#This Row],[Rank 6M]]+Table2[[#This Row],[Rank Sharpe]])/3</f>
        <v>644.33333333333337</v>
      </c>
    </row>
    <row r="700" spans="1:48" x14ac:dyDescent="0.3">
      <c r="A700" t="s">
        <v>1229</v>
      </c>
      <c r="B700" t="s">
        <v>1230</v>
      </c>
      <c r="C700" t="s">
        <v>3170</v>
      </c>
      <c r="D700" t="s">
        <v>21</v>
      </c>
      <c r="E700">
        <v>9944.0135506949991</v>
      </c>
      <c r="F700">
        <v>1579.35</v>
      </c>
      <c r="G700">
        <v>-30.301151609035202</v>
      </c>
      <c r="H700">
        <f>(Table2[[#This Row],[1Y Return vs Nifty]]-AVERAGE(Table2[1Y Return vs Nifty]))/_xlfn.STDEV.P(Table2[1Y Return vs Nifty])</f>
        <v>-0.92706562265642334</v>
      </c>
      <c r="I700">
        <v>-3.0736733080867098</v>
      </c>
      <c r="J700">
        <f>(Table2[[#This Row],[1M Return vs Nifty]]-AVERAGE(Table2[1M Return vs Nifty]))/_xlfn.STDEV.P(Table2[1M Return vs Nifty])</f>
        <v>-0.17336323828187408</v>
      </c>
      <c r="K700">
        <v>-17.2205195922092</v>
      </c>
      <c r="L700">
        <f>(Table2[[#This Row],[6M Return vs Nifty]]-AVERAGE(Table2[6M Return vs Nifty]))/_xlfn.STDEV.P(Table2[6M Return vs Nifty])</f>
        <v>-0.8747131944957719</v>
      </c>
      <c r="M700">
        <v>-0.74051841029850096</v>
      </c>
      <c r="N700">
        <f>(Table2[[#This Row],[1W Return vs Nifty]]-AVERAGE(Table2[1W Return vs Nifty]))/_xlfn.STDEV.P(Table2[1W Return vs Nifty])</f>
        <v>-0.23953503173313093</v>
      </c>
      <c r="O700">
        <v>1596.8</v>
      </c>
      <c r="P700">
        <v>1606.15410679771</v>
      </c>
      <c r="Q700">
        <v>1585.14760641877</v>
      </c>
      <c r="R700">
        <v>45.6459918459636</v>
      </c>
      <c r="S700" s="1">
        <f>(Table2[[#This Row],[Close Price]]-Table2[[#This Row],[20D EMA]])/Table2[[#This Row],[20D EMA]]</f>
        <v>-1.0928106212424878E-2</v>
      </c>
      <c r="T700" s="1">
        <f>(Table2[[#This Row],[Close Price]]-Table2[[#This Row],[50D EMA]])/Table2[[#This Row],[50D EMA]]</f>
        <v>-1.6688377960911327E-2</v>
      </c>
      <c r="U700" s="1">
        <f>(Table2[[#This Row],[Close Price]]-Table2[[#This Row],[200D EMA]])/Table2[[#This Row],[200D EMA]]</f>
        <v>-3.6574552396847694E-3</v>
      </c>
      <c r="V700">
        <v>0.52875255611623895</v>
      </c>
      <c r="W700">
        <v>1556.45</v>
      </c>
      <c r="X700">
        <v>1601.55</v>
      </c>
      <c r="Y700">
        <v>1530.3</v>
      </c>
      <c r="Z700">
        <v>1601.55</v>
      </c>
      <c r="AA700">
        <v>1556.45</v>
      </c>
      <c r="AB700">
        <v>1601.55</v>
      </c>
      <c r="AC700" s="1">
        <f>(Table2[[#This Row],[Close Price]]/Table2[[#This Row],[Day Low]])-1</f>
        <v>1.471296861447513E-2</v>
      </c>
      <c r="AD700" s="1">
        <f>(Table2[[#This Row],[Day High]]/Table2[[#This Row],[Close Price]])-1</f>
        <v>1.405641561401838E-2</v>
      </c>
      <c r="AE700" s="1">
        <f>(Table2[[#This Row],[Close Price]]/Table2[[#This Row],[Current Week Low]])-1</f>
        <v>3.2052538717898482E-2</v>
      </c>
      <c r="AF700" s="1">
        <f>(Table2[[#This Row],[Current Week High]]/Table2[[#This Row],[Close Price]])-1</f>
        <v>1.405641561401838E-2</v>
      </c>
      <c r="AG700" s="1">
        <f>(Table2[[#This Row],[Close Price]]/Table2[[#This Row],[Current Month Low]])-1</f>
        <v>1.471296861447513E-2</v>
      </c>
      <c r="AH700" s="1">
        <f>(Table2[[#This Row],[Current Month High]]/Table2[[#This Row],[Close Price]])-1</f>
        <v>1.405641561401838E-2</v>
      </c>
      <c r="AI700">
        <v>22.990470763288702</v>
      </c>
      <c r="AJ700">
        <v>13.9461058403376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-0.18</v>
      </c>
      <c r="AM700" t="s">
        <v>3214</v>
      </c>
      <c r="AN700">
        <v>-6.85</v>
      </c>
      <c r="AO700" t="s">
        <v>3214</v>
      </c>
      <c r="AP700">
        <v>-7.4774558590756005E-2</v>
      </c>
      <c r="AQ700">
        <f>(Table2[[#This Row],[Sharpe Ratio]]-AVERAGE(Table2[Sharpe Ratio]))/_xlfn.STDEV.P(Table2[Sharpe Ratio])</f>
        <v>-1.5877080777312926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640</v>
      </c>
      <c r="AT700">
        <f>_xlfn.RANK.AVG(Table2[[#This Row],[6M Return vs Nifty Z-Score]],Table2[6M Return vs Nifty Z-Score])</f>
        <v>604</v>
      </c>
      <c r="AU700">
        <f>_xlfn.RANK.AVG(Table2[[#This Row],[Sharpe Ratio Z-Score]],Table2[Sharpe Ratio Z-Score])</f>
        <v>691</v>
      </c>
      <c r="AV700">
        <f>(Table2[[#This Row],[Rank 1Y]]+Table2[[#This Row],[Rank 6M]]+Table2[[#This Row],[Rank Sharpe]])/3</f>
        <v>645</v>
      </c>
    </row>
    <row r="701" spans="1:48" x14ac:dyDescent="0.3">
      <c r="A701" t="s">
        <v>2209</v>
      </c>
      <c r="B701" t="s">
        <v>2210</v>
      </c>
      <c r="C701" t="s">
        <v>3175</v>
      </c>
      <c r="D701" t="s">
        <v>1571</v>
      </c>
      <c r="E701">
        <v>2744.5790785499998</v>
      </c>
      <c r="F701">
        <v>664.05</v>
      </c>
      <c r="G701">
        <v>-50.649118199632099</v>
      </c>
      <c r="H701">
        <f>(Table2[[#This Row],[1Y Return vs Nifty]]-AVERAGE(Table2[1Y Return vs Nifty]))/_xlfn.STDEV.P(Table2[1Y Return vs Nifty])</f>
        <v>-1.2673706534437894</v>
      </c>
      <c r="I701">
        <v>11.4257869927452</v>
      </c>
      <c r="J701">
        <f>(Table2[[#This Row],[1M Return vs Nifty]]-AVERAGE(Table2[1M Return vs Nifty]))/_xlfn.STDEV.P(Table2[1M Return vs Nifty])</f>
        <v>1.1319079886885173</v>
      </c>
      <c r="K701">
        <v>-29.0965941974729</v>
      </c>
      <c r="L701">
        <f>(Table2[[#This Row],[6M Return vs Nifty]]-AVERAGE(Table2[6M Return vs Nifty]))/_xlfn.STDEV.P(Table2[6M Return vs Nifty])</f>
        <v>-1.2501997200083317</v>
      </c>
      <c r="M701">
        <v>8.5288009173749408</v>
      </c>
      <c r="N701">
        <f>(Table2[[#This Row],[1W Return vs Nifty]]-AVERAGE(Table2[1W Return vs Nifty]))/_xlfn.STDEV.P(Table2[1W Return vs Nifty])</f>
        <v>1.6985317100009174</v>
      </c>
      <c r="O701">
        <v>620.99</v>
      </c>
      <c r="P701">
        <v>621.88925810108606</v>
      </c>
      <c r="Q701">
        <v>677.97489783277797</v>
      </c>
      <c r="R701">
        <v>83.456740107093594</v>
      </c>
      <c r="S701" s="1">
        <f>(Table2[[#This Row],[Close Price]]-Table2[[#This Row],[20D EMA]])/Table2[[#This Row],[20D EMA]]</f>
        <v>6.9340891157667506E-2</v>
      </c>
      <c r="T701" s="1">
        <f>(Table2[[#This Row],[Close Price]]-Table2[[#This Row],[50D EMA]])/Table2[[#This Row],[50D EMA]]</f>
        <v>6.779461350988765E-2</v>
      </c>
      <c r="U701" s="1">
        <f>(Table2[[#This Row],[Close Price]]-Table2[[#This Row],[200D EMA]])/Table2[[#This Row],[200D EMA]]</f>
        <v>-2.0538957824678312E-2</v>
      </c>
      <c r="V701">
        <v>0.98127056235822696</v>
      </c>
      <c r="W701">
        <v>650</v>
      </c>
      <c r="X701">
        <v>669.9</v>
      </c>
      <c r="Y701">
        <v>644.20000000000005</v>
      </c>
      <c r="Z701">
        <v>669.9</v>
      </c>
      <c r="AA701">
        <v>650</v>
      </c>
      <c r="AB701">
        <v>669.9</v>
      </c>
      <c r="AC701" s="1">
        <f>(Table2[[#This Row],[Close Price]]/Table2[[#This Row],[Day Low]])-1</f>
        <v>2.1615384615384592E-2</v>
      </c>
      <c r="AD701" s="1">
        <f>(Table2[[#This Row],[Day High]]/Table2[[#This Row],[Close Price]])-1</f>
        <v>8.8095775920489228E-3</v>
      </c>
      <c r="AE701" s="1">
        <f>(Table2[[#This Row],[Close Price]]/Table2[[#This Row],[Current Week Low]])-1</f>
        <v>3.0813411983855898E-2</v>
      </c>
      <c r="AF701" s="1">
        <f>(Table2[[#This Row],[Current Week High]]/Table2[[#This Row],[Close Price]])-1</f>
        <v>8.8095775920489228E-3</v>
      </c>
      <c r="AG701" s="1">
        <f>(Table2[[#This Row],[Close Price]]/Table2[[#This Row],[Current Month Low]])-1</f>
        <v>2.1615384615384592E-2</v>
      </c>
      <c r="AH701" s="1">
        <f>(Table2[[#This Row],[Current Month High]]/Table2[[#This Row],[Close Price]])-1</f>
        <v>8.8095775920489228E-3</v>
      </c>
      <c r="AI701">
        <v>36.284918304344501</v>
      </c>
      <c r="AJ701">
        <v>22.699556541019899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-0.05</v>
      </c>
      <c r="AM701" t="s">
        <v>3214</v>
      </c>
      <c r="AN701">
        <v>11.94</v>
      </c>
      <c r="AO701" t="s">
        <v>3215</v>
      </c>
      <c r="AQ701">
        <f>(Table2[[#This Row],[Sharpe Ratio]]-AVERAGE(Table2[Sharpe Ratio]))/_xlfn.STDEV.P(Table2[Sharpe Ratio])</f>
        <v>-0.7145863121857492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706</v>
      </c>
      <c r="AT701">
        <f>_xlfn.RANK.AVG(Table2[[#This Row],[6M Return vs Nifty Z-Score]],Table2[6M Return vs Nifty Z-Score])</f>
        <v>694</v>
      </c>
      <c r="AU701">
        <f>_xlfn.RANK.AVG(Table2[[#This Row],[Sharpe Ratio Z-Score]],Table2[Sharpe Ratio Z-Score])</f>
        <v>536.5</v>
      </c>
      <c r="AV701">
        <f>(Table2[[#This Row],[Rank 1Y]]+Table2[[#This Row],[Rank 6M]]+Table2[[#This Row],[Rank Sharpe]])/3</f>
        <v>645.5</v>
      </c>
    </row>
    <row r="702" spans="1:48" x14ac:dyDescent="0.3">
      <c r="A702" t="s">
        <v>795</v>
      </c>
      <c r="B702" t="s">
        <v>796</v>
      </c>
      <c r="C702" t="s">
        <v>3183</v>
      </c>
      <c r="D702" t="s">
        <v>468</v>
      </c>
      <c r="E702">
        <v>21279.879975</v>
      </c>
      <c r="F702">
        <v>587</v>
      </c>
      <c r="G702">
        <v>-11.7473107880418</v>
      </c>
      <c r="H702">
        <f>(Table2[[#This Row],[1Y Return vs Nifty]]-AVERAGE(Table2[1Y Return vs Nifty]))/_xlfn.STDEV.P(Table2[1Y Return vs Nifty])</f>
        <v>-0.6167660483132148</v>
      </c>
      <c r="I702">
        <v>-9.011431648236</v>
      </c>
      <c r="J702">
        <f>(Table2[[#This Row],[1M Return vs Nifty]]-AVERAGE(Table2[1M Return vs Nifty]))/_xlfn.STDEV.P(Table2[1M Return vs Nifty])</f>
        <v>-0.70789245201099871</v>
      </c>
      <c r="K702">
        <v>-29.046954778679101</v>
      </c>
      <c r="L702">
        <f>(Table2[[#This Row],[6M Return vs Nifty]]-AVERAGE(Table2[6M Return vs Nifty]))/_xlfn.STDEV.P(Table2[6M Return vs Nifty])</f>
        <v>-1.2486302676841532</v>
      </c>
      <c r="M702">
        <v>0.83507379559873196</v>
      </c>
      <c r="N702">
        <f>(Table2[[#This Row],[1W Return vs Nifty]]-AVERAGE(Table2[1W Return vs Nifty]))/_xlfn.STDEV.P(Table2[1W Return vs Nifty])</f>
        <v>8.9896153539375287E-2</v>
      </c>
      <c r="O702">
        <v>589.82000000000005</v>
      </c>
      <c r="P702">
        <v>620.44438651880296</v>
      </c>
      <c r="Q702">
        <v>637.05926141427301</v>
      </c>
      <c r="R702">
        <v>54.412073927796598</v>
      </c>
      <c r="S702" s="1">
        <f>(Table2[[#This Row],[Close Price]]-Table2[[#This Row],[20D EMA]])/Table2[[#This Row],[20D EMA]]</f>
        <v>-4.7811196636262758E-3</v>
      </c>
      <c r="T702" s="1">
        <f>(Table2[[#This Row],[Close Price]]-Table2[[#This Row],[50D EMA]])/Table2[[#This Row],[50D EMA]]</f>
        <v>-5.3903923132342504E-2</v>
      </c>
      <c r="U702" s="1">
        <f>(Table2[[#This Row],[Close Price]]-Table2[[#This Row],[200D EMA]])/Table2[[#This Row],[200D EMA]]</f>
        <v>-7.8578657349932149E-2</v>
      </c>
      <c r="V702">
        <v>0.83678331847617904</v>
      </c>
      <c r="W702">
        <v>580</v>
      </c>
      <c r="X702">
        <v>592.79999999999995</v>
      </c>
      <c r="Y702">
        <v>579.1</v>
      </c>
      <c r="Z702">
        <v>592.79999999999995</v>
      </c>
      <c r="AA702">
        <v>580</v>
      </c>
      <c r="AB702">
        <v>592.79999999999995</v>
      </c>
      <c r="AC702" s="1">
        <f>(Table2[[#This Row],[Close Price]]/Table2[[#This Row],[Day Low]])-1</f>
        <v>1.2068965517241459E-2</v>
      </c>
      <c r="AD702" s="1">
        <f>(Table2[[#This Row],[Day High]]/Table2[[#This Row],[Close Price]])-1</f>
        <v>9.8807495741055629E-3</v>
      </c>
      <c r="AE702" s="1">
        <f>(Table2[[#This Row],[Close Price]]/Table2[[#This Row],[Current Week Low]])-1</f>
        <v>1.3641858055603473E-2</v>
      </c>
      <c r="AF702" s="1">
        <f>(Table2[[#This Row],[Current Week High]]/Table2[[#This Row],[Close Price]])-1</f>
        <v>9.8807495741055629E-3</v>
      </c>
      <c r="AG702" s="1">
        <f>(Table2[[#This Row],[Close Price]]/Table2[[#This Row],[Current Month Low]])-1</f>
        <v>1.2068965517241459E-2</v>
      </c>
      <c r="AH702" s="1">
        <f>(Table2[[#This Row],[Current Month High]]/Table2[[#This Row],[Close Price]])-1</f>
        <v>9.8807495741055629E-3</v>
      </c>
      <c r="AI702">
        <v>31.0477001703577</v>
      </c>
      <c r="AJ702">
        <v>34.018264840182603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</v>
      </c>
      <c r="AM702" t="s">
        <v>3214</v>
      </c>
      <c r="AN702">
        <v>3.16</v>
      </c>
      <c r="AO702" t="s">
        <v>3215</v>
      </c>
      <c r="AP702">
        <v>-0.11723676311324401</v>
      </c>
      <c r="AQ702">
        <f>(Table2[[#This Row],[Sharpe Ratio]]-AVERAGE(Table2[Sharpe Ratio]))/_xlfn.STDEV.P(Table2[Sharpe Ratio])</f>
        <v>-2.0835274537377999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523</v>
      </c>
      <c r="AT702">
        <f>_xlfn.RANK.AVG(Table2[[#This Row],[6M Return vs Nifty Z-Score]],Table2[6M Return vs Nifty Z-Score])</f>
        <v>693</v>
      </c>
      <c r="AU702">
        <f>_xlfn.RANK.AVG(Table2[[#This Row],[Sharpe Ratio Z-Score]],Table2[Sharpe Ratio Z-Score])</f>
        <v>725</v>
      </c>
      <c r="AV702">
        <f>(Table2[[#This Row],[Rank 1Y]]+Table2[[#This Row],[Rank 6M]]+Table2[[#This Row],[Rank Sharpe]])/3</f>
        <v>647</v>
      </c>
    </row>
    <row r="703" spans="1:48" x14ac:dyDescent="0.3">
      <c r="A703" t="s">
        <v>2296</v>
      </c>
      <c r="B703" t="s">
        <v>2297</v>
      </c>
      <c r="C703" t="s">
        <v>3180</v>
      </c>
      <c r="D703" t="s">
        <v>431</v>
      </c>
      <c r="E703">
        <v>2467.1710145699999</v>
      </c>
      <c r="F703">
        <v>464.85</v>
      </c>
      <c r="G703">
        <v>-37.998027373861198</v>
      </c>
      <c r="H703">
        <f>(Table2[[#This Row],[1Y Return vs Nifty]]-AVERAGE(Table2[1Y Return vs Nifty]))/_xlfn.STDEV.P(Table2[1Y Return vs Nifty])</f>
        <v>-1.055790305412982</v>
      </c>
      <c r="I703">
        <v>-6.45664530503762</v>
      </c>
      <c r="J703">
        <f>(Table2[[#This Row],[1M Return vs Nifty]]-AVERAGE(Table2[1M Return vs Nifty]))/_xlfn.STDEV.P(Table2[1M Return vs Nifty])</f>
        <v>-0.47790533279095299</v>
      </c>
      <c r="K703">
        <v>-24.073565994448899</v>
      </c>
      <c r="L703">
        <f>(Table2[[#This Row],[6M Return vs Nifty]]-AVERAGE(Table2[6M Return vs Nifty]))/_xlfn.STDEV.P(Table2[6M Return vs Nifty])</f>
        <v>-1.0913863519389584</v>
      </c>
      <c r="M703">
        <v>-2.8043971963109602</v>
      </c>
      <c r="N703">
        <f>(Table2[[#This Row],[1W Return vs Nifty]]-AVERAGE(Table2[1W Return vs Nifty]))/_xlfn.STDEV.P(Table2[1W Return vs Nifty])</f>
        <v>-0.6710591483097853</v>
      </c>
      <c r="O703">
        <v>478.45</v>
      </c>
      <c r="P703">
        <v>478.174970862267</v>
      </c>
      <c r="Q703">
        <v>492.43243786172701</v>
      </c>
      <c r="R703">
        <v>33.982783656716698</v>
      </c>
      <c r="S703" s="1">
        <f>(Table2[[#This Row],[Close Price]]-Table2[[#This Row],[20D EMA]])/Table2[[#This Row],[20D EMA]]</f>
        <v>-2.8425122792350228E-2</v>
      </c>
      <c r="T703" s="1">
        <f>(Table2[[#This Row],[Close Price]]-Table2[[#This Row],[50D EMA]])/Table2[[#This Row],[50D EMA]]</f>
        <v>-2.7866307678628143E-2</v>
      </c>
      <c r="U703" s="1">
        <f>(Table2[[#This Row],[Close Price]]-Table2[[#This Row],[200D EMA]])/Table2[[#This Row],[200D EMA]]</f>
        <v>-5.6012633898565437E-2</v>
      </c>
      <c r="V703">
        <v>1.0049618718714799</v>
      </c>
      <c r="W703">
        <v>459.8</v>
      </c>
      <c r="X703">
        <v>468</v>
      </c>
      <c r="Y703">
        <v>456.3</v>
      </c>
      <c r="Z703">
        <v>468.2</v>
      </c>
      <c r="AA703">
        <v>459.8</v>
      </c>
      <c r="AB703">
        <v>468</v>
      </c>
      <c r="AC703" s="1">
        <f>(Table2[[#This Row],[Close Price]]/Table2[[#This Row],[Day Low]])-1</f>
        <v>1.0983036102653276E-2</v>
      </c>
      <c r="AD703" s="1">
        <f>(Table2[[#This Row],[Day High]]/Table2[[#This Row],[Close Price]])-1</f>
        <v>6.7763794772506269E-3</v>
      </c>
      <c r="AE703" s="1">
        <f>(Table2[[#This Row],[Close Price]]/Table2[[#This Row],[Current Week Low]])-1</f>
        <v>1.8737672583826415E-2</v>
      </c>
      <c r="AF703" s="1">
        <f>(Table2[[#This Row],[Current Week High]]/Table2[[#This Row],[Close Price]])-1</f>
        <v>7.2066257932665856E-3</v>
      </c>
      <c r="AG703" s="1">
        <f>(Table2[[#This Row],[Close Price]]/Table2[[#This Row],[Current Month Low]])-1</f>
        <v>1.0983036102653276E-2</v>
      </c>
      <c r="AH703" s="1">
        <f>(Table2[[#This Row],[Current Month High]]/Table2[[#This Row],[Close Price]])-1</f>
        <v>6.7763794772506269E-3</v>
      </c>
      <c r="AI703">
        <v>25.201677960632399</v>
      </c>
      <c r="AJ703">
        <v>7.3308704687139201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-0.05</v>
      </c>
      <c r="AM703" t="s">
        <v>3214</v>
      </c>
      <c r="AN703">
        <v>-7.1</v>
      </c>
      <c r="AO703" t="s">
        <v>3214</v>
      </c>
      <c r="AP703">
        <v>-1.7141379052337001E-2</v>
      </c>
      <c r="AQ703">
        <f>(Table2[[#This Row],[Sharpe Ratio]]-AVERAGE(Table2[Sharpe Ratio]))/_xlfn.STDEV.P(Table2[Sharpe Ratio])</f>
        <v>-0.91474143746003067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677</v>
      </c>
      <c r="AT703">
        <f>_xlfn.RANK.AVG(Table2[[#This Row],[6M Return vs Nifty Z-Score]],Table2[6M Return vs Nifty Z-Score])</f>
        <v>666</v>
      </c>
      <c r="AU703">
        <f>_xlfn.RANK.AVG(Table2[[#This Row],[Sharpe Ratio Z-Score]],Table2[Sharpe Ratio Z-Score])</f>
        <v>602</v>
      </c>
      <c r="AV703">
        <f>(Table2[[#This Row],[Rank 1Y]]+Table2[[#This Row],[Rank 6M]]+Table2[[#This Row],[Rank Sharpe]])/3</f>
        <v>648.33333333333337</v>
      </c>
    </row>
    <row r="704" spans="1:48" x14ac:dyDescent="0.3">
      <c r="A704" t="s">
        <v>1118</v>
      </c>
      <c r="B704" t="s">
        <v>1119</v>
      </c>
      <c r="C704" t="s">
        <v>3169</v>
      </c>
      <c r="D704" t="s">
        <v>577</v>
      </c>
      <c r="E704">
        <v>11771.863877379101</v>
      </c>
      <c r="F704">
        <v>162.11000000000001</v>
      </c>
      <c r="G704">
        <v>-32.008660076449303</v>
      </c>
      <c r="H704">
        <f>(Table2[[#This Row],[1Y Return vs Nifty]]-AVERAGE(Table2[1Y Return vs Nifty]))/_xlfn.STDEV.P(Table2[1Y Return vs Nifty])</f>
        <v>-0.95562246734092204</v>
      </c>
      <c r="I704">
        <v>-2.5182446580934701</v>
      </c>
      <c r="J704">
        <f>(Table2[[#This Row],[1M Return vs Nifty]]-AVERAGE(Table2[1M Return vs Nifty]))/_xlfn.STDEV.P(Table2[1M Return vs Nifty])</f>
        <v>-0.12336240925587318</v>
      </c>
      <c r="K704">
        <v>-25.0600897923151</v>
      </c>
      <c r="L704">
        <f>(Table2[[#This Row],[6M Return vs Nifty]]-AVERAGE(Table2[6M Return vs Nifty]))/_xlfn.STDEV.P(Table2[6M Return vs Nifty])</f>
        <v>-1.1225773309036793</v>
      </c>
      <c r="M704">
        <v>-4.8889460295765401</v>
      </c>
      <c r="N704">
        <f>(Table2[[#This Row],[1W Return vs Nifty]]-AVERAGE(Table2[1W Return vs Nifty]))/_xlfn.STDEV.P(Table2[1W Return vs Nifty])</f>
        <v>-1.1069050418924111</v>
      </c>
      <c r="O704">
        <v>164.52</v>
      </c>
      <c r="P704">
        <v>164.708719342873</v>
      </c>
      <c r="Q704">
        <v>164.812040873999</v>
      </c>
      <c r="R704">
        <v>42.897850637171402</v>
      </c>
      <c r="S704" s="1">
        <f>(Table2[[#This Row],[Close Price]]-Table2[[#This Row],[20D EMA]])/Table2[[#This Row],[20D EMA]]</f>
        <v>-1.4648674933138806E-2</v>
      </c>
      <c r="T704" s="1">
        <f>(Table2[[#This Row],[Close Price]]-Table2[[#This Row],[50D EMA]])/Table2[[#This Row],[50D EMA]]</f>
        <v>-1.5777667103726589E-2</v>
      </c>
      <c r="U704" s="1">
        <f>(Table2[[#This Row],[Close Price]]-Table2[[#This Row],[200D EMA]])/Table2[[#This Row],[200D EMA]]</f>
        <v>-1.6394681236092015E-2</v>
      </c>
      <c r="V704">
        <v>1.0523561773161501</v>
      </c>
      <c r="W704">
        <v>161.80000000000001</v>
      </c>
      <c r="X704">
        <v>164.34</v>
      </c>
      <c r="Y704">
        <v>161.47999999999999</v>
      </c>
      <c r="Z704">
        <v>165.84</v>
      </c>
      <c r="AA704">
        <v>161.80000000000001</v>
      </c>
      <c r="AB704">
        <v>164.34</v>
      </c>
      <c r="AC704" s="1">
        <f>(Table2[[#This Row],[Close Price]]/Table2[[#This Row],[Day Low]])-1</f>
        <v>1.9159456118664764E-3</v>
      </c>
      <c r="AD704" s="1">
        <f>(Table2[[#This Row],[Day High]]/Table2[[#This Row],[Close Price]])-1</f>
        <v>1.3756091542779458E-2</v>
      </c>
      <c r="AE704" s="1">
        <f>(Table2[[#This Row],[Close Price]]/Table2[[#This Row],[Current Week Low]])-1</f>
        <v>3.901411939559285E-3</v>
      </c>
      <c r="AF704" s="1">
        <f>(Table2[[#This Row],[Current Week High]]/Table2[[#This Row],[Close Price]])-1</f>
        <v>2.3009067916846426E-2</v>
      </c>
      <c r="AG704" s="1">
        <f>(Table2[[#This Row],[Close Price]]/Table2[[#This Row],[Current Month Low]])-1</f>
        <v>1.9159456118664764E-3</v>
      </c>
      <c r="AH704" s="1">
        <f>(Table2[[#This Row],[Current Month High]]/Table2[[#This Row],[Close Price]])-1</f>
        <v>1.3756091542779458E-2</v>
      </c>
      <c r="AI704">
        <v>29.108246423510899</v>
      </c>
      <c r="AJ704">
        <v>23.137105962780101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-7.0000000000000007E-2</v>
      </c>
      <c r="AM704" t="s">
        <v>3214</v>
      </c>
      <c r="AN704">
        <v>-3.74</v>
      </c>
      <c r="AO704" t="s">
        <v>3214</v>
      </c>
      <c r="AP704">
        <v>-3.4869628078564002E-2</v>
      </c>
      <c r="AQ704">
        <f>(Table2[[#This Row],[Sharpe Ratio]]-AVERAGE(Table2[Sharpe Ratio]))/_xlfn.STDEV.P(Table2[Sharpe Ratio])</f>
        <v>-1.121749280522363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642</v>
      </c>
      <c r="AT704">
        <f>_xlfn.RANK.AVG(Table2[[#This Row],[6M Return vs Nifty Z-Score]],Table2[6M Return vs Nifty Z-Score])</f>
        <v>672</v>
      </c>
      <c r="AU704">
        <f>_xlfn.RANK.AVG(Table2[[#This Row],[Sharpe Ratio Z-Score]],Table2[Sharpe Ratio Z-Score])</f>
        <v>636</v>
      </c>
      <c r="AV704">
        <f>(Table2[[#This Row],[Rank 1Y]]+Table2[[#This Row],[Rank 6M]]+Table2[[#This Row],[Rank Sharpe]])/3</f>
        <v>650</v>
      </c>
    </row>
    <row r="705" spans="1:48" x14ac:dyDescent="0.3">
      <c r="A705" t="s">
        <v>1231</v>
      </c>
      <c r="B705" t="s">
        <v>1232</v>
      </c>
      <c r="C705" t="s">
        <v>3177</v>
      </c>
      <c r="D705" t="s">
        <v>77</v>
      </c>
      <c r="E705">
        <v>9931.764629325</v>
      </c>
      <c r="F705">
        <v>1289.75</v>
      </c>
      <c r="G705">
        <v>-29.2179133881918</v>
      </c>
      <c r="H705">
        <f>(Table2[[#This Row],[1Y Return vs Nifty]]-AVERAGE(Table2[1Y Return vs Nifty]))/_xlfn.STDEV.P(Table2[1Y Return vs Nifty])</f>
        <v>-0.90894924653339038</v>
      </c>
      <c r="I705">
        <v>-5.6631672946371197</v>
      </c>
      <c r="J705">
        <f>(Table2[[#This Row],[1M Return vs Nifty]]-AVERAGE(Table2[1M Return vs Nifty]))/_xlfn.STDEV.P(Table2[1M Return vs Nifty])</f>
        <v>-0.40647481091490339</v>
      </c>
      <c r="K705">
        <v>-29.703599227185201</v>
      </c>
      <c r="L705">
        <f>(Table2[[#This Row],[6M Return vs Nifty]]-AVERAGE(Table2[6M Return vs Nifty]))/_xlfn.STDEV.P(Table2[6M Return vs Nifty])</f>
        <v>-1.2693914325186504</v>
      </c>
      <c r="M705">
        <v>0.40222731518309102</v>
      </c>
      <c r="N705">
        <f>(Table2[[#This Row],[1W Return vs Nifty]]-AVERAGE(Table2[1W Return vs Nifty]))/_xlfn.STDEV.P(Table2[1W Return vs Nifty])</f>
        <v>-6.0513768982097568E-4</v>
      </c>
      <c r="O705">
        <v>1298.8900000000001</v>
      </c>
      <c r="P705">
        <v>1351.9482192559501</v>
      </c>
      <c r="Q705">
        <v>1404.87843666037</v>
      </c>
      <c r="R705">
        <v>50.504227427810903</v>
      </c>
      <c r="S705" s="1">
        <f>(Table2[[#This Row],[Close Price]]-Table2[[#This Row],[20D EMA]])/Table2[[#This Row],[20D EMA]]</f>
        <v>-7.0367775562211578E-3</v>
      </c>
      <c r="T705" s="1">
        <f>(Table2[[#This Row],[Close Price]]-Table2[[#This Row],[50D EMA]])/Table2[[#This Row],[50D EMA]]</f>
        <v>-4.6006362055923365E-2</v>
      </c>
      <c r="U705" s="1">
        <f>(Table2[[#This Row],[Close Price]]-Table2[[#This Row],[200D EMA]])/Table2[[#This Row],[200D EMA]]</f>
        <v>-8.1949038191553025E-2</v>
      </c>
      <c r="V705">
        <v>0.896630527736754</v>
      </c>
      <c r="W705">
        <v>1260.6500000000001</v>
      </c>
      <c r="X705">
        <v>1298</v>
      </c>
      <c r="Y705">
        <v>1236</v>
      </c>
      <c r="Z705">
        <v>1298</v>
      </c>
      <c r="AA705">
        <v>1260.6500000000001</v>
      </c>
      <c r="AB705">
        <v>1298</v>
      </c>
      <c r="AC705" s="1">
        <f>(Table2[[#This Row],[Close Price]]/Table2[[#This Row],[Day Low]])-1</f>
        <v>2.3083330028160098E-2</v>
      </c>
      <c r="AD705" s="1">
        <f>(Table2[[#This Row],[Day High]]/Table2[[#This Row],[Close Price]])-1</f>
        <v>6.3965884861407751E-3</v>
      </c>
      <c r="AE705" s="1">
        <f>(Table2[[#This Row],[Close Price]]/Table2[[#This Row],[Current Week Low]])-1</f>
        <v>4.348705501618122E-2</v>
      </c>
      <c r="AF705" s="1">
        <f>(Table2[[#This Row],[Current Week High]]/Table2[[#This Row],[Close Price]])-1</f>
        <v>6.3965884861407751E-3</v>
      </c>
      <c r="AG705" s="1">
        <f>(Table2[[#This Row],[Close Price]]/Table2[[#This Row],[Current Month Low]])-1</f>
        <v>2.3083330028160098E-2</v>
      </c>
      <c r="AH705" s="1">
        <f>(Table2[[#This Row],[Current Month High]]/Table2[[#This Row],[Close Price]])-1</f>
        <v>6.3965884861407751E-3</v>
      </c>
      <c r="AI705">
        <v>39.716999418491902</v>
      </c>
      <c r="AJ705">
        <v>13.349738541987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-0.22</v>
      </c>
      <c r="AM705" t="s">
        <v>3214</v>
      </c>
      <c r="AN705">
        <v>-1.78</v>
      </c>
      <c r="AO705" t="s">
        <v>3214</v>
      </c>
      <c r="AP705">
        <v>-3.0807513087280001E-2</v>
      </c>
      <c r="AQ705">
        <f>(Table2[[#This Row],[Sharpe Ratio]]-AVERAGE(Table2[Sharpe Ratio]))/_xlfn.STDEV.P(Table2[Sharpe Ratio])</f>
        <v>-1.0743170912873821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633</v>
      </c>
      <c r="AT705">
        <f>_xlfn.RANK.AVG(Table2[[#This Row],[6M Return vs Nifty Z-Score]],Table2[6M Return vs Nifty Z-Score])</f>
        <v>697</v>
      </c>
      <c r="AU705">
        <f>_xlfn.RANK.AVG(Table2[[#This Row],[Sharpe Ratio Z-Score]],Table2[Sharpe Ratio Z-Score])</f>
        <v>625</v>
      </c>
      <c r="AV705">
        <f>(Table2[[#This Row],[Rank 1Y]]+Table2[[#This Row],[Rank 6M]]+Table2[[#This Row],[Rank Sharpe]])/3</f>
        <v>651.66666666666663</v>
      </c>
    </row>
    <row r="706" spans="1:48" x14ac:dyDescent="0.3">
      <c r="A706" t="s">
        <v>2188</v>
      </c>
      <c r="B706" t="s">
        <v>2189</v>
      </c>
      <c r="C706" t="s">
        <v>3167</v>
      </c>
      <c r="D706" t="s">
        <v>446</v>
      </c>
      <c r="E706">
        <v>2799.4630283179999</v>
      </c>
      <c r="F706">
        <v>84.26</v>
      </c>
      <c r="G706">
        <v>-37.319969710245502</v>
      </c>
      <c r="H706">
        <f>(Table2[[#This Row],[1Y Return vs Nifty]]-AVERAGE(Table2[1Y Return vs Nifty]))/_xlfn.STDEV.P(Table2[1Y Return vs Nifty])</f>
        <v>-1.0444502811867293</v>
      </c>
      <c r="I706">
        <v>-8.3922885831917995</v>
      </c>
      <c r="J706">
        <f>(Table2[[#This Row],[1M Return vs Nifty]]-AVERAGE(Table2[1M Return vs Nifty]))/_xlfn.STDEV.P(Table2[1M Return vs Nifty])</f>
        <v>-0.65215592034615566</v>
      </c>
      <c r="K706">
        <v>-24.439127140047301</v>
      </c>
      <c r="L706">
        <f>(Table2[[#This Row],[6M Return vs Nifty]]-AVERAGE(Table2[6M Return vs Nifty]))/_xlfn.STDEV.P(Table2[6M Return vs Nifty])</f>
        <v>-1.1029443194480457</v>
      </c>
      <c r="M706">
        <v>-4.5059637683000604</v>
      </c>
      <c r="N706">
        <f>(Table2[[#This Row],[1W Return vs Nifty]]-AVERAGE(Table2[1W Return vs Nifty]))/_xlfn.STDEV.P(Table2[1W Return vs Nifty])</f>
        <v>-1.02682956309883</v>
      </c>
      <c r="O706">
        <v>88.43</v>
      </c>
      <c r="P706">
        <v>87.437287278581493</v>
      </c>
      <c r="Q706">
        <v>86.512499298797806</v>
      </c>
      <c r="R706">
        <v>29.850017914244599</v>
      </c>
      <c r="S706" s="1">
        <f>(Table2[[#This Row],[Close Price]]-Table2[[#This Row],[20D EMA]])/Table2[[#This Row],[20D EMA]]</f>
        <v>-4.7155942553432112E-2</v>
      </c>
      <c r="T706" s="1">
        <f>(Table2[[#This Row],[Close Price]]-Table2[[#This Row],[50D EMA]])/Table2[[#This Row],[50D EMA]]</f>
        <v>-3.6337898595348944E-2</v>
      </c>
      <c r="U706" s="1">
        <f>(Table2[[#This Row],[Close Price]]-Table2[[#This Row],[200D EMA]])/Table2[[#This Row],[200D EMA]]</f>
        <v>-2.6036692004678938E-2</v>
      </c>
      <c r="V706">
        <v>1.4761895909126701</v>
      </c>
      <c r="W706">
        <v>83.67</v>
      </c>
      <c r="X706">
        <v>87.79</v>
      </c>
      <c r="Y706">
        <v>83.67</v>
      </c>
      <c r="Z706">
        <v>88.1</v>
      </c>
      <c r="AA706">
        <v>83.67</v>
      </c>
      <c r="AB706">
        <v>87.79</v>
      </c>
      <c r="AC706" s="1">
        <f>(Table2[[#This Row],[Close Price]]/Table2[[#This Row],[Day Low]])-1</f>
        <v>7.051511891956519E-3</v>
      </c>
      <c r="AD706" s="1">
        <f>(Table2[[#This Row],[Day High]]/Table2[[#This Row],[Close Price]])-1</f>
        <v>4.1894137194398384E-2</v>
      </c>
      <c r="AE706" s="1">
        <f>(Table2[[#This Row],[Close Price]]/Table2[[#This Row],[Current Week Low]])-1</f>
        <v>7.051511891956519E-3</v>
      </c>
      <c r="AF706" s="1">
        <f>(Table2[[#This Row],[Current Week High]]/Table2[[#This Row],[Close Price]])-1</f>
        <v>4.5573225729883537E-2</v>
      </c>
      <c r="AG706" s="1">
        <f>(Table2[[#This Row],[Close Price]]/Table2[[#This Row],[Current Month Low]])-1</f>
        <v>7.051511891956519E-3</v>
      </c>
      <c r="AH706" s="1">
        <f>(Table2[[#This Row],[Current Month High]]/Table2[[#This Row],[Close Price]])-1</f>
        <v>4.1894137194398384E-2</v>
      </c>
      <c r="AI706">
        <v>42.416330405886498</v>
      </c>
      <c r="AJ706">
        <v>34.708233413269397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0.02</v>
      </c>
      <c r="AM706" t="s">
        <v>3215</v>
      </c>
      <c r="AN706">
        <v>-7.18</v>
      </c>
      <c r="AO706" t="s">
        <v>3214</v>
      </c>
      <c r="AP706">
        <v>-2.8326800455615E-2</v>
      </c>
      <c r="AQ706">
        <f>(Table2[[#This Row],[Sharpe Ratio]]-AVERAGE(Table2[Sharpe Ratio]))/_xlfn.STDEV.P(Table2[Sharpe Ratio])</f>
        <v>-1.0453504984569932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-4.8717305825367543</v>
      </c>
      <c r="AS706">
        <f>_xlfn.RANK.AVG(Table2[[#This Row],[1Y Return vs Nifty Z-Score]],Table2[1Y Return vs Nifty Z-Score])</f>
        <v>674</v>
      </c>
      <c r="AT706">
        <f>_xlfn.RANK.AVG(Table2[[#This Row],[6M Return vs Nifty Z-Score]],Table2[6M Return vs Nifty Z-Score])</f>
        <v>667</v>
      </c>
      <c r="AU706">
        <f>_xlfn.RANK.AVG(Table2[[#This Row],[Sharpe Ratio Z-Score]],Table2[Sharpe Ratio Z-Score])</f>
        <v>620</v>
      </c>
      <c r="AV706">
        <f>(Table2[[#This Row],[Rank 1Y]]+Table2[[#This Row],[Rank 6M]]+Table2[[#This Row],[Rank Sharpe]])/3</f>
        <v>653.66666666666663</v>
      </c>
    </row>
    <row r="707" spans="1:48" x14ac:dyDescent="0.3">
      <c r="A707" t="s">
        <v>880</v>
      </c>
      <c r="B707" t="s">
        <v>881</v>
      </c>
      <c r="C707" t="s">
        <v>3178</v>
      </c>
      <c r="D707" t="s">
        <v>592</v>
      </c>
      <c r="E707">
        <v>18345.378421900001</v>
      </c>
      <c r="F707">
        <v>1427.35</v>
      </c>
      <c r="G707">
        <v>-43.175914993647297</v>
      </c>
      <c r="H707">
        <f>(Table2[[#This Row],[1Y Return vs Nifty]]-AVERAGE(Table2[1Y Return vs Nifty]))/_xlfn.STDEV.P(Table2[1Y Return vs Nifty])</f>
        <v>-1.142386732531115</v>
      </c>
      <c r="I707">
        <v>-4.4057264006614298</v>
      </c>
      <c r="J707">
        <f>(Table2[[#This Row],[1M Return vs Nifty]]-AVERAGE(Table2[1M Return vs Nifty]))/_xlfn.STDEV.P(Table2[1M Return vs Nifty])</f>
        <v>-0.29327739635815442</v>
      </c>
      <c r="K707">
        <v>-10.971588652896999</v>
      </c>
      <c r="L707">
        <f>(Table2[[#This Row],[6M Return vs Nifty]]-AVERAGE(Table2[6M Return vs Nifty]))/_xlfn.STDEV.P(Table2[6M Return vs Nifty])</f>
        <v>-0.67714038996570336</v>
      </c>
      <c r="M707">
        <v>0.270251382040266</v>
      </c>
      <c r="N707">
        <f>(Table2[[#This Row],[1W Return vs Nifty]]-AVERAGE(Table2[1W Return vs Nifty]))/_xlfn.STDEV.P(Table2[1W Return vs Nifty])</f>
        <v>-2.8199199097307809E-2</v>
      </c>
      <c r="O707">
        <v>1436.3</v>
      </c>
      <c r="P707">
        <v>1449.9917357121999</v>
      </c>
      <c r="Q707">
        <v>1473.54640898552</v>
      </c>
      <c r="R707">
        <v>44.129264667494603</v>
      </c>
      <c r="S707" s="1">
        <f>(Table2[[#This Row],[Close Price]]-Table2[[#This Row],[20D EMA]])/Table2[[#This Row],[20D EMA]]</f>
        <v>-6.2312887279816513E-3</v>
      </c>
      <c r="T707" s="1">
        <f>(Table2[[#This Row],[Close Price]]-Table2[[#This Row],[50D EMA]])/Table2[[#This Row],[50D EMA]]</f>
        <v>-1.5615079144626249E-2</v>
      </c>
      <c r="U707" s="1">
        <f>(Table2[[#This Row],[Close Price]]-Table2[[#This Row],[200D EMA]])/Table2[[#This Row],[200D EMA]]</f>
        <v>-3.1350494768145457E-2</v>
      </c>
      <c r="V707">
        <v>0.65341472275926304</v>
      </c>
      <c r="W707">
        <v>1424</v>
      </c>
      <c r="X707">
        <v>1447.75</v>
      </c>
      <c r="Y707">
        <v>1424</v>
      </c>
      <c r="Z707">
        <v>1465</v>
      </c>
      <c r="AA707">
        <v>1424</v>
      </c>
      <c r="AB707">
        <v>1447.75</v>
      </c>
      <c r="AC707" s="1">
        <f>(Table2[[#This Row],[Close Price]]/Table2[[#This Row],[Day Low]])-1</f>
        <v>2.3525280898875067E-3</v>
      </c>
      <c r="AD707" s="1">
        <f>(Table2[[#This Row],[Day High]]/Table2[[#This Row],[Close Price]])-1</f>
        <v>1.4292219847970022E-2</v>
      </c>
      <c r="AE707" s="1">
        <f>(Table2[[#This Row],[Close Price]]/Table2[[#This Row],[Current Week Low]])-1</f>
        <v>2.3525280898875067E-3</v>
      </c>
      <c r="AF707" s="1">
        <f>(Table2[[#This Row],[Current Week High]]/Table2[[#This Row],[Close Price]])-1</f>
        <v>2.6377552807650639E-2</v>
      </c>
      <c r="AG707" s="1">
        <f>(Table2[[#This Row],[Close Price]]/Table2[[#This Row],[Current Month Low]])-1</f>
        <v>2.3525280898875067E-3</v>
      </c>
      <c r="AH707" s="1">
        <f>(Table2[[#This Row],[Current Month High]]/Table2[[#This Row],[Close Price]])-1</f>
        <v>1.4292219847970022E-2</v>
      </c>
      <c r="AI707">
        <v>20.800784670893599</v>
      </c>
      <c r="AJ707">
        <v>12.4783293932229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-0.17</v>
      </c>
      <c r="AM707" t="s">
        <v>3214</v>
      </c>
      <c r="AN707">
        <v>-0.74</v>
      </c>
      <c r="AO707" t="s">
        <v>3214</v>
      </c>
      <c r="AP707">
        <v>-0.13556205331871601</v>
      </c>
      <c r="AQ707">
        <f>(Table2[[#This Row],[Sharpe Ratio]]-AVERAGE(Table2[Sharpe Ratio]))/_xlfn.STDEV.P(Table2[Sharpe Ratio])</f>
        <v>-2.2975067809298992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687</v>
      </c>
      <c r="AT707">
        <f>_xlfn.RANK.AVG(Table2[[#This Row],[6M Return vs Nifty Z-Score]],Table2[6M Return vs Nifty Z-Score])</f>
        <v>549</v>
      </c>
      <c r="AU707">
        <f>_xlfn.RANK.AVG(Table2[[#This Row],[Sharpe Ratio Z-Score]],Table2[Sharpe Ratio Z-Score])</f>
        <v>728</v>
      </c>
      <c r="AV707">
        <f>(Table2[[#This Row],[Rank 1Y]]+Table2[[#This Row],[Rank 6M]]+Table2[[#This Row],[Rank Sharpe]])/3</f>
        <v>654.66666666666663</v>
      </c>
    </row>
    <row r="708" spans="1:48" x14ac:dyDescent="0.3">
      <c r="A708" t="s">
        <v>1671</v>
      </c>
      <c r="B708" t="s">
        <v>1672</v>
      </c>
      <c r="C708" t="s">
        <v>3181</v>
      </c>
      <c r="D708" t="s">
        <v>261</v>
      </c>
      <c r="E708">
        <v>5337.2466404388197</v>
      </c>
      <c r="F708">
        <v>1732.15</v>
      </c>
      <c r="G708">
        <v>-63.921954783523397</v>
      </c>
      <c r="H708">
        <f>(Table2[[#This Row],[1Y Return vs Nifty]]-AVERAGE(Table2[1Y Return vs Nifty]))/_xlfn.STDEV.P(Table2[1Y Return vs Nifty])</f>
        <v>-1.4893492497917944</v>
      </c>
      <c r="I708">
        <v>-7.1570264585957304</v>
      </c>
      <c r="J708">
        <f>(Table2[[#This Row],[1M Return vs Nifty]]-AVERAGE(Table2[1M Return vs Nifty]))/_xlfn.STDEV.P(Table2[1M Return vs Nifty])</f>
        <v>-0.54095508420820271</v>
      </c>
      <c r="K708">
        <v>-23.4911392687182</v>
      </c>
      <c r="L708">
        <f>(Table2[[#This Row],[6M Return vs Nifty]]-AVERAGE(Table2[6M Return vs Nifty]))/_xlfn.STDEV.P(Table2[6M Return vs Nifty])</f>
        <v>-1.0729717330619983</v>
      </c>
      <c r="M708">
        <v>-0.54875294217974302</v>
      </c>
      <c r="N708">
        <f>(Table2[[#This Row],[1W Return vs Nifty]]-AVERAGE(Table2[1W Return vs Nifty]))/_xlfn.STDEV.P(Table2[1W Return vs Nifty])</f>
        <v>-0.19943993274733415</v>
      </c>
      <c r="O708">
        <v>1756.94</v>
      </c>
      <c r="P708">
        <v>1791.02081276284</v>
      </c>
      <c r="Q708">
        <v>1898.3617432415699</v>
      </c>
      <c r="R708">
        <v>40.262446764892303</v>
      </c>
      <c r="S708" s="1">
        <f>(Table2[[#This Row],[Close Price]]-Table2[[#This Row],[20D EMA]])/Table2[[#This Row],[20D EMA]]</f>
        <v>-1.4109759012829102E-2</v>
      </c>
      <c r="T708" s="1">
        <f>(Table2[[#This Row],[Close Price]]-Table2[[#This Row],[50D EMA]])/Table2[[#This Row],[50D EMA]]</f>
        <v>-3.2869976911114422E-2</v>
      </c>
      <c r="U708" s="1">
        <f>(Table2[[#This Row],[Close Price]]-Table2[[#This Row],[200D EMA]])/Table2[[#This Row],[200D EMA]]</f>
        <v>-8.7555358631360214E-2</v>
      </c>
      <c r="V708">
        <v>0.46530731872478598</v>
      </c>
      <c r="W708">
        <v>1728</v>
      </c>
      <c r="X708">
        <v>1757</v>
      </c>
      <c r="Y708">
        <v>1716.85</v>
      </c>
      <c r="Z708">
        <v>1757</v>
      </c>
      <c r="AA708">
        <v>1728</v>
      </c>
      <c r="AB708">
        <v>1757</v>
      </c>
      <c r="AC708" s="1">
        <f>(Table2[[#This Row],[Close Price]]/Table2[[#This Row],[Day Low]])-1</f>
        <v>2.4016203703705052E-3</v>
      </c>
      <c r="AD708" s="1">
        <f>(Table2[[#This Row],[Day High]]/Table2[[#This Row],[Close Price]])-1</f>
        <v>1.434633259244289E-2</v>
      </c>
      <c r="AE708" s="1">
        <f>(Table2[[#This Row],[Close Price]]/Table2[[#This Row],[Current Week Low]])-1</f>
        <v>8.9116696275155505E-3</v>
      </c>
      <c r="AF708" s="1">
        <f>(Table2[[#This Row],[Current Week High]]/Table2[[#This Row],[Close Price]])-1</f>
        <v>1.434633259244289E-2</v>
      </c>
      <c r="AG708" s="1">
        <f>(Table2[[#This Row],[Close Price]]/Table2[[#This Row],[Current Month Low]])-1</f>
        <v>2.4016203703705052E-3</v>
      </c>
      <c r="AH708" s="1">
        <f>(Table2[[#This Row],[Current Month High]]/Table2[[#This Row],[Close Price]])-1</f>
        <v>1.434633259244289E-2</v>
      </c>
      <c r="AI708">
        <v>60.716450653811698</v>
      </c>
      <c r="AJ708">
        <v>8.2593750000000004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-0.15</v>
      </c>
      <c r="AM708" t="s">
        <v>3214</v>
      </c>
      <c r="AN708">
        <v>-2.33</v>
      </c>
      <c r="AO708" t="s">
        <v>3214</v>
      </c>
      <c r="AP708">
        <v>-8.3377178315670007E-3</v>
      </c>
      <c r="AQ708">
        <f>(Table2[[#This Row],[Sharpe Ratio]]-AVERAGE(Table2[Sharpe Ratio]))/_xlfn.STDEV.P(Table2[Sharpe Ratio])</f>
        <v>-0.81194352901080868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726</v>
      </c>
      <c r="AT708">
        <f>_xlfn.RANK.AVG(Table2[[#This Row],[6M Return vs Nifty Z-Score]],Table2[6M Return vs Nifty Z-Score])</f>
        <v>660</v>
      </c>
      <c r="AU708">
        <f>_xlfn.RANK.AVG(Table2[[#This Row],[Sharpe Ratio Z-Score]],Table2[Sharpe Ratio Z-Score])</f>
        <v>578</v>
      </c>
      <c r="AV708">
        <f>(Table2[[#This Row],[Rank 1Y]]+Table2[[#This Row],[Rank 6M]]+Table2[[#This Row],[Rank Sharpe]])/3</f>
        <v>654.66666666666663</v>
      </c>
    </row>
    <row r="709" spans="1:48" x14ac:dyDescent="0.3">
      <c r="A709" t="s">
        <v>635</v>
      </c>
      <c r="B709" t="s">
        <v>636</v>
      </c>
      <c r="C709" t="s">
        <v>3180</v>
      </c>
      <c r="D709" t="s">
        <v>431</v>
      </c>
      <c r="E709">
        <v>31087.232597329101</v>
      </c>
      <c r="F709">
        <v>419.35</v>
      </c>
      <c r="G709">
        <v>-29.699542221068</v>
      </c>
      <c r="H709">
        <f>(Table2[[#This Row],[1Y Return vs Nifty]]-AVERAGE(Table2[1Y Return vs Nifty]))/_xlfn.STDEV.P(Table2[1Y Return vs Nifty])</f>
        <v>-0.91700414057256963</v>
      </c>
      <c r="I709">
        <v>-2.8980590779699198</v>
      </c>
      <c r="J709">
        <f>(Table2[[#This Row],[1M Return vs Nifty]]-AVERAGE(Table2[1M Return vs Nifty]))/_xlfn.STDEV.P(Table2[1M Return vs Nifty])</f>
        <v>-0.15755408422633649</v>
      </c>
      <c r="K709">
        <v>-21.668316743682102</v>
      </c>
      <c r="L709">
        <f>(Table2[[#This Row],[6M Return vs Nifty]]-AVERAGE(Table2[6M Return vs Nifty]))/_xlfn.STDEV.P(Table2[6M Return vs Nifty])</f>
        <v>-1.0153394497275305</v>
      </c>
      <c r="M709">
        <v>-2.9335752368814001</v>
      </c>
      <c r="N709">
        <f>(Table2[[#This Row],[1W Return vs Nifty]]-AVERAGE(Table2[1W Return vs Nifty]))/_xlfn.STDEV.P(Table2[1W Return vs Nifty])</f>
        <v>-0.69806821503213967</v>
      </c>
      <c r="O709">
        <v>424.92</v>
      </c>
      <c r="P709">
        <v>418.53571629557302</v>
      </c>
      <c r="Q709">
        <v>417.31666005338298</v>
      </c>
      <c r="R709">
        <v>37.600502177147597</v>
      </c>
      <c r="S709" s="1">
        <f>(Table2[[#This Row],[Close Price]]-Table2[[#This Row],[20D EMA]])/Table2[[#This Row],[20D EMA]]</f>
        <v>-1.3108349807022482E-2</v>
      </c>
      <c r="T709" s="1">
        <f>(Table2[[#This Row],[Close Price]]-Table2[[#This Row],[50D EMA]])/Table2[[#This Row],[50D EMA]]</f>
        <v>1.9455536832893492E-3</v>
      </c>
      <c r="U709" s="1">
        <f>(Table2[[#This Row],[Close Price]]-Table2[[#This Row],[200D EMA]])/Table2[[#This Row],[200D EMA]]</f>
        <v>4.8724149818436284E-3</v>
      </c>
      <c r="V709">
        <v>0.74576488857519596</v>
      </c>
      <c r="W709">
        <v>418</v>
      </c>
      <c r="X709">
        <v>428.45</v>
      </c>
      <c r="Y709">
        <v>418</v>
      </c>
      <c r="Z709">
        <v>432</v>
      </c>
      <c r="AA709">
        <v>418</v>
      </c>
      <c r="AB709">
        <v>428.45</v>
      </c>
      <c r="AC709" s="1">
        <f>(Table2[[#This Row],[Close Price]]/Table2[[#This Row],[Day Low]])-1</f>
        <v>3.2296650717704711E-3</v>
      </c>
      <c r="AD709" s="1">
        <f>(Table2[[#This Row],[Day High]]/Table2[[#This Row],[Close Price]])-1</f>
        <v>2.1700250387504338E-2</v>
      </c>
      <c r="AE709" s="1">
        <f>(Table2[[#This Row],[Close Price]]/Table2[[#This Row],[Current Week Low]])-1</f>
        <v>3.2296650717704711E-3</v>
      </c>
      <c r="AF709" s="1">
        <f>(Table2[[#This Row],[Current Week High]]/Table2[[#This Row],[Close Price]])-1</f>
        <v>3.0165732681530777E-2</v>
      </c>
      <c r="AG709" s="1">
        <f>(Table2[[#This Row],[Close Price]]/Table2[[#This Row],[Current Month Low]])-1</f>
        <v>3.2296650717704711E-3</v>
      </c>
      <c r="AH709" s="1">
        <f>(Table2[[#This Row],[Current Month High]]/Table2[[#This Row],[Close Price]])-1</f>
        <v>2.1700250387504338E-2</v>
      </c>
      <c r="AI709">
        <v>16.370573506617301</v>
      </c>
      <c r="AJ709">
        <v>18.393562958780301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0.08</v>
      </c>
      <c r="AM709" t="s">
        <v>3215</v>
      </c>
      <c r="AN709">
        <v>1.34</v>
      </c>
      <c r="AO709" t="s">
        <v>3215</v>
      </c>
      <c r="AP709">
        <v>-7.2019638398298003E-2</v>
      </c>
      <c r="AQ709">
        <f>(Table2[[#This Row],[Sharpe Ratio]]-AVERAGE(Table2[Sharpe Ratio]))/_xlfn.STDEV.P(Table2[Sharpe Ratio])</f>
        <v>-1.5555396393251129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-4.3435055288836892</v>
      </c>
      <c r="AS709">
        <f>_xlfn.RANK.AVG(Table2[[#This Row],[1Y Return vs Nifty Z-Score]],Table2[1Y Return vs Nifty Z-Score])</f>
        <v>636</v>
      </c>
      <c r="AT709">
        <f>_xlfn.RANK.AVG(Table2[[#This Row],[6M Return vs Nifty Z-Score]],Table2[6M Return vs Nifty Z-Score])</f>
        <v>646</v>
      </c>
      <c r="AU709">
        <f>_xlfn.RANK.AVG(Table2[[#This Row],[Sharpe Ratio Z-Score]],Table2[Sharpe Ratio Z-Score])</f>
        <v>686</v>
      </c>
      <c r="AV709">
        <f>(Table2[[#This Row],[Rank 1Y]]+Table2[[#This Row],[Rank 6M]]+Table2[[#This Row],[Rank Sharpe]])/3</f>
        <v>656</v>
      </c>
    </row>
    <row r="710" spans="1:48" x14ac:dyDescent="0.3">
      <c r="A710" t="s">
        <v>571</v>
      </c>
      <c r="B710" t="s">
        <v>572</v>
      </c>
      <c r="C710" t="s">
        <v>3177</v>
      </c>
      <c r="D710" t="s">
        <v>77</v>
      </c>
      <c r="E710">
        <v>36694.631351994998</v>
      </c>
      <c r="F710">
        <v>1956.55</v>
      </c>
      <c r="G710">
        <v>-48.876642453382097</v>
      </c>
      <c r="H710">
        <f>(Table2[[#This Row],[1Y Return vs Nifty]]-AVERAGE(Table2[1Y Return vs Nifty]))/_xlfn.STDEV.P(Table2[1Y Return vs Nifty])</f>
        <v>-1.2377272779884647</v>
      </c>
      <c r="I710">
        <v>0.434513571785618</v>
      </c>
      <c r="J710">
        <f>(Table2[[#This Row],[1M Return vs Nifty]]-AVERAGE(Table2[1M Return vs Nifty]))/_xlfn.STDEV.P(Table2[1M Return vs Nifty])</f>
        <v>0.14245095742785541</v>
      </c>
      <c r="K710">
        <v>-18.3866754707852</v>
      </c>
      <c r="L710">
        <f>(Table2[[#This Row],[6M Return vs Nifty]]-AVERAGE(Table2[6M Return vs Nifty]))/_xlfn.STDEV.P(Table2[6M Return vs Nifty])</f>
        <v>-0.91158361116176967</v>
      </c>
      <c r="M710">
        <v>1.8238950950247901</v>
      </c>
      <c r="N710">
        <f>(Table2[[#This Row],[1W Return vs Nifty]]-AVERAGE(Table2[1W Return vs Nifty]))/_xlfn.STDEV.P(Table2[1W Return vs Nifty])</f>
        <v>0.29664290658460635</v>
      </c>
      <c r="O710">
        <v>1887.42</v>
      </c>
      <c r="P710">
        <v>1860.0560039079101</v>
      </c>
      <c r="Q710">
        <v>1917.38597044009</v>
      </c>
      <c r="R710">
        <v>68.848834906059807</v>
      </c>
      <c r="S710" s="1">
        <f>(Table2[[#This Row],[Close Price]]-Table2[[#This Row],[20D EMA]])/Table2[[#This Row],[20D EMA]]</f>
        <v>3.6626717953608563E-2</v>
      </c>
      <c r="T710" s="1">
        <f>(Table2[[#This Row],[Close Price]]-Table2[[#This Row],[50D EMA]])/Table2[[#This Row],[50D EMA]]</f>
        <v>5.1876930527553752E-2</v>
      </c>
      <c r="U710" s="1">
        <f>(Table2[[#This Row],[Close Price]]-Table2[[#This Row],[200D EMA]])/Table2[[#This Row],[200D EMA]]</f>
        <v>2.0425741172457216E-2</v>
      </c>
      <c r="V710">
        <v>0.96818894232918495</v>
      </c>
      <c r="W710">
        <v>1930</v>
      </c>
      <c r="X710">
        <v>1968.45</v>
      </c>
      <c r="Y710">
        <v>1889.45</v>
      </c>
      <c r="Z710">
        <v>1968.45</v>
      </c>
      <c r="AA710">
        <v>1930</v>
      </c>
      <c r="AB710">
        <v>1968.45</v>
      </c>
      <c r="AC710" s="1">
        <f>(Table2[[#This Row],[Close Price]]/Table2[[#This Row],[Day Low]])-1</f>
        <v>1.3756476683937757E-2</v>
      </c>
      <c r="AD710" s="1">
        <f>(Table2[[#This Row],[Day High]]/Table2[[#This Row],[Close Price]])-1</f>
        <v>6.0821343691703778E-3</v>
      </c>
      <c r="AE710" s="1">
        <f>(Table2[[#This Row],[Close Price]]/Table2[[#This Row],[Current Week Low]])-1</f>
        <v>3.5512979967715408E-2</v>
      </c>
      <c r="AF710" s="1">
        <f>(Table2[[#This Row],[Current Week High]]/Table2[[#This Row],[Close Price]])-1</f>
        <v>6.0821343691703778E-3</v>
      </c>
      <c r="AG710" s="1">
        <f>(Table2[[#This Row],[Close Price]]/Table2[[#This Row],[Current Month Low]])-1</f>
        <v>1.3756476683937757E-2</v>
      </c>
      <c r="AH710" s="1">
        <f>(Table2[[#This Row],[Current Month High]]/Table2[[#This Row],[Close Price]])-1</f>
        <v>6.0821343691703778E-3</v>
      </c>
      <c r="AI710">
        <v>24.233983286908</v>
      </c>
      <c r="AJ710">
        <v>18.478260869565201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-0.02</v>
      </c>
      <c r="AM710" t="s">
        <v>3214</v>
      </c>
      <c r="AN710">
        <v>2.86</v>
      </c>
      <c r="AO710" t="s">
        <v>3215</v>
      </c>
      <c r="AP710">
        <v>-4.3843884677922003E-2</v>
      </c>
      <c r="AQ710">
        <f>(Table2[[#This Row],[Sharpe Ratio]]-AVERAGE(Table2[Sharpe Ratio]))/_xlfn.STDEV.P(Table2[Sharpe Ratio])</f>
        <v>-1.2265391838553248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700</v>
      </c>
      <c r="AT710">
        <f>_xlfn.RANK.AVG(Table2[[#This Row],[6M Return vs Nifty Z-Score]],Table2[6M Return vs Nifty Z-Score])</f>
        <v>619</v>
      </c>
      <c r="AU710">
        <f>_xlfn.RANK.AVG(Table2[[#This Row],[Sharpe Ratio Z-Score]],Table2[Sharpe Ratio Z-Score])</f>
        <v>651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1323</v>
      </c>
      <c r="B711" t="s">
        <v>1324</v>
      </c>
      <c r="C711" t="s">
        <v>3169</v>
      </c>
      <c r="D711" t="s">
        <v>24</v>
      </c>
      <c r="E711">
        <v>8776.6753850490004</v>
      </c>
      <c r="F711">
        <v>77.09</v>
      </c>
      <c r="G711">
        <v>-48.8668363501599</v>
      </c>
      <c r="H711">
        <f>(Table2[[#This Row],[1Y Return vs Nifty]]-AVERAGE(Table2[1Y Return vs Nifty]))/_xlfn.STDEV.P(Table2[1Y Return vs Nifty])</f>
        <v>-1.237563278001337</v>
      </c>
      <c r="I711">
        <v>-8.0960394228001107</v>
      </c>
      <c r="J711">
        <f>(Table2[[#This Row],[1M Return vs Nifty]]-AVERAGE(Table2[1M Return vs Nifty]))/_xlfn.STDEV.P(Table2[1M Return vs Nifty])</f>
        <v>-0.62548696184352626</v>
      </c>
      <c r="K711">
        <v>-34.293038459845803</v>
      </c>
      <c r="L711">
        <f>(Table2[[#This Row],[6M Return vs Nifty]]-AVERAGE(Table2[6M Return vs Nifty]))/_xlfn.STDEV.P(Table2[6M Return vs Nifty])</f>
        <v>-1.4144959934784622</v>
      </c>
      <c r="M711">
        <v>-5.6747616425177503</v>
      </c>
      <c r="N711">
        <f>(Table2[[#This Row],[1W Return vs Nifty]]-AVERAGE(Table2[1W Return vs Nifty]))/_xlfn.STDEV.P(Table2[1W Return vs Nifty])</f>
        <v>-1.2712065456748869</v>
      </c>
      <c r="O711">
        <v>81.06</v>
      </c>
      <c r="P711">
        <v>83.441343658539296</v>
      </c>
      <c r="Q711">
        <v>89.883225442784905</v>
      </c>
      <c r="R711">
        <v>22.918513497136601</v>
      </c>
      <c r="S711" s="1">
        <f>(Table2[[#This Row],[Close Price]]-Table2[[#This Row],[20D EMA]])/Table2[[#This Row],[20D EMA]]</f>
        <v>-4.8976067110782125E-2</v>
      </c>
      <c r="T711" s="1">
        <f>(Table2[[#This Row],[Close Price]]-Table2[[#This Row],[50D EMA]])/Table2[[#This Row],[50D EMA]]</f>
        <v>-7.6117466235088638E-2</v>
      </c>
      <c r="U711" s="1">
        <f>(Table2[[#This Row],[Close Price]]-Table2[[#This Row],[200D EMA]])/Table2[[#This Row],[200D EMA]]</f>
        <v>-0.14233162394609902</v>
      </c>
      <c r="V711">
        <v>0.62111736693104003</v>
      </c>
      <c r="W711">
        <v>76.55</v>
      </c>
      <c r="X711">
        <v>78.25</v>
      </c>
      <c r="Y711">
        <v>76.55</v>
      </c>
      <c r="Z711">
        <v>79.150000000000006</v>
      </c>
      <c r="AA711">
        <v>76.55</v>
      </c>
      <c r="AB711">
        <v>78.25</v>
      </c>
      <c r="AC711" s="1">
        <f>(Table2[[#This Row],[Close Price]]/Table2[[#This Row],[Day Low]])-1</f>
        <v>7.0542129327237912E-3</v>
      </c>
      <c r="AD711" s="1">
        <f>(Table2[[#This Row],[Day High]]/Table2[[#This Row],[Close Price]])-1</f>
        <v>1.5047347256453403E-2</v>
      </c>
      <c r="AE711" s="1">
        <f>(Table2[[#This Row],[Close Price]]/Table2[[#This Row],[Current Week Low]])-1</f>
        <v>7.0542129327237912E-3</v>
      </c>
      <c r="AF711" s="1">
        <f>(Table2[[#This Row],[Current Week High]]/Table2[[#This Row],[Close Price]])-1</f>
        <v>2.67220132312882E-2</v>
      </c>
      <c r="AG711" s="1">
        <f>(Table2[[#This Row],[Close Price]]/Table2[[#This Row],[Current Month Low]])-1</f>
        <v>7.0542129327237912E-3</v>
      </c>
      <c r="AH711" s="1">
        <f>(Table2[[#This Row],[Current Month High]]/Table2[[#This Row],[Close Price]])-1</f>
        <v>1.5047347256453403E-2</v>
      </c>
      <c r="AI711">
        <v>51.122065118692397</v>
      </c>
      <c r="AJ711">
        <v>3.3378016085790998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-0.17</v>
      </c>
      <c r="AM711" t="s">
        <v>3214</v>
      </c>
      <c r="AN711">
        <v>-9.64</v>
      </c>
      <c r="AO711" t="s">
        <v>3214</v>
      </c>
      <c r="AP711">
        <v>-3.3937525224299997E-4</v>
      </c>
      <c r="AQ711">
        <f>(Table2[[#This Row],[Sharpe Ratio]]-AVERAGE(Table2[Sharpe Ratio]))/_xlfn.STDEV.P(Table2[Sharpe Ratio])</f>
        <v>-0.71854910280605389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699</v>
      </c>
      <c r="AT711">
        <f>_xlfn.RANK.AVG(Table2[[#This Row],[6M Return vs Nifty Z-Score]],Table2[6M Return vs Nifty Z-Score])</f>
        <v>710</v>
      </c>
      <c r="AU711">
        <f>_xlfn.RANK.AVG(Table2[[#This Row],[Sharpe Ratio Z-Score]],Table2[Sharpe Ratio Z-Score])</f>
        <v>562</v>
      </c>
      <c r="AV711">
        <f>(Table2[[#This Row],[Rank 1Y]]+Table2[[#This Row],[Rank 6M]]+Table2[[#This Row],[Rank Sharpe]])/3</f>
        <v>657</v>
      </c>
    </row>
    <row r="712" spans="1:48" x14ac:dyDescent="0.3">
      <c r="A712" t="s">
        <v>2372</v>
      </c>
      <c r="B712" t="s">
        <v>2373</v>
      </c>
      <c r="C712" t="s">
        <v>3169</v>
      </c>
      <c r="D712" t="s">
        <v>24</v>
      </c>
      <c r="E712">
        <v>2292.7334588879999</v>
      </c>
      <c r="F712">
        <v>44.53</v>
      </c>
      <c r="G712">
        <v>-66.870647919617596</v>
      </c>
      <c r="H712">
        <f>(Table2[[#This Row],[1Y Return vs Nifty]]-AVERAGE(Table2[1Y Return vs Nifty]))/_xlfn.STDEV.P(Table2[1Y Return vs Nifty])</f>
        <v>-1.5386640107529583</v>
      </c>
      <c r="I712">
        <v>-14.9092980595881</v>
      </c>
      <c r="J712">
        <f>(Table2[[#This Row],[1M Return vs Nifty]]-AVERAGE(Table2[1M Return vs Nifty]))/_xlfn.STDEV.P(Table2[1M Return vs Nifty])</f>
        <v>-1.2388305122925474</v>
      </c>
      <c r="K712">
        <v>-39.244135993344798</v>
      </c>
      <c r="L712">
        <f>(Table2[[#This Row],[6M Return vs Nifty]]-AVERAGE(Table2[6M Return vs Nifty]))/_xlfn.STDEV.P(Table2[6M Return vs Nifty])</f>
        <v>-1.5710351254828507</v>
      </c>
      <c r="M712">
        <v>-8.5507075935705394</v>
      </c>
      <c r="N712">
        <f>(Table2[[#This Row],[1W Return vs Nifty]]-AVERAGE(Table2[1W Return vs Nifty]))/_xlfn.STDEV.P(Table2[1W Return vs Nifty])</f>
        <v>-1.8725209466276809</v>
      </c>
      <c r="O712">
        <v>48.23</v>
      </c>
      <c r="P712">
        <v>49.906572484576898</v>
      </c>
      <c r="Q712">
        <v>58.052026445564003</v>
      </c>
      <c r="R712">
        <v>12.173029249909099</v>
      </c>
      <c r="S712" s="1">
        <f>(Table2[[#This Row],[Close Price]]-Table2[[#This Row],[20D EMA]])/Table2[[#This Row],[20D EMA]]</f>
        <v>-7.6715737093095496E-2</v>
      </c>
      <c r="T712" s="1">
        <f>(Table2[[#This Row],[Close Price]]-Table2[[#This Row],[50D EMA]])/Table2[[#This Row],[50D EMA]]</f>
        <v>-0.10773275376181105</v>
      </c>
      <c r="U712" s="1">
        <f>(Table2[[#This Row],[Close Price]]-Table2[[#This Row],[200D EMA]])/Table2[[#This Row],[200D EMA]]</f>
        <v>-0.2329294474886893</v>
      </c>
      <c r="V712">
        <v>1.3240445437670301</v>
      </c>
      <c r="W712">
        <v>44</v>
      </c>
      <c r="X712">
        <v>46.05</v>
      </c>
      <c r="Y712">
        <v>44</v>
      </c>
      <c r="Z712">
        <v>46.7</v>
      </c>
      <c r="AA712">
        <v>44</v>
      </c>
      <c r="AB712">
        <v>46.05</v>
      </c>
      <c r="AC712" s="1">
        <f>(Table2[[#This Row],[Close Price]]/Table2[[#This Row],[Day Low]])-1</f>
        <v>1.204545454545447E-2</v>
      </c>
      <c r="AD712" s="1">
        <f>(Table2[[#This Row],[Day High]]/Table2[[#This Row],[Close Price]])-1</f>
        <v>3.4134291488883806E-2</v>
      </c>
      <c r="AE712" s="1">
        <f>(Table2[[#This Row],[Close Price]]/Table2[[#This Row],[Current Week Low]])-1</f>
        <v>1.204545454545447E-2</v>
      </c>
      <c r="AF712" s="1">
        <f>(Table2[[#This Row],[Current Week High]]/Table2[[#This Row],[Close Price]])-1</f>
        <v>4.8731192454525063E-2</v>
      </c>
      <c r="AG712" s="1">
        <f>(Table2[[#This Row],[Close Price]]/Table2[[#This Row],[Current Month Low]])-1</f>
        <v>1.204545454545447E-2</v>
      </c>
      <c r="AH712" s="1">
        <f>(Table2[[#This Row],[Current Month High]]/Table2[[#This Row],[Close Price]])-1</f>
        <v>3.4134291488883806E-2</v>
      </c>
      <c r="AI712">
        <v>85.043790702896899</v>
      </c>
      <c r="AJ712">
        <v>1.2045454545454399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3214</v>
      </c>
      <c r="AN712">
        <v>-10.94</v>
      </c>
      <c r="AO712" t="s">
        <v>3214</v>
      </c>
      <c r="AQ712">
        <f>(Table2[[#This Row],[Sharpe Ratio]]-AVERAGE(Table2[Sharpe Ratio]))/_xlfn.STDEV.P(Table2[Sharpe Ratio])</f>
        <v>-0.7145863121857492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727</v>
      </c>
      <c r="AT712">
        <f>_xlfn.RANK.AVG(Table2[[#This Row],[6M Return vs Nifty Z-Score]],Table2[6M Return vs Nifty Z-Score])</f>
        <v>724</v>
      </c>
      <c r="AU712">
        <f>_xlfn.RANK.AVG(Table2[[#This Row],[Sharpe Ratio Z-Score]],Table2[Sharpe Ratio Z-Score])</f>
        <v>536.5</v>
      </c>
      <c r="AV712">
        <f>(Table2[[#This Row],[Rank 1Y]]+Table2[[#This Row],[Rank 6M]]+Table2[[#This Row],[Rank Sharpe]])/3</f>
        <v>662.5</v>
      </c>
    </row>
    <row r="713" spans="1:48" x14ac:dyDescent="0.3">
      <c r="A713" t="s">
        <v>1110</v>
      </c>
      <c r="B713" t="s">
        <v>1111</v>
      </c>
      <c r="C713" t="s">
        <v>3168</v>
      </c>
      <c r="D713" t="s">
        <v>21</v>
      </c>
      <c r="E713">
        <v>12045.61058613</v>
      </c>
      <c r="F713">
        <v>805.45</v>
      </c>
      <c r="G713">
        <v>-37.2600256109573</v>
      </c>
      <c r="H713">
        <f>(Table2[[#This Row],[1Y Return vs Nifty]]-AVERAGE(Table2[1Y Return vs Nifty]))/_xlfn.STDEV.P(Table2[1Y Return vs Nifty])</f>
        <v>-1.0434477594623612</v>
      </c>
      <c r="I713">
        <v>-3.1699583096686199</v>
      </c>
      <c r="J713">
        <f>(Table2[[#This Row],[1M Return vs Nifty]]-AVERAGE(Table2[1M Return vs Nifty]))/_xlfn.STDEV.P(Table2[1M Return vs Nifty])</f>
        <v>-0.18203101208490693</v>
      </c>
      <c r="K713">
        <v>-15.014180176363</v>
      </c>
      <c r="L713">
        <f>(Table2[[#This Row],[6M Return vs Nifty]]-AVERAGE(Table2[6M Return vs Nifty]))/_xlfn.STDEV.P(Table2[6M Return vs Nifty])</f>
        <v>-0.80495523583573481</v>
      </c>
      <c r="M713">
        <v>1.74037709092563</v>
      </c>
      <c r="N713">
        <f>(Table2[[#This Row],[1W Return vs Nifty]]-AVERAGE(Table2[1W Return vs Nifty]))/_xlfn.STDEV.P(Table2[1W Return vs Nifty])</f>
        <v>0.27918062479684352</v>
      </c>
      <c r="O713">
        <v>801.25</v>
      </c>
      <c r="P713">
        <v>803.96084126661799</v>
      </c>
      <c r="Q713">
        <v>827.17233032489798</v>
      </c>
      <c r="R713">
        <v>56.318945598790698</v>
      </c>
      <c r="S713" s="1">
        <f>(Table2[[#This Row],[Close Price]]-Table2[[#This Row],[20D EMA]])/Table2[[#This Row],[20D EMA]]</f>
        <v>5.2418096723869526E-3</v>
      </c>
      <c r="T713" s="1">
        <f>(Table2[[#This Row],[Close Price]]-Table2[[#This Row],[50D EMA]])/Table2[[#This Row],[50D EMA]]</f>
        <v>1.8522776943164633E-3</v>
      </c>
      <c r="U713" s="1">
        <f>(Table2[[#This Row],[Close Price]]-Table2[[#This Row],[200D EMA]])/Table2[[#This Row],[200D EMA]]</f>
        <v>-2.6260948932329265E-2</v>
      </c>
      <c r="V713">
        <v>0.71076756247981998</v>
      </c>
      <c r="W713">
        <v>801.55</v>
      </c>
      <c r="X713">
        <v>813.4</v>
      </c>
      <c r="Y713">
        <v>792.15</v>
      </c>
      <c r="Z713">
        <v>813.4</v>
      </c>
      <c r="AA713">
        <v>801.55</v>
      </c>
      <c r="AB713">
        <v>813.4</v>
      </c>
      <c r="AC713" s="1">
        <f>(Table2[[#This Row],[Close Price]]/Table2[[#This Row],[Day Low]])-1</f>
        <v>4.8655729524047509E-3</v>
      </c>
      <c r="AD713" s="1">
        <f>(Table2[[#This Row],[Day High]]/Table2[[#This Row],[Close Price]])-1</f>
        <v>9.8702588615058318E-3</v>
      </c>
      <c r="AE713" s="1">
        <f>(Table2[[#This Row],[Close Price]]/Table2[[#This Row],[Current Week Low]])-1</f>
        <v>1.6789749416145971E-2</v>
      </c>
      <c r="AF713" s="1">
        <f>(Table2[[#This Row],[Current Week High]]/Table2[[#This Row],[Close Price]])-1</f>
        <v>9.8702588615058318E-3</v>
      </c>
      <c r="AG713" s="1">
        <f>(Table2[[#This Row],[Close Price]]/Table2[[#This Row],[Current Month Low]])-1</f>
        <v>4.8655729524047509E-3</v>
      </c>
      <c r="AH713" s="1">
        <f>(Table2[[#This Row],[Current Month High]]/Table2[[#This Row],[Close Price]])-1</f>
        <v>9.8702588615058318E-3</v>
      </c>
      <c r="AI713">
        <v>19.312185734682402</v>
      </c>
      <c r="AJ713">
        <v>8.6977058029689491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-0.11</v>
      </c>
      <c r="AM713" t="s">
        <v>3214</v>
      </c>
      <c r="AN713">
        <v>-1.87</v>
      </c>
      <c r="AO713" t="s">
        <v>3214</v>
      </c>
      <c r="AP713">
        <v>-0.14571638751389601</v>
      </c>
      <c r="AQ713">
        <f>(Table2[[#This Row],[Sharpe Ratio]]-AVERAGE(Table2[Sharpe Ratio]))/_xlfn.STDEV.P(Table2[Sharpe Ratio])</f>
        <v>-2.4160761227960124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672</v>
      </c>
      <c r="AT713">
        <f>_xlfn.RANK.AVG(Table2[[#This Row],[6M Return vs Nifty Z-Score]],Table2[6M Return vs Nifty Z-Score])</f>
        <v>586</v>
      </c>
      <c r="AU713">
        <f>_xlfn.RANK.AVG(Table2[[#This Row],[Sharpe Ratio Z-Score]],Table2[Sharpe Ratio Z-Score])</f>
        <v>731</v>
      </c>
      <c r="AV713">
        <f>(Table2[[#This Row],[Rank 1Y]]+Table2[[#This Row],[Rank 6M]]+Table2[[#This Row],[Rank Sharpe]])/3</f>
        <v>663</v>
      </c>
    </row>
    <row r="714" spans="1:48" x14ac:dyDescent="0.3">
      <c r="A714" t="s">
        <v>365</v>
      </c>
      <c r="B714" t="s">
        <v>366</v>
      </c>
      <c r="C714" t="s">
        <v>3170</v>
      </c>
      <c r="D714" t="s">
        <v>27</v>
      </c>
      <c r="E714">
        <v>70884.713522880003</v>
      </c>
      <c r="F714">
        <v>10.17</v>
      </c>
      <c r="G714">
        <v>-46.610148281674</v>
      </c>
      <c r="H714">
        <f>(Table2[[#This Row],[1Y Return vs Nifty]]-AVERAGE(Table2[1Y Return vs Nifty]))/_xlfn.STDEV.P(Table2[1Y Return vs Nifty])</f>
        <v>-1.1998218015150102</v>
      </c>
      <c r="I714">
        <v>-36.652423936631401</v>
      </c>
      <c r="J714">
        <f>(Table2[[#This Row],[1M Return vs Nifty]]-AVERAGE(Table2[1M Return vs Nifty]))/_xlfn.STDEV.P(Table2[1M Return vs Nifty])</f>
        <v>-3.1961914073095588</v>
      </c>
      <c r="K714">
        <v>-39.233469562307398</v>
      </c>
      <c r="L714">
        <f>(Table2[[#This Row],[6M Return vs Nifty]]-AVERAGE(Table2[6M Return vs Nifty]))/_xlfn.STDEV.P(Table2[6M Return vs Nifty])</f>
        <v>-1.5706978843267472</v>
      </c>
      <c r="M714">
        <v>-4.4000798667599801</v>
      </c>
      <c r="N714">
        <f>(Table2[[#This Row],[1W Return vs Nifty]]-AVERAGE(Table2[1W Return vs Nifty]))/_xlfn.STDEV.P(Table2[1W Return vs Nifty])</f>
        <v>-1.0046909290950128</v>
      </c>
      <c r="O714">
        <v>11.98</v>
      </c>
      <c r="P714">
        <v>13.6293094609563</v>
      </c>
      <c r="Q714">
        <v>13.9729375357948</v>
      </c>
      <c r="R714">
        <v>22.245744596200801</v>
      </c>
      <c r="S714" s="1">
        <f>(Table2[[#This Row],[Close Price]]-Table2[[#This Row],[20D EMA]])/Table2[[#This Row],[20D EMA]]</f>
        <v>-0.15108514190317199</v>
      </c>
      <c r="T714" s="1">
        <f>(Table2[[#This Row],[Close Price]]-Table2[[#This Row],[50D EMA]])/Table2[[#This Row],[50D EMA]]</f>
        <v>-0.25381399335499261</v>
      </c>
      <c r="U714" s="1">
        <f>(Table2[[#This Row],[Close Price]]-Table2[[#This Row],[200D EMA]])/Table2[[#This Row],[200D EMA]]</f>
        <v>-0.27216449841364615</v>
      </c>
      <c r="V714">
        <v>1.4533097856599</v>
      </c>
      <c r="W714">
        <v>10.06</v>
      </c>
      <c r="X714">
        <v>10.53</v>
      </c>
      <c r="Y714">
        <v>10.06</v>
      </c>
      <c r="Z714">
        <v>10.68</v>
      </c>
      <c r="AA714">
        <v>10.06</v>
      </c>
      <c r="AB714">
        <v>10.53</v>
      </c>
      <c r="AC714" s="1">
        <f>(Table2[[#This Row],[Close Price]]/Table2[[#This Row],[Day Low]])-1</f>
        <v>1.0934393638170947E-2</v>
      </c>
      <c r="AD714" s="1">
        <f>(Table2[[#This Row],[Day High]]/Table2[[#This Row],[Close Price]])-1</f>
        <v>3.539823008849563E-2</v>
      </c>
      <c r="AE714" s="1">
        <f>(Table2[[#This Row],[Close Price]]/Table2[[#This Row],[Current Week Low]])-1</f>
        <v>1.0934393638170947E-2</v>
      </c>
      <c r="AF714" s="1">
        <f>(Table2[[#This Row],[Current Week High]]/Table2[[#This Row],[Close Price]])-1</f>
        <v>5.0147492625368661E-2</v>
      </c>
      <c r="AG714" s="1">
        <f>(Table2[[#This Row],[Close Price]]/Table2[[#This Row],[Current Month Low]])-1</f>
        <v>1.0934393638170947E-2</v>
      </c>
      <c r="AH714" s="1">
        <f>(Table2[[#This Row],[Current Month High]]/Table2[[#This Row],[Close Price]])-1</f>
        <v>3.539823008849563E-2</v>
      </c>
      <c r="AI714">
        <v>88.593903638151403</v>
      </c>
      <c r="AJ714">
        <v>3.8815117466802902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-0.41</v>
      </c>
      <c r="AM714" t="s">
        <v>3214</v>
      </c>
      <c r="AN714">
        <v>-24.16</v>
      </c>
      <c r="AO714" t="s">
        <v>3214</v>
      </c>
      <c r="AP714">
        <v>-7.5785393980659999E-3</v>
      </c>
      <c r="AQ714">
        <f>(Table2[[#This Row],[Sharpe Ratio]]-AVERAGE(Table2[Sharpe Ratio]))/_xlfn.STDEV.P(Table2[Sharpe Ratio])</f>
        <v>-0.8030788131674117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696</v>
      </c>
      <c r="AT714">
        <f>_xlfn.RANK.AVG(Table2[[#This Row],[6M Return vs Nifty Z-Score]],Table2[6M Return vs Nifty Z-Score])</f>
        <v>723</v>
      </c>
      <c r="AU714">
        <f>_xlfn.RANK.AVG(Table2[[#This Row],[Sharpe Ratio Z-Score]],Table2[Sharpe Ratio Z-Score])</f>
        <v>576</v>
      </c>
      <c r="AV714">
        <f>(Table2[[#This Row],[Rank 1Y]]+Table2[[#This Row],[Rank 6M]]+Table2[[#This Row],[Rank Sharpe]])/3</f>
        <v>665</v>
      </c>
    </row>
    <row r="715" spans="1:48" x14ac:dyDescent="0.3">
      <c r="A715" t="s">
        <v>2292</v>
      </c>
      <c r="B715" t="s">
        <v>2293</v>
      </c>
      <c r="C715" t="s">
        <v>3169</v>
      </c>
      <c r="D715" t="s">
        <v>51</v>
      </c>
      <c r="E715">
        <v>2479.3957187593801</v>
      </c>
      <c r="F715">
        <v>245.91</v>
      </c>
      <c r="G715">
        <v>-89.552939849168098</v>
      </c>
      <c r="H715">
        <f>(Table2[[#This Row],[1Y Return vs Nifty]]-AVERAGE(Table2[1Y Return vs Nifty]))/_xlfn.STDEV.P(Table2[1Y Return vs Nifty])</f>
        <v>-1.9180089452478244</v>
      </c>
      <c r="I715">
        <v>-25.817865867634101</v>
      </c>
      <c r="J715">
        <f>(Table2[[#This Row],[1M Return vs Nifty]]-AVERAGE(Table2[1M Return vs Nifty]))/_xlfn.STDEV.P(Table2[1M Return vs Nifty])</f>
        <v>-2.220842214237134</v>
      </c>
      <c r="K715">
        <v>-63.336588532316902</v>
      </c>
      <c r="L715">
        <f>(Table2[[#This Row],[6M Return vs Nifty]]-AVERAGE(Table2[6M Return vs Nifty]))/_xlfn.STDEV.P(Table2[6M Return vs Nifty])</f>
        <v>-2.3327675661771314</v>
      </c>
      <c r="M715">
        <v>-1.08280883872261</v>
      </c>
      <c r="N715">
        <f>(Table2[[#This Row],[1W Return vs Nifty]]-AVERAGE(Table2[1W Return vs Nifty]))/_xlfn.STDEV.P(Table2[1W Return vs Nifty])</f>
        <v>-0.31110249768094289</v>
      </c>
      <c r="O715">
        <v>281.89</v>
      </c>
      <c r="P715">
        <v>324.01489931773699</v>
      </c>
      <c r="Q715">
        <v>430.40955625179402</v>
      </c>
      <c r="R715">
        <v>16.5602626428545</v>
      </c>
      <c r="S715" s="1">
        <f>(Table2[[#This Row],[Close Price]]-Table2[[#This Row],[20D EMA]])/Table2[[#This Row],[20D EMA]]</f>
        <v>-0.12763844052644646</v>
      </c>
      <c r="T715" s="1">
        <f>(Table2[[#This Row],[Close Price]]-Table2[[#This Row],[50D EMA]])/Table2[[#This Row],[50D EMA]]</f>
        <v>-0.24105341909337757</v>
      </c>
      <c r="U715" s="1">
        <f>(Table2[[#This Row],[Close Price]]-Table2[[#This Row],[200D EMA]])/Table2[[#This Row],[200D EMA]]</f>
        <v>-0.42866045507563005</v>
      </c>
      <c r="V715">
        <v>1.73798528158205</v>
      </c>
      <c r="W715">
        <v>245.1</v>
      </c>
      <c r="X715">
        <v>249</v>
      </c>
      <c r="Y715">
        <v>245.05</v>
      </c>
      <c r="Z715">
        <v>251.4</v>
      </c>
      <c r="AA715">
        <v>245.1</v>
      </c>
      <c r="AB715">
        <v>249</v>
      </c>
      <c r="AC715" s="1">
        <f>(Table2[[#This Row],[Close Price]]/Table2[[#This Row],[Day Low]])-1</f>
        <v>3.3047735618114693E-3</v>
      </c>
      <c r="AD715" s="1">
        <f>(Table2[[#This Row],[Day High]]/Table2[[#This Row],[Close Price]])-1</f>
        <v>1.2565572770525835E-2</v>
      </c>
      <c r="AE715" s="1">
        <f>(Table2[[#This Row],[Close Price]]/Table2[[#This Row],[Current Week Low]])-1</f>
        <v>3.5094878596204637E-3</v>
      </c>
      <c r="AF715" s="1">
        <f>(Table2[[#This Row],[Current Week High]]/Table2[[#This Row],[Close Price]])-1</f>
        <v>2.2325240941807989E-2</v>
      </c>
      <c r="AG715" s="1">
        <f>(Table2[[#This Row],[Close Price]]/Table2[[#This Row],[Current Month Low]])-1</f>
        <v>3.3047735618114693E-3</v>
      </c>
      <c r="AH715" s="1">
        <f>(Table2[[#This Row],[Current Month High]]/Table2[[#This Row],[Close Price]])-1</f>
        <v>1.2565572770525835E-2</v>
      </c>
      <c r="AI715">
        <v>174.42966939124</v>
      </c>
      <c r="AJ715">
        <v>1.1559029206088001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-0.47</v>
      </c>
      <c r="AM715" t="s">
        <v>3214</v>
      </c>
      <c r="AN715">
        <v>-20.37</v>
      </c>
      <c r="AO715" t="s">
        <v>3214</v>
      </c>
      <c r="AQ715">
        <f>(Table2[[#This Row],[Sharpe Ratio]]-AVERAGE(Table2[Sharpe Ratio]))/_xlfn.STDEV.P(Table2[Sharpe Ratio])</f>
        <v>-0.7145863121857492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731</v>
      </c>
      <c r="AT715">
        <f>_xlfn.RANK.AVG(Table2[[#This Row],[6M Return vs Nifty Z-Score]],Table2[6M Return vs Nifty Z-Score])</f>
        <v>731</v>
      </c>
      <c r="AU715">
        <f>_xlfn.RANK.AVG(Table2[[#This Row],[Sharpe Ratio Z-Score]],Table2[Sharpe Ratio Z-Score])</f>
        <v>536.5</v>
      </c>
      <c r="AV715">
        <f>(Table2[[#This Row],[Rank 1Y]]+Table2[[#This Row],[Rank 6M]]+Table2[[#This Row],[Rank Sharpe]])/3</f>
        <v>666.16666666666663</v>
      </c>
    </row>
    <row r="716" spans="1:48" x14ac:dyDescent="0.3">
      <c r="A716" t="s">
        <v>629</v>
      </c>
      <c r="B716" t="s">
        <v>630</v>
      </c>
      <c r="C716" t="s">
        <v>3169</v>
      </c>
      <c r="D716" t="s">
        <v>24</v>
      </c>
      <c r="E716">
        <v>31459.044129000002</v>
      </c>
      <c r="F716">
        <v>195.28</v>
      </c>
      <c r="G716">
        <v>-54.4176738923911</v>
      </c>
      <c r="H716">
        <f>(Table2[[#This Row],[1Y Return vs Nifty]]-AVERAGE(Table2[1Y Return vs Nifty]))/_xlfn.STDEV.P(Table2[1Y Return vs Nifty])</f>
        <v>-1.3303970229504554</v>
      </c>
      <c r="I716">
        <v>-5.7265072677266202</v>
      </c>
      <c r="J716">
        <f>(Table2[[#This Row],[1M Return vs Nifty]]-AVERAGE(Table2[1M Return vs Nifty]))/_xlfn.STDEV.P(Table2[1M Return vs Nifty])</f>
        <v>-0.41217680551852742</v>
      </c>
      <c r="K716">
        <v>-13.717903730708301</v>
      </c>
      <c r="L716">
        <f>(Table2[[#This Row],[6M Return vs Nifty]]-AVERAGE(Table2[6M Return vs Nifty]))/_xlfn.STDEV.P(Table2[6M Return vs Nifty])</f>
        <v>-0.7639707898078425</v>
      </c>
      <c r="M716">
        <v>-4.7012846040906204</v>
      </c>
      <c r="N716">
        <f>(Table2[[#This Row],[1W Return vs Nifty]]-AVERAGE(Table2[1W Return vs Nifty]))/_xlfn.STDEV.P(Table2[1W Return vs Nifty])</f>
        <v>-1.0676680327244519</v>
      </c>
      <c r="O716">
        <v>203.27</v>
      </c>
      <c r="P716">
        <v>201.65526535505001</v>
      </c>
      <c r="Q716">
        <v>204.765716096868</v>
      </c>
      <c r="R716">
        <v>30.288586484966601</v>
      </c>
      <c r="S716" s="1">
        <f>(Table2[[#This Row],[Close Price]]-Table2[[#This Row],[20D EMA]])/Table2[[#This Row],[20D EMA]]</f>
        <v>-3.9307325232449494E-2</v>
      </c>
      <c r="T716" s="1">
        <f>(Table2[[#This Row],[Close Price]]-Table2[[#This Row],[50D EMA]])/Table2[[#This Row],[50D EMA]]</f>
        <v>-3.1614673407238905E-2</v>
      </c>
      <c r="U716" s="1">
        <f>(Table2[[#This Row],[Close Price]]-Table2[[#This Row],[200D EMA]])/Table2[[#This Row],[200D EMA]]</f>
        <v>-4.6324727975363904E-2</v>
      </c>
      <c r="V716">
        <v>0.92439988235404402</v>
      </c>
      <c r="W716">
        <v>195</v>
      </c>
      <c r="X716">
        <v>199.27</v>
      </c>
      <c r="Y716">
        <v>195</v>
      </c>
      <c r="Z716">
        <v>204.38</v>
      </c>
      <c r="AA716">
        <v>195</v>
      </c>
      <c r="AB716">
        <v>199.27</v>
      </c>
      <c r="AC716" s="1">
        <f>(Table2[[#This Row],[Close Price]]/Table2[[#This Row],[Day Low]])-1</f>
        <v>1.4358974358974486E-3</v>
      </c>
      <c r="AD716" s="1">
        <f>(Table2[[#This Row],[Day High]]/Table2[[#This Row],[Close Price]])-1</f>
        <v>2.0432199918066329E-2</v>
      </c>
      <c r="AE716" s="1">
        <f>(Table2[[#This Row],[Close Price]]/Table2[[#This Row],[Current Week Low]])-1</f>
        <v>1.4358974358974486E-3</v>
      </c>
      <c r="AF716" s="1">
        <f>(Table2[[#This Row],[Current Week High]]/Table2[[#This Row],[Close Price]])-1</f>
        <v>4.6599754199098786E-2</v>
      </c>
      <c r="AG716" s="1">
        <f>(Table2[[#This Row],[Close Price]]/Table2[[#This Row],[Current Month Low]])-1</f>
        <v>1.4358974358974486E-3</v>
      </c>
      <c r="AH716" s="1">
        <f>(Table2[[#This Row],[Current Month High]]/Table2[[#This Row],[Close Price]])-1</f>
        <v>2.0432199918066329E-2</v>
      </c>
      <c r="AI716">
        <v>34.729619008603002</v>
      </c>
      <c r="AJ716">
        <v>15.4478273721548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</v>
      </c>
      <c r="AM716" t="s">
        <v>3216</v>
      </c>
      <c r="AN716">
        <v>-5.71</v>
      </c>
      <c r="AO716" t="s">
        <v>3214</v>
      </c>
      <c r="AP716">
        <v>-0.11239562027237</v>
      </c>
      <c r="AQ716">
        <f>(Table2[[#This Row],[Sharpe Ratio]]-AVERAGE(Table2[Sharpe Ratio]))/_xlfn.STDEV.P(Table2[Sharpe Ratio])</f>
        <v>-2.0269987725373384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712</v>
      </c>
      <c r="AT716">
        <f>_xlfn.RANK.AVG(Table2[[#This Row],[6M Return vs Nifty Z-Score]],Table2[6M Return vs Nifty Z-Score])</f>
        <v>568</v>
      </c>
      <c r="AU716">
        <f>_xlfn.RANK.AVG(Table2[[#This Row],[Sharpe Ratio Z-Score]],Table2[Sharpe Ratio Z-Score])</f>
        <v>721</v>
      </c>
      <c r="AV716">
        <f>(Table2[[#This Row],[Rank 1Y]]+Table2[[#This Row],[Rank 6M]]+Table2[[#This Row],[Rank Sharpe]])/3</f>
        <v>667</v>
      </c>
    </row>
    <row r="717" spans="1:48" x14ac:dyDescent="0.3">
      <c r="A717" t="s">
        <v>1602</v>
      </c>
      <c r="B717" t="s">
        <v>1603</v>
      </c>
      <c r="C717" t="s">
        <v>3179</v>
      </c>
      <c r="D717" t="s">
        <v>838</v>
      </c>
      <c r="E717">
        <v>6035.3687145923204</v>
      </c>
      <c r="F717">
        <v>34</v>
      </c>
      <c r="G717">
        <v>-50.3112805820316</v>
      </c>
      <c r="H717">
        <f>(Table2[[#This Row],[1Y Return vs Nifty]]-AVERAGE(Table2[1Y Return vs Nifty]))/_xlfn.STDEV.P(Table2[1Y Return vs Nifty])</f>
        <v>-1.2617205635270998</v>
      </c>
      <c r="I717">
        <v>-17.009990968330602</v>
      </c>
      <c r="J717">
        <f>(Table2[[#This Row],[1M Return vs Nifty]]-AVERAGE(Table2[1M Return vs Nifty]))/_xlfn.STDEV.P(Table2[1M Return vs Nifty])</f>
        <v>-1.4279392069330648</v>
      </c>
      <c r="K717">
        <v>-39.1230217269691</v>
      </c>
      <c r="L717">
        <f>(Table2[[#This Row],[6M Return vs Nifty]]-AVERAGE(Table2[6M Return vs Nifty]))/_xlfn.STDEV.P(Table2[6M Return vs Nifty])</f>
        <v>-1.5672058488419598</v>
      </c>
      <c r="M717">
        <v>-11.4550904122215</v>
      </c>
      <c r="N717">
        <f>(Table2[[#This Row],[1W Return vs Nifty]]-AVERAGE(Table2[1W Return vs Nifty]))/_xlfn.STDEV.P(Table2[1W Return vs Nifty])</f>
        <v>-2.4797810427693947</v>
      </c>
      <c r="O717">
        <v>38.53</v>
      </c>
      <c r="P717">
        <v>39.858571195300698</v>
      </c>
      <c r="Q717">
        <v>42.1538701510202</v>
      </c>
      <c r="R717">
        <v>27.496626074693101</v>
      </c>
      <c r="S717" s="1">
        <f>(Table2[[#This Row],[Close Price]]-Table2[[#This Row],[20D EMA]])/Table2[[#This Row],[20D EMA]]</f>
        <v>-0.1175707241110823</v>
      </c>
      <c r="T717" s="1">
        <f>(Table2[[#This Row],[Close Price]]-Table2[[#This Row],[50D EMA]])/Table2[[#This Row],[50D EMA]]</f>
        <v>-0.14698397407660765</v>
      </c>
      <c r="U717" s="1">
        <f>(Table2[[#This Row],[Close Price]]-Table2[[#This Row],[200D EMA]])/Table2[[#This Row],[200D EMA]]</f>
        <v>-0.19343111609463601</v>
      </c>
      <c r="V717">
        <v>3.5491771749699801</v>
      </c>
      <c r="W717">
        <v>33.909999999999997</v>
      </c>
      <c r="X717">
        <v>34.6</v>
      </c>
      <c r="Y717">
        <v>33.86</v>
      </c>
      <c r="Z717">
        <v>34.94</v>
      </c>
      <c r="AA717">
        <v>33.909999999999997</v>
      </c>
      <c r="AB717">
        <v>34.6</v>
      </c>
      <c r="AC717" s="1">
        <f>(Table2[[#This Row],[Close Price]]/Table2[[#This Row],[Day Low]])-1</f>
        <v>2.6540843409024184E-3</v>
      </c>
      <c r="AD717" s="1">
        <f>(Table2[[#This Row],[Day High]]/Table2[[#This Row],[Close Price]])-1</f>
        <v>1.7647058823529349E-2</v>
      </c>
      <c r="AE717" s="1">
        <f>(Table2[[#This Row],[Close Price]]/Table2[[#This Row],[Current Week Low]])-1</f>
        <v>4.1346721795629815E-3</v>
      </c>
      <c r="AF717" s="1">
        <f>(Table2[[#This Row],[Current Week High]]/Table2[[#This Row],[Close Price]])-1</f>
        <v>2.7647058823529358E-2</v>
      </c>
      <c r="AG717" s="1">
        <f>(Table2[[#This Row],[Close Price]]/Table2[[#This Row],[Current Month Low]])-1</f>
        <v>2.6540843409024184E-3</v>
      </c>
      <c r="AH717" s="1">
        <f>(Table2[[#This Row],[Current Month High]]/Table2[[#This Row],[Close Price]])-1</f>
        <v>1.7647058823529349E-2</v>
      </c>
      <c r="AI717">
        <v>58.823529411764603</v>
      </c>
      <c r="AJ717">
        <v>3.72178157413056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-0.22</v>
      </c>
      <c r="AM717" t="s">
        <v>3214</v>
      </c>
      <c r="AN717">
        <v>-19.010000000000002</v>
      </c>
      <c r="AO717" t="s">
        <v>3214</v>
      </c>
      <c r="AP717">
        <v>-9.0283597342070004E-3</v>
      </c>
      <c r="AQ717">
        <f>(Table2[[#This Row],[Sharpe Ratio]]-AVERAGE(Table2[Sharpe Ratio]))/_xlfn.STDEV.P(Table2[Sharpe Ratio])</f>
        <v>-0.82000796280697574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705</v>
      </c>
      <c r="AT717">
        <f>_xlfn.RANK.AVG(Table2[[#This Row],[6M Return vs Nifty Z-Score]],Table2[6M Return vs Nifty Z-Score])</f>
        <v>721</v>
      </c>
      <c r="AU717">
        <f>_xlfn.RANK.AVG(Table2[[#This Row],[Sharpe Ratio Z-Score]],Table2[Sharpe Ratio Z-Score])</f>
        <v>581</v>
      </c>
      <c r="AV717">
        <f>(Table2[[#This Row],[Rank 1Y]]+Table2[[#This Row],[Rank 6M]]+Table2[[#This Row],[Rank Sharpe]])/3</f>
        <v>669</v>
      </c>
    </row>
    <row r="718" spans="1:48" x14ac:dyDescent="0.3">
      <c r="A718" t="s">
        <v>2325</v>
      </c>
      <c r="B718" t="s">
        <v>2326</v>
      </c>
      <c r="C718" t="s">
        <v>3183</v>
      </c>
      <c r="D718" t="s">
        <v>384</v>
      </c>
      <c r="E718">
        <v>2401.7349593399999</v>
      </c>
      <c r="F718">
        <v>208.55</v>
      </c>
      <c r="G718">
        <v>-59.3097077910884</v>
      </c>
      <c r="H718">
        <f>(Table2[[#This Row],[1Y Return vs Nifty]]-AVERAGE(Table2[1Y Return vs Nifty]))/_xlfn.STDEV.P(Table2[1Y Return vs Nifty])</f>
        <v>-1.4122127532396109</v>
      </c>
      <c r="I718">
        <v>-9.5341346608953401</v>
      </c>
      <c r="J718">
        <f>(Table2[[#This Row],[1M Return vs Nifty]]-AVERAGE(Table2[1M Return vs Nifty]))/_xlfn.STDEV.P(Table2[1M Return vs Nifty])</f>
        <v>-0.75494725188074496</v>
      </c>
      <c r="K718">
        <v>-20.7358416316108</v>
      </c>
      <c r="L718">
        <f>(Table2[[#This Row],[6M Return vs Nifty]]-AVERAGE(Table2[6M Return vs Nifty]))/_xlfn.STDEV.P(Table2[6M Return vs Nifty])</f>
        <v>-0.98585733113226648</v>
      </c>
      <c r="M718">
        <v>-0.36846782489772401</v>
      </c>
      <c r="N718">
        <f>(Table2[[#This Row],[1W Return vs Nifty]]-AVERAGE(Table2[1W Return vs Nifty]))/_xlfn.STDEV.P(Table2[1W Return vs Nifty])</f>
        <v>-0.1617451919058184</v>
      </c>
      <c r="O718">
        <v>211.88</v>
      </c>
      <c r="P718">
        <v>215.66631982455101</v>
      </c>
      <c r="Q718">
        <v>245.07177966181399</v>
      </c>
      <c r="R718">
        <v>39.166974412097503</v>
      </c>
      <c r="S718" s="1">
        <f>(Table2[[#This Row],[Close Price]]-Table2[[#This Row],[20D EMA]])/Table2[[#This Row],[20D EMA]]</f>
        <v>-1.5716443269775268E-2</v>
      </c>
      <c r="T718" s="1">
        <f>(Table2[[#This Row],[Close Price]]-Table2[[#This Row],[50D EMA]])/Table2[[#This Row],[50D EMA]]</f>
        <v>-3.2996899239251969E-2</v>
      </c>
      <c r="U718" s="1">
        <f>(Table2[[#This Row],[Close Price]]-Table2[[#This Row],[200D EMA]])/Table2[[#This Row],[200D EMA]]</f>
        <v>-0.1490248273881721</v>
      </c>
      <c r="V718">
        <v>0.45870232480988099</v>
      </c>
      <c r="W718">
        <v>206.96</v>
      </c>
      <c r="X718">
        <v>210.51</v>
      </c>
      <c r="Y718">
        <v>205.99</v>
      </c>
      <c r="Z718">
        <v>210.51</v>
      </c>
      <c r="AA718">
        <v>206.96</v>
      </c>
      <c r="AB718">
        <v>210.51</v>
      </c>
      <c r="AC718" s="1">
        <f>(Table2[[#This Row],[Close Price]]/Table2[[#This Row],[Day Low]])-1</f>
        <v>7.6826439891766185E-3</v>
      </c>
      <c r="AD718" s="1">
        <f>(Table2[[#This Row],[Day High]]/Table2[[#This Row],[Close Price]])-1</f>
        <v>9.3982258451210665E-3</v>
      </c>
      <c r="AE718" s="1">
        <f>(Table2[[#This Row],[Close Price]]/Table2[[#This Row],[Current Week Low]])-1</f>
        <v>1.2427787756687181E-2</v>
      </c>
      <c r="AF718" s="1">
        <f>(Table2[[#This Row],[Current Week High]]/Table2[[#This Row],[Close Price]])-1</f>
        <v>9.3982258451210665E-3</v>
      </c>
      <c r="AG718" s="1">
        <f>(Table2[[#This Row],[Close Price]]/Table2[[#This Row],[Current Month Low]])-1</f>
        <v>7.6826439891766185E-3</v>
      </c>
      <c r="AH718" s="1">
        <f>(Table2[[#This Row],[Current Month High]]/Table2[[#This Row],[Close Price]])-1</f>
        <v>9.3982258451210665E-3</v>
      </c>
      <c r="AI718">
        <v>107.024694317909</v>
      </c>
      <c r="AJ718">
        <v>8.9033942558746695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3214</v>
      </c>
      <c r="AN718">
        <v>-3.77</v>
      </c>
      <c r="AO718" t="s">
        <v>3214</v>
      </c>
      <c r="AP718">
        <v>-4.1093528712034998E-2</v>
      </c>
      <c r="AQ718">
        <f>(Table2[[#This Row],[Sharpe Ratio]]-AVERAGE(Table2[Sharpe Ratio]))/_xlfn.STDEV.P(Table2[Sharpe Ratio])</f>
        <v>-1.1944240406559254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720</v>
      </c>
      <c r="AT718">
        <f>_xlfn.RANK.AVG(Table2[[#This Row],[6M Return vs Nifty Z-Score]],Table2[6M Return vs Nifty Z-Score])</f>
        <v>642</v>
      </c>
      <c r="AU718">
        <f>_xlfn.RANK.AVG(Table2[[#This Row],[Sharpe Ratio Z-Score]],Table2[Sharpe Ratio Z-Score])</f>
        <v>646</v>
      </c>
      <c r="AV718">
        <f>(Table2[[#This Row],[Rank 1Y]]+Table2[[#This Row],[Rank 6M]]+Table2[[#This Row],[Rank Sharpe]])/3</f>
        <v>669.33333333333337</v>
      </c>
    </row>
    <row r="719" spans="1:48" x14ac:dyDescent="0.3">
      <c r="A719" t="s">
        <v>1851</v>
      </c>
      <c r="B719" t="s">
        <v>1852</v>
      </c>
      <c r="C719" t="s">
        <v>3169</v>
      </c>
      <c r="D719" t="s">
        <v>51</v>
      </c>
      <c r="E719">
        <v>4180.6205927199999</v>
      </c>
      <c r="F719">
        <v>586.29999999999995</v>
      </c>
      <c r="G719">
        <v>-58.9550849905348</v>
      </c>
      <c r="H719">
        <f>(Table2[[#This Row],[1Y Return vs Nifty]]-AVERAGE(Table2[1Y Return vs Nifty]))/_xlfn.STDEV.P(Table2[1Y Return vs Nifty])</f>
        <v>-1.406281943272778</v>
      </c>
      <c r="I719">
        <v>-9.8268372760469394</v>
      </c>
      <c r="J719">
        <f>(Table2[[#This Row],[1M Return vs Nifty]]-AVERAGE(Table2[1M Return vs Nifty]))/_xlfn.STDEV.P(Table2[1M Return vs Nifty])</f>
        <v>-0.7812969430892136</v>
      </c>
      <c r="K719">
        <v>-47.003760585055304</v>
      </c>
      <c r="L719">
        <f>(Table2[[#This Row],[6M Return vs Nifty]]-AVERAGE(Table2[6M Return vs Nifty]))/_xlfn.STDEV.P(Table2[6M Return vs Nifty])</f>
        <v>-1.8163716170481543</v>
      </c>
      <c r="M719">
        <v>-1.29664561783034</v>
      </c>
      <c r="N719">
        <f>(Table2[[#This Row],[1W Return vs Nifty]]-AVERAGE(Table2[1W Return vs Nifty]))/_xlfn.STDEV.P(Table2[1W Return vs Nifty])</f>
        <v>-0.35581235555701651</v>
      </c>
      <c r="O719">
        <v>600.4</v>
      </c>
      <c r="P719">
        <v>629.25814562762605</v>
      </c>
      <c r="Q719">
        <v>746.44367984784606</v>
      </c>
      <c r="R719">
        <v>32.767147302793802</v>
      </c>
      <c r="S719" s="1">
        <f>(Table2[[#This Row],[Close Price]]-Table2[[#This Row],[20D EMA]])/Table2[[#This Row],[20D EMA]]</f>
        <v>-2.3484343770819493E-2</v>
      </c>
      <c r="T719" s="1">
        <f>(Table2[[#This Row],[Close Price]]-Table2[[#This Row],[50D EMA]])/Table2[[#This Row],[50D EMA]]</f>
        <v>-6.8267921402557885E-2</v>
      </c>
      <c r="U719" s="1">
        <f>(Table2[[#This Row],[Close Price]]-Table2[[#This Row],[200D EMA]])/Table2[[#This Row],[200D EMA]]</f>
        <v>-0.21454221419690972</v>
      </c>
      <c r="V719">
        <v>0.99620860619651197</v>
      </c>
      <c r="W719">
        <v>584</v>
      </c>
      <c r="X719">
        <v>590.70000000000005</v>
      </c>
      <c r="Y719">
        <v>583.20000000000005</v>
      </c>
      <c r="Z719">
        <v>600</v>
      </c>
      <c r="AA719">
        <v>584</v>
      </c>
      <c r="AB719">
        <v>590.70000000000005</v>
      </c>
      <c r="AC719" s="1">
        <f>(Table2[[#This Row],[Close Price]]/Table2[[#This Row],[Day Low]])-1</f>
        <v>3.9383561643835385E-3</v>
      </c>
      <c r="AD719" s="1">
        <f>(Table2[[#This Row],[Day High]]/Table2[[#This Row],[Close Price]])-1</f>
        <v>7.5046904315199114E-3</v>
      </c>
      <c r="AE719" s="1">
        <f>(Table2[[#This Row],[Close Price]]/Table2[[#This Row],[Current Week Low]])-1</f>
        <v>5.3155006858709442E-3</v>
      </c>
      <c r="AF719" s="1">
        <f>(Table2[[#This Row],[Current Week High]]/Table2[[#This Row],[Close Price]])-1</f>
        <v>2.3366877025413624E-2</v>
      </c>
      <c r="AG719" s="1">
        <f>(Table2[[#This Row],[Close Price]]/Table2[[#This Row],[Current Month Low]])-1</f>
        <v>3.9383561643835385E-3</v>
      </c>
      <c r="AH719" s="1">
        <f>(Table2[[#This Row],[Current Month High]]/Table2[[#This Row],[Close Price]])-1</f>
        <v>7.5046904315199114E-3</v>
      </c>
      <c r="AI719">
        <v>112.041616919665</v>
      </c>
      <c r="AJ719">
        <v>0.53155006858709397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3214</v>
      </c>
      <c r="AN719">
        <v>-2.31</v>
      </c>
      <c r="AO719" t="s">
        <v>3214</v>
      </c>
      <c r="AP719">
        <v>-1.844858610788E-3</v>
      </c>
      <c r="AQ719">
        <f>(Table2[[#This Row],[Sharpe Ratio]]-AVERAGE(Table2[Sharpe Ratio]))/_xlfn.STDEV.P(Table2[Sharpe Ratio])</f>
        <v>-0.73612821410788565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719</v>
      </c>
      <c r="AT719">
        <f>_xlfn.RANK.AVG(Table2[[#This Row],[6M Return vs Nifty Z-Score]],Table2[6M Return vs Nifty Z-Score])</f>
        <v>728</v>
      </c>
      <c r="AU719">
        <f>_xlfn.RANK.AVG(Table2[[#This Row],[Sharpe Ratio Z-Score]],Table2[Sharpe Ratio Z-Score])</f>
        <v>567</v>
      </c>
      <c r="AV719">
        <f>(Table2[[#This Row],[Rank 1Y]]+Table2[[#This Row],[Rank 6M]]+Table2[[#This Row],[Rank Sharpe]])/3</f>
        <v>671.33333333333337</v>
      </c>
    </row>
    <row r="720" spans="1:48" x14ac:dyDescent="0.3">
      <c r="A720" t="s">
        <v>2205</v>
      </c>
      <c r="B720" t="s">
        <v>2206</v>
      </c>
      <c r="C720" t="s">
        <v>3186</v>
      </c>
      <c r="D720" t="s">
        <v>1951</v>
      </c>
      <c r="E720">
        <v>2752.6779502300001</v>
      </c>
      <c r="F720">
        <v>14.95</v>
      </c>
      <c r="G720">
        <v>-48.991002276164402</v>
      </c>
      <c r="H720">
        <f>(Table2[[#This Row],[1Y Return vs Nifty]]-AVERAGE(Table2[1Y Return vs Nifty]))/_xlfn.STDEV.P(Table2[1Y Return vs Nifty])</f>
        <v>-1.2396398633487509</v>
      </c>
      <c r="I720">
        <v>-1.4138529496493699</v>
      </c>
      <c r="J720">
        <f>(Table2[[#This Row],[1M Return vs Nifty]]-AVERAGE(Table2[1M Return vs Nifty]))/_xlfn.STDEV.P(Table2[1M Return vs Nifty])</f>
        <v>-2.3942797047682974E-2</v>
      </c>
      <c r="K720">
        <v>-32.477706456425999</v>
      </c>
      <c r="L720">
        <f>(Table2[[#This Row],[6M Return vs Nifty]]-AVERAGE(Table2[6M Return vs Nifty]))/_xlfn.STDEV.P(Table2[6M Return vs Nifty])</f>
        <v>-1.3571005383914974</v>
      </c>
      <c r="M720">
        <v>9.9968222008088592</v>
      </c>
      <c r="N720">
        <f>(Table2[[#This Row],[1W Return vs Nifty]]-AVERAGE(Table2[1W Return vs Nifty]))/_xlfn.STDEV.P(Table2[1W Return vs Nifty])</f>
        <v>2.0054715321178369</v>
      </c>
      <c r="O720">
        <v>14.17</v>
      </c>
      <c r="P720">
        <v>14.5830539034748</v>
      </c>
      <c r="Q720">
        <v>16.334825803083099</v>
      </c>
      <c r="R720">
        <v>75.989495140717295</v>
      </c>
      <c r="S720" s="1">
        <f>(Table2[[#This Row],[Close Price]]-Table2[[#This Row],[20D EMA]])/Table2[[#This Row],[20D EMA]]</f>
        <v>5.5045871559632982E-2</v>
      </c>
      <c r="T720" s="1">
        <f>(Table2[[#This Row],[Close Price]]-Table2[[#This Row],[50D EMA]])/Table2[[#This Row],[50D EMA]]</f>
        <v>2.5162500183707356E-2</v>
      </c>
      <c r="U720" s="1">
        <f>(Table2[[#This Row],[Close Price]]-Table2[[#This Row],[200D EMA]])/Table2[[#This Row],[200D EMA]]</f>
        <v>-8.4777506646059389E-2</v>
      </c>
      <c r="V720">
        <v>1.2052907987958901</v>
      </c>
      <c r="W720">
        <v>14.24</v>
      </c>
      <c r="X720">
        <v>15.19</v>
      </c>
      <c r="Y720">
        <v>13.63</v>
      </c>
      <c r="Z720">
        <v>15.19</v>
      </c>
      <c r="AA720">
        <v>14.24</v>
      </c>
      <c r="AB720">
        <v>15.19</v>
      </c>
      <c r="AC720" s="1">
        <f>(Table2[[#This Row],[Close Price]]/Table2[[#This Row],[Day Low]])-1</f>
        <v>4.9859550561797583E-2</v>
      </c>
      <c r="AD720" s="1">
        <f>(Table2[[#This Row],[Day High]]/Table2[[#This Row],[Close Price]])-1</f>
        <v>1.6053511705685697E-2</v>
      </c>
      <c r="AE720" s="1">
        <f>(Table2[[#This Row],[Close Price]]/Table2[[#This Row],[Current Week Low]])-1</f>
        <v>9.6845194424064474E-2</v>
      </c>
      <c r="AF720" s="1">
        <f>(Table2[[#This Row],[Current Week High]]/Table2[[#This Row],[Close Price]])-1</f>
        <v>1.6053511705685697E-2</v>
      </c>
      <c r="AG720" s="1">
        <f>(Table2[[#This Row],[Close Price]]/Table2[[#This Row],[Current Month Low]])-1</f>
        <v>4.9859550561797583E-2</v>
      </c>
      <c r="AH720" s="1">
        <f>(Table2[[#This Row],[Current Month High]]/Table2[[#This Row],[Close Price]])-1</f>
        <v>1.6053511705685697E-2</v>
      </c>
      <c r="AI720">
        <v>74.247491638796006</v>
      </c>
      <c r="AJ720">
        <v>16.342412451361799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-0.06</v>
      </c>
      <c r="AM720" t="s">
        <v>3214</v>
      </c>
      <c r="AN720">
        <v>6.79</v>
      </c>
      <c r="AO720" t="s">
        <v>3215</v>
      </c>
      <c r="AP720">
        <v>-2.2129491448850999E-2</v>
      </c>
      <c r="AQ720">
        <f>(Table2[[#This Row],[Sharpe Ratio]]-AVERAGE(Table2[Sharpe Ratio]))/_xlfn.STDEV.P(Table2[Sharpe Ratio])</f>
        <v>-0.97298624136747014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701</v>
      </c>
      <c r="AT720">
        <f>_xlfn.RANK.AVG(Table2[[#This Row],[6M Return vs Nifty Z-Score]],Table2[6M Return vs Nifty Z-Score])</f>
        <v>705</v>
      </c>
      <c r="AU720">
        <f>_xlfn.RANK.AVG(Table2[[#This Row],[Sharpe Ratio Z-Score]],Table2[Sharpe Ratio Z-Score])</f>
        <v>611</v>
      </c>
      <c r="AV720">
        <f>(Table2[[#This Row],[Rank 1Y]]+Table2[[#This Row],[Rank 6M]]+Table2[[#This Row],[Rank Sharpe]])/3</f>
        <v>672.33333333333337</v>
      </c>
    </row>
    <row r="721" spans="1:48" x14ac:dyDescent="0.3">
      <c r="A721" t="s">
        <v>1368</v>
      </c>
      <c r="B721" t="s">
        <v>1369</v>
      </c>
      <c r="C721" t="s">
        <v>3183</v>
      </c>
      <c r="D721" t="s">
        <v>468</v>
      </c>
      <c r="E721">
        <v>8432.8537236184602</v>
      </c>
      <c r="F721">
        <v>766.45</v>
      </c>
      <c r="G721">
        <v>-44.184306607424702</v>
      </c>
      <c r="H721">
        <f>(Table2[[#This Row],[1Y Return vs Nifty]]-AVERAGE(Table2[1Y Return vs Nifty]))/_xlfn.STDEV.P(Table2[1Y Return vs Nifty])</f>
        <v>-1.159251353260875</v>
      </c>
      <c r="I721">
        <v>-3.9790960999348299</v>
      </c>
      <c r="J721">
        <f>(Table2[[#This Row],[1M Return vs Nifty]]-AVERAGE(Table2[1M Return vs Nifty]))/_xlfn.STDEV.P(Table2[1M Return vs Nifty])</f>
        <v>-0.25487125954075818</v>
      </c>
      <c r="K721">
        <v>-28.476557217401101</v>
      </c>
      <c r="L721">
        <f>(Table2[[#This Row],[6M Return vs Nifty]]-AVERAGE(Table2[6M Return vs Nifty]))/_xlfn.STDEV.P(Table2[6M Return vs Nifty])</f>
        <v>-1.2305959755831095</v>
      </c>
      <c r="M721">
        <v>3.9737821746359101</v>
      </c>
      <c r="N721">
        <f>(Table2[[#This Row],[1W Return vs Nifty]]-AVERAGE(Table2[1W Return vs Nifty]))/_xlfn.STDEV.P(Table2[1W Return vs Nifty])</f>
        <v>0.74614998474067384</v>
      </c>
      <c r="O721">
        <v>755.23</v>
      </c>
      <c r="P721">
        <v>767.712905034551</v>
      </c>
      <c r="Q721">
        <v>825.08354194404399</v>
      </c>
      <c r="R721">
        <v>64.349343244026201</v>
      </c>
      <c r="S721" s="1">
        <f>(Table2[[#This Row],[Close Price]]-Table2[[#This Row],[20D EMA]])/Table2[[#This Row],[20D EMA]]</f>
        <v>1.4856401361174778E-2</v>
      </c>
      <c r="T721" s="1">
        <f>(Table2[[#This Row],[Close Price]]-Table2[[#This Row],[50D EMA]])/Table2[[#This Row],[50D EMA]]</f>
        <v>-1.6450225419802171E-3</v>
      </c>
      <c r="U721" s="1">
        <f>(Table2[[#This Row],[Close Price]]-Table2[[#This Row],[200D EMA]])/Table2[[#This Row],[200D EMA]]</f>
        <v>-7.106376380492678E-2</v>
      </c>
      <c r="V721">
        <v>0.61425911223913399</v>
      </c>
      <c r="W721">
        <v>736.2</v>
      </c>
      <c r="X721">
        <v>779.4</v>
      </c>
      <c r="Y721">
        <v>725</v>
      </c>
      <c r="Z721">
        <v>779.4</v>
      </c>
      <c r="AA721">
        <v>736.2</v>
      </c>
      <c r="AB721">
        <v>779.4</v>
      </c>
      <c r="AC721" s="1">
        <f>(Table2[[#This Row],[Close Price]]/Table2[[#This Row],[Day Low]])-1</f>
        <v>4.1089377886443845E-2</v>
      </c>
      <c r="AD721" s="1">
        <f>(Table2[[#This Row],[Day High]]/Table2[[#This Row],[Close Price]])-1</f>
        <v>1.6896079326766067E-2</v>
      </c>
      <c r="AE721" s="1">
        <f>(Table2[[#This Row],[Close Price]]/Table2[[#This Row],[Current Week Low]])-1</f>
        <v>5.717241379310356E-2</v>
      </c>
      <c r="AF721" s="1">
        <f>(Table2[[#This Row],[Current Week High]]/Table2[[#This Row],[Close Price]])-1</f>
        <v>1.6896079326766067E-2</v>
      </c>
      <c r="AG721" s="1">
        <f>(Table2[[#This Row],[Close Price]]/Table2[[#This Row],[Current Month Low]])-1</f>
        <v>4.1089377886443845E-2</v>
      </c>
      <c r="AH721" s="1">
        <f>(Table2[[#This Row],[Current Month High]]/Table2[[#This Row],[Close Price]])-1</f>
        <v>1.6896079326766067E-2</v>
      </c>
      <c r="AI721">
        <v>44.340791962946</v>
      </c>
      <c r="AJ721">
        <v>6.3922820655191597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-0.02</v>
      </c>
      <c r="AM721" t="s">
        <v>3214</v>
      </c>
      <c r="AN721">
        <v>-0.37</v>
      </c>
      <c r="AO721" t="s">
        <v>3214</v>
      </c>
      <c r="AP721">
        <v>-3.6126936378276998E-2</v>
      </c>
      <c r="AQ721">
        <f>(Table2[[#This Row],[Sharpe Ratio]]-AVERAGE(Table2[Sharpe Ratio]))/_xlfn.STDEV.P(Table2[Sharpe Ratio])</f>
        <v>-1.1364305205479803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690</v>
      </c>
      <c r="AT721">
        <f>_xlfn.RANK.AVG(Table2[[#This Row],[6M Return vs Nifty Z-Score]],Table2[6M Return vs Nifty Z-Score])</f>
        <v>689</v>
      </c>
      <c r="AU721">
        <f>_xlfn.RANK.AVG(Table2[[#This Row],[Sharpe Ratio Z-Score]],Table2[Sharpe Ratio Z-Score])</f>
        <v>639</v>
      </c>
      <c r="AV721">
        <f>(Table2[[#This Row],[Rank 1Y]]+Table2[[#This Row],[Rank 6M]]+Table2[[#This Row],[Rank Sharpe]])/3</f>
        <v>672.66666666666663</v>
      </c>
    </row>
    <row r="722" spans="1:48" x14ac:dyDescent="0.3">
      <c r="A722" t="s">
        <v>1675</v>
      </c>
      <c r="B722" t="s">
        <v>1676</v>
      </c>
      <c r="C722" t="s">
        <v>3169</v>
      </c>
      <c r="D722" t="s">
        <v>24</v>
      </c>
      <c r="E722">
        <v>5309.2578530000001</v>
      </c>
      <c r="F722">
        <v>314</v>
      </c>
      <c r="G722">
        <v>-42.621982392172796</v>
      </c>
      <c r="H722">
        <f>(Table2[[#This Row],[1Y Return vs Nifty]]-AVERAGE(Table2[1Y Return vs Nifty]))/_xlfn.STDEV.P(Table2[1Y Return vs Nifty])</f>
        <v>-1.1331226102337049</v>
      </c>
      <c r="I722">
        <v>-5.2944851950998597</v>
      </c>
      <c r="J722">
        <f>(Table2[[#This Row],[1M Return vs Nifty]]-AVERAGE(Table2[1M Return vs Nifty]))/_xlfn.STDEV.P(Table2[1M Return vs Nifty])</f>
        <v>-0.37328529030927032</v>
      </c>
      <c r="K722">
        <v>-32.019102527881302</v>
      </c>
      <c r="L722">
        <f>(Table2[[#This Row],[6M Return vs Nifty]]-AVERAGE(Table2[6M Return vs Nifty]))/_xlfn.STDEV.P(Table2[6M Return vs Nifty])</f>
        <v>-1.3426008319279377</v>
      </c>
      <c r="M722">
        <v>-2.5481820835922302</v>
      </c>
      <c r="N722">
        <f>(Table2[[#This Row],[1W Return vs Nifty]]-AVERAGE(Table2[1W Return vs Nifty]))/_xlfn.STDEV.P(Table2[1W Return vs Nifty])</f>
        <v>-0.61748865719429091</v>
      </c>
      <c r="O722">
        <v>319.54000000000002</v>
      </c>
      <c r="P722">
        <v>327.520422508222</v>
      </c>
      <c r="Q722">
        <v>342.34714140675698</v>
      </c>
      <c r="R722">
        <v>40.535284577312403</v>
      </c>
      <c r="S722" s="1">
        <f>(Table2[[#This Row],[Close Price]]-Table2[[#This Row],[20D EMA]])/Table2[[#This Row],[20D EMA]]</f>
        <v>-1.733742254490837E-2</v>
      </c>
      <c r="T722" s="1">
        <f>(Table2[[#This Row],[Close Price]]-Table2[[#This Row],[50D EMA]])/Table2[[#This Row],[50D EMA]]</f>
        <v>-4.1281158605865516E-2</v>
      </c>
      <c r="U722" s="1">
        <f>(Table2[[#This Row],[Close Price]]-Table2[[#This Row],[200D EMA]])/Table2[[#This Row],[200D EMA]]</f>
        <v>-8.2802331254393471E-2</v>
      </c>
      <c r="V722">
        <v>0.73635760593907895</v>
      </c>
      <c r="W722">
        <v>312</v>
      </c>
      <c r="X722">
        <v>315.2</v>
      </c>
      <c r="Y722">
        <v>305.75</v>
      </c>
      <c r="Z722">
        <v>315.2</v>
      </c>
      <c r="AA722">
        <v>312</v>
      </c>
      <c r="AB722">
        <v>315.2</v>
      </c>
      <c r="AC722" s="1">
        <f>(Table2[[#This Row],[Close Price]]/Table2[[#This Row],[Day Low]])-1</f>
        <v>6.4102564102563875E-3</v>
      </c>
      <c r="AD722" s="1">
        <f>(Table2[[#This Row],[Day High]]/Table2[[#This Row],[Close Price]])-1</f>
        <v>3.8216560509554132E-3</v>
      </c>
      <c r="AE722" s="1">
        <f>(Table2[[#This Row],[Close Price]]/Table2[[#This Row],[Current Week Low]])-1</f>
        <v>2.6982829108749051E-2</v>
      </c>
      <c r="AF722" s="1">
        <f>(Table2[[#This Row],[Current Week High]]/Table2[[#This Row],[Close Price]])-1</f>
        <v>3.8216560509554132E-3</v>
      </c>
      <c r="AG722" s="1">
        <f>(Table2[[#This Row],[Close Price]]/Table2[[#This Row],[Current Month Low]])-1</f>
        <v>6.4102564102563875E-3</v>
      </c>
      <c r="AH722" s="1">
        <f>(Table2[[#This Row],[Current Month High]]/Table2[[#This Row],[Close Price]])-1</f>
        <v>3.8216560509554132E-3</v>
      </c>
      <c r="AI722">
        <v>34.474522292993598</v>
      </c>
      <c r="AJ722">
        <v>2.6982829108748998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-0.15</v>
      </c>
      <c r="AM722" t="s">
        <v>3214</v>
      </c>
      <c r="AN722">
        <v>-2.5499999999999998</v>
      </c>
      <c r="AO722" t="s">
        <v>3214</v>
      </c>
      <c r="AP722">
        <v>-3.5781625427174002E-2</v>
      </c>
      <c r="AQ722">
        <f>(Table2[[#This Row],[Sharpe Ratio]]-AVERAGE(Table2[Sharpe Ratio]))/_xlfn.STDEV.P(Table2[Sharpe Ratio])</f>
        <v>-1.1323984204196549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684</v>
      </c>
      <c r="AT722">
        <f>_xlfn.RANK.AVG(Table2[[#This Row],[6M Return vs Nifty Z-Score]],Table2[6M Return vs Nifty Z-Score])</f>
        <v>704</v>
      </c>
      <c r="AU722">
        <f>_xlfn.RANK.AVG(Table2[[#This Row],[Sharpe Ratio Z-Score]],Table2[Sharpe Ratio Z-Score])</f>
        <v>638</v>
      </c>
      <c r="AV722">
        <f>(Table2[[#This Row],[Rank 1Y]]+Table2[[#This Row],[Rank 6M]]+Table2[[#This Row],[Rank Sharpe]])/3</f>
        <v>675.33333333333337</v>
      </c>
    </row>
    <row r="723" spans="1:48" x14ac:dyDescent="0.3">
      <c r="A723" t="s">
        <v>1353</v>
      </c>
      <c r="B723" t="s">
        <v>1354</v>
      </c>
      <c r="C723" t="s">
        <v>3178</v>
      </c>
      <c r="D723" t="s">
        <v>83</v>
      </c>
      <c r="E723">
        <v>8558.1099116149999</v>
      </c>
      <c r="F723">
        <v>289.85000000000002</v>
      </c>
      <c r="G723">
        <v>-73.157337036694102</v>
      </c>
      <c r="H723">
        <f>(Table2[[#This Row],[1Y Return vs Nifty]]-AVERAGE(Table2[1Y Return vs Nifty]))/_xlfn.STDEV.P(Table2[1Y Return vs Nifty])</f>
        <v>-1.6438043413118832</v>
      </c>
      <c r="I723">
        <v>-3.61781858295313</v>
      </c>
      <c r="J723">
        <f>(Table2[[#This Row],[1M Return vs Nifty]]-AVERAGE(Table2[1M Return vs Nifty]))/_xlfn.STDEV.P(Table2[1M Return vs Nifty])</f>
        <v>-0.22234831468049573</v>
      </c>
      <c r="K723">
        <v>-15.361697150454599</v>
      </c>
      <c r="L723">
        <f>(Table2[[#This Row],[6M Return vs Nifty]]-AVERAGE(Table2[6M Return vs Nifty]))/_xlfn.STDEV.P(Table2[6M Return vs Nifty])</f>
        <v>-0.81594269974914424</v>
      </c>
      <c r="M723">
        <v>-0.85837346457294195</v>
      </c>
      <c r="N723">
        <f>(Table2[[#This Row],[1W Return vs Nifty]]-AVERAGE(Table2[1W Return vs Nifty]))/_xlfn.STDEV.P(Table2[1W Return vs Nifty])</f>
        <v>-0.26417664272528191</v>
      </c>
      <c r="O723">
        <v>290.95999999999998</v>
      </c>
      <c r="P723">
        <v>293.71134483859601</v>
      </c>
      <c r="Q723">
        <v>330.90803197729099</v>
      </c>
      <c r="R723">
        <v>48.7897849073522</v>
      </c>
      <c r="S723" s="1">
        <f>(Table2[[#This Row],[Close Price]]-Table2[[#This Row],[20D EMA]])/Table2[[#This Row],[20D EMA]]</f>
        <v>-3.8149573824579216E-3</v>
      </c>
      <c r="T723" s="1">
        <f>(Table2[[#This Row],[Close Price]]-Table2[[#This Row],[50D EMA]])/Table2[[#This Row],[50D EMA]]</f>
        <v>-1.3146733711351593E-2</v>
      </c>
      <c r="U723" s="1">
        <f>(Table2[[#This Row],[Close Price]]-Table2[[#This Row],[200D EMA]])/Table2[[#This Row],[200D EMA]]</f>
        <v>-0.12407686731553445</v>
      </c>
      <c r="V723">
        <v>0.39886574983453699</v>
      </c>
      <c r="W723">
        <v>288.3</v>
      </c>
      <c r="X723">
        <v>292.95</v>
      </c>
      <c r="Y723">
        <v>283.5</v>
      </c>
      <c r="Z723">
        <v>292.95</v>
      </c>
      <c r="AA723">
        <v>288.3</v>
      </c>
      <c r="AB723">
        <v>292.95</v>
      </c>
      <c r="AC723" s="1">
        <f>(Table2[[#This Row],[Close Price]]/Table2[[#This Row],[Day Low]])-1</f>
        <v>5.3763440860215006E-3</v>
      </c>
      <c r="AD723" s="1">
        <f>(Table2[[#This Row],[Day High]]/Table2[[#This Row],[Close Price]])-1</f>
        <v>1.0695187165775222E-2</v>
      </c>
      <c r="AE723" s="1">
        <f>(Table2[[#This Row],[Close Price]]/Table2[[#This Row],[Current Week Low]])-1</f>
        <v>2.2398589065255825E-2</v>
      </c>
      <c r="AF723" s="1">
        <f>(Table2[[#This Row],[Current Week High]]/Table2[[#This Row],[Close Price]])-1</f>
        <v>1.0695187165775222E-2</v>
      </c>
      <c r="AG723" s="1">
        <f>(Table2[[#This Row],[Close Price]]/Table2[[#This Row],[Current Month Low]])-1</f>
        <v>5.3763440860215006E-3</v>
      </c>
      <c r="AH723" s="1">
        <f>(Table2[[#This Row],[Current Month High]]/Table2[[#This Row],[Close Price]])-1</f>
        <v>1.0695187165775222E-2</v>
      </c>
      <c r="AI723">
        <v>75.901328273244701</v>
      </c>
      <c r="AJ723">
        <v>11.0536398467433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-0.17</v>
      </c>
      <c r="AM723" t="s">
        <v>3214</v>
      </c>
      <c r="AN723">
        <v>-2.04</v>
      </c>
      <c r="AO723" t="s">
        <v>3214</v>
      </c>
      <c r="AP723">
        <v>-9.8544066198208005E-2</v>
      </c>
      <c r="AQ723">
        <f>(Table2[[#This Row],[Sharpe Ratio]]-AVERAGE(Table2[Sharpe Ratio]))/_xlfn.STDEV.P(Table2[Sharpe Ratio])</f>
        <v>-1.8652580203789297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728</v>
      </c>
      <c r="AT723">
        <f>_xlfn.RANK.AVG(Table2[[#This Row],[6M Return vs Nifty Z-Score]],Table2[6M Return vs Nifty Z-Score])</f>
        <v>591</v>
      </c>
      <c r="AU723">
        <f>_xlfn.RANK.AVG(Table2[[#This Row],[Sharpe Ratio Z-Score]],Table2[Sharpe Ratio Z-Score])</f>
        <v>711</v>
      </c>
      <c r="AV723">
        <f>(Table2[[#This Row],[Rank 1Y]]+Table2[[#This Row],[Rank 6M]]+Table2[[#This Row],[Rank Sharpe]])/3</f>
        <v>676.66666666666663</v>
      </c>
    </row>
    <row r="724" spans="1:48" x14ac:dyDescent="0.3">
      <c r="A724" t="s">
        <v>1226</v>
      </c>
      <c r="B724" t="s">
        <v>1227</v>
      </c>
      <c r="C724" t="s">
        <v>3178</v>
      </c>
      <c r="D724" t="s">
        <v>1228</v>
      </c>
      <c r="E724">
        <v>9945.8067014999997</v>
      </c>
      <c r="F724">
        <v>915</v>
      </c>
      <c r="G724">
        <v>-50.257506906031402</v>
      </c>
      <c r="H724">
        <f>(Table2[[#This Row],[1Y Return vs Nifty]]-AVERAGE(Table2[1Y Return vs Nifty]))/_xlfn.STDEV.P(Table2[1Y Return vs Nifty])</f>
        <v>-1.2608212376713528</v>
      </c>
      <c r="I724">
        <v>-3.9363271643714901</v>
      </c>
      <c r="J724">
        <f>(Table2[[#This Row],[1M Return vs Nifty]]-AVERAGE(Table2[1M Return vs Nifty]))/_xlfn.STDEV.P(Table2[1M Return vs Nifty])</f>
        <v>-0.25102111202900729</v>
      </c>
      <c r="K724">
        <v>-19.969208330869701</v>
      </c>
      <c r="L724">
        <f>(Table2[[#This Row],[6M Return vs Nifty]]-AVERAGE(Table2[6M Return vs Nifty]))/_xlfn.STDEV.P(Table2[6M Return vs Nifty])</f>
        <v>-0.96161864250783535</v>
      </c>
      <c r="M724">
        <v>-0.735983012086874</v>
      </c>
      <c r="N724">
        <f>(Table2[[#This Row],[1W Return vs Nifty]]-AVERAGE(Table2[1W Return vs Nifty]))/_xlfn.STDEV.P(Table2[1W Return vs Nifty])</f>
        <v>-0.23858675234780086</v>
      </c>
      <c r="O724">
        <v>922.83</v>
      </c>
      <c r="P724">
        <v>936.96676954438601</v>
      </c>
      <c r="Q724">
        <v>993.95131001533105</v>
      </c>
      <c r="R724">
        <v>44.767089721444698</v>
      </c>
      <c r="S724" s="1">
        <f>(Table2[[#This Row],[Close Price]]-Table2[[#This Row],[20D EMA]])/Table2[[#This Row],[20D EMA]]</f>
        <v>-8.4847696758883449E-3</v>
      </c>
      <c r="T724" s="1">
        <f>(Table2[[#This Row],[Close Price]]-Table2[[#This Row],[50D EMA]])/Table2[[#This Row],[50D EMA]]</f>
        <v>-2.3444555621826031E-2</v>
      </c>
      <c r="U724" s="1">
        <f>(Table2[[#This Row],[Close Price]]-Table2[[#This Row],[200D EMA]])/Table2[[#This Row],[200D EMA]]</f>
        <v>-7.9431768155839827E-2</v>
      </c>
      <c r="V724">
        <v>1.52364580988097</v>
      </c>
      <c r="W724">
        <v>912.25</v>
      </c>
      <c r="X724">
        <v>930</v>
      </c>
      <c r="Y724">
        <v>900</v>
      </c>
      <c r="Z724">
        <v>930</v>
      </c>
      <c r="AA724">
        <v>912.25</v>
      </c>
      <c r="AB724">
        <v>930</v>
      </c>
      <c r="AC724" s="1">
        <f>(Table2[[#This Row],[Close Price]]/Table2[[#This Row],[Day Low]])-1</f>
        <v>3.0145245272676924E-3</v>
      </c>
      <c r="AD724" s="1">
        <f>(Table2[[#This Row],[Day High]]/Table2[[#This Row],[Close Price]])-1</f>
        <v>1.6393442622950838E-2</v>
      </c>
      <c r="AE724" s="1">
        <f>(Table2[[#This Row],[Close Price]]/Table2[[#This Row],[Current Week Low]])-1</f>
        <v>1.6666666666666607E-2</v>
      </c>
      <c r="AF724" s="1">
        <f>(Table2[[#This Row],[Current Week High]]/Table2[[#This Row],[Close Price]])-1</f>
        <v>1.6393442622950838E-2</v>
      </c>
      <c r="AG724" s="1">
        <f>(Table2[[#This Row],[Close Price]]/Table2[[#This Row],[Current Month Low]])-1</f>
        <v>3.0145245272676924E-3</v>
      </c>
      <c r="AH724" s="1">
        <f>(Table2[[#This Row],[Current Month High]]/Table2[[#This Row],[Close Price]])-1</f>
        <v>1.6393442622950838E-2</v>
      </c>
      <c r="AI724">
        <v>41.748633879781401</v>
      </c>
      <c r="AJ724">
        <v>7.1428571428571397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-0.19</v>
      </c>
      <c r="AM724" t="s">
        <v>3214</v>
      </c>
      <c r="AN724">
        <v>-1.4</v>
      </c>
      <c r="AO724" t="s">
        <v>3214</v>
      </c>
      <c r="AP724">
        <v>-7.9292728252049999E-2</v>
      </c>
      <c r="AQ724">
        <f>(Table2[[#This Row],[Sharpe Ratio]]-AVERAGE(Table2[Sharpe Ratio]))/_xlfn.STDEV.P(Table2[Sharpe Ratio])</f>
        <v>-1.6404654907612242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704</v>
      </c>
      <c r="AT724">
        <f>_xlfn.RANK.AVG(Table2[[#This Row],[6M Return vs Nifty Z-Score]],Table2[6M Return vs Nifty Z-Score])</f>
        <v>634</v>
      </c>
      <c r="AU724">
        <f>_xlfn.RANK.AVG(Table2[[#This Row],[Sharpe Ratio Z-Score]],Table2[Sharpe Ratio Z-Score])</f>
        <v>694</v>
      </c>
      <c r="AV724">
        <f>(Table2[[#This Row],[Rank 1Y]]+Table2[[#This Row],[Rank 6M]]+Table2[[#This Row],[Rank Sharpe]])/3</f>
        <v>677.33333333333337</v>
      </c>
    </row>
    <row r="725" spans="1:48" x14ac:dyDescent="0.3">
      <c r="A725" t="s">
        <v>1501</v>
      </c>
      <c r="B725" t="s">
        <v>1502</v>
      </c>
      <c r="C725" t="s">
        <v>3173</v>
      </c>
      <c r="D725" t="s">
        <v>54</v>
      </c>
      <c r="E725">
        <v>7003.5003906279999</v>
      </c>
      <c r="F725">
        <v>215.81</v>
      </c>
      <c r="G725">
        <v>-39.153354861464699</v>
      </c>
      <c r="H725">
        <f>(Table2[[#This Row],[1Y Return vs Nifty]]-AVERAGE(Table2[1Y Return vs Nifty]))/_xlfn.STDEV.P(Table2[1Y Return vs Nifty])</f>
        <v>-1.075112322406075</v>
      </c>
      <c r="I725">
        <v>-5.4472387964209998</v>
      </c>
      <c r="J725">
        <f>(Table2[[#This Row],[1M Return vs Nifty]]-AVERAGE(Table2[1M Return vs Nifty]))/_xlfn.STDEV.P(Table2[1M Return vs Nifty])</f>
        <v>-0.38703648355948744</v>
      </c>
      <c r="K725">
        <v>-58.682896703965604</v>
      </c>
      <c r="L725">
        <f>(Table2[[#This Row],[6M Return vs Nifty]]-AVERAGE(Table2[6M Return vs Nifty]))/_xlfn.STDEV.P(Table2[6M Return vs Nifty])</f>
        <v>-2.1856315272489706</v>
      </c>
      <c r="M725">
        <v>-0.90792933550357402</v>
      </c>
      <c r="N725">
        <f>(Table2[[#This Row],[1W Return vs Nifty]]-AVERAGE(Table2[1W Return vs Nifty]))/_xlfn.STDEV.P(Table2[1W Return vs Nifty])</f>
        <v>-0.27453798447144323</v>
      </c>
      <c r="O725">
        <v>219.36</v>
      </c>
      <c r="P725">
        <v>223.96070904241799</v>
      </c>
      <c r="Q725">
        <v>252.58555001783199</v>
      </c>
      <c r="R725">
        <v>40.542238054938998</v>
      </c>
      <c r="S725" s="1">
        <f>(Table2[[#This Row],[Close Price]]-Table2[[#This Row],[20D EMA]])/Table2[[#This Row],[20D EMA]]</f>
        <v>-1.6183442742523757E-2</v>
      </c>
      <c r="T725" s="1">
        <f>(Table2[[#This Row],[Close Price]]-Table2[[#This Row],[50D EMA]])/Table2[[#This Row],[50D EMA]]</f>
        <v>-3.639347757590037E-2</v>
      </c>
      <c r="U725" s="1">
        <f>(Table2[[#This Row],[Close Price]]-Table2[[#This Row],[200D EMA]])/Table2[[#This Row],[200D EMA]]</f>
        <v>-0.1455964128400683</v>
      </c>
      <c r="V725">
        <v>0.72932744966223595</v>
      </c>
      <c r="W725">
        <v>0</v>
      </c>
      <c r="X725">
        <v>0</v>
      </c>
      <c r="Y725">
        <v>209.7</v>
      </c>
      <c r="Z725">
        <v>218</v>
      </c>
      <c r="AA725">
        <v>213.65</v>
      </c>
      <c r="AB725">
        <v>217.5</v>
      </c>
      <c r="AC725" s="1" t="e">
        <f>(Table2[[#This Row],[Close Price]]/Table2[[#This Row],[Day Low]])-1</f>
        <v>#DIV/0!</v>
      </c>
      <c r="AD725" s="1">
        <f>(Table2[[#This Row],[Day High]]/Table2[[#This Row],[Close Price]])-1</f>
        <v>-1</v>
      </c>
      <c r="AE725" s="1">
        <f>(Table2[[#This Row],[Close Price]]/Table2[[#This Row],[Current Week Low]])-1</f>
        <v>2.9136862184072632E-2</v>
      </c>
      <c r="AF725" s="1">
        <f>(Table2[[#This Row],[Current Week High]]/Table2[[#This Row],[Close Price]])-1</f>
        <v>1.0147815207821598E-2</v>
      </c>
      <c r="AG725" s="1">
        <f>(Table2[[#This Row],[Close Price]]/Table2[[#This Row],[Current Month Low]])-1</f>
        <v>1.0109992979171478E-2</v>
      </c>
      <c r="AH725" s="1">
        <f>(Table2[[#This Row],[Current Month High]]/Table2[[#This Row],[Close Price]])-1</f>
        <v>7.8309624206478468E-3</v>
      </c>
      <c r="AI725">
        <v>119.081599555164</v>
      </c>
      <c r="AJ725">
        <v>10.050994390616999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-0.19</v>
      </c>
      <c r="AM725" t="s">
        <v>3214</v>
      </c>
      <c r="AN725">
        <v>-4.53</v>
      </c>
      <c r="AO725" t="s">
        <v>3214</v>
      </c>
      <c r="AP725">
        <v>-3.0509778658468999E-2</v>
      </c>
      <c r="AQ725">
        <f>(Table2[[#This Row],[Sharpe Ratio]]-AVERAGE(Table2[Sharpe Ratio]))/_xlfn.STDEV.P(Table2[Sharpe Ratio])</f>
        <v>-1.0708405290040803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678</v>
      </c>
      <c r="AT725">
        <f>_xlfn.RANK.AVG(Table2[[#This Row],[6M Return vs Nifty Z-Score]],Table2[6M Return vs Nifty Z-Score])</f>
        <v>730</v>
      </c>
      <c r="AU725">
        <f>_xlfn.RANK.AVG(Table2[[#This Row],[Sharpe Ratio Z-Score]],Table2[Sharpe Ratio Z-Score])</f>
        <v>624</v>
      </c>
      <c r="AV725">
        <f>(Table2[[#This Row],[Rank 1Y]]+Table2[[#This Row],[Rank 6M]]+Table2[[#This Row],[Rank Sharpe]])/3</f>
        <v>677.33333333333337</v>
      </c>
    </row>
    <row r="726" spans="1:48" x14ac:dyDescent="0.3">
      <c r="A726" t="s">
        <v>1862</v>
      </c>
      <c r="B726" t="s">
        <v>1863</v>
      </c>
      <c r="C726" t="s">
        <v>3180</v>
      </c>
      <c r="D726" t="s">
        <v>431</v>
      </c>
      <c r="E726">
        <v>4147.7287613999997</v>
      </c>
      <c r="F726">
        <v>1080.7</v>
      </c>
      <c r="G726">
        <v>-56.275037463915403</v>
      </c>
      <c r="H726">
        <f>(Table2[[#This Row],[1Y Return vs Nifty]]-AVERAGE(Table2[1Y Return vs Nifty]))/_xlfn.STDEV.P(Table2[1Y Return vs Nifty])</f>
        <v>-1.3614600859143489</v>
      </c>
      <c r="I726">
        <v>-7.0071645189472198</v>
      </c>
      <c r="J726">
        <f>(Table2[[#This Row],[1M Return vs Nifty]]-AVERAGE(Table2[1M Return vs Nifty]))/_xlfn.STDEV.P(Table2[1M Return vs Nifty])</f>
        <v>-0.52746420428697205</v>
      </c>
      <c r="K726">
        <v>-18.613548811000701</v>
      </c>
      <c r="L726">
        <f>(Table2[[#This Row],[6M Return vs Nifty]]-AVERAGE(Table2[6M Return vs Nifty]))/_xlfn.STDEV.P(Table2[6M Return vs Nifty])</f>
        <v>-0.9187566784487663</v>
      </c>
      <c r="M726">
        <v>-1.37965820351389</v>
      </c>
      <c r="N726">
        <f>(Table2[[#This Row],[1W Return vs Nifty]]-AVERAGE(Table2[1W Return vs Nifty]))/_xlfn.STDEV.P(Table2[1W Return vs Nifty])</f>
        <v>-0.37316896242008135</v>
      </c>
      <c r="O726">
        <v>1102.32</v>
      </c>
      <c r="P726">
        <v>1118.6753338472099</v>
      </c>
      <c r="Q726">
        <v>1187.19468463109</v>
      </c>
      <c r="R726">
        <v>43.065095536565998</v>
      </c>
      <c r="S726" s="1">
        <f>(Table2[[#This Row],[Close Price]]-Table2[[#This Row],[20D EMA]])/Table2[[#This Row],[20D EMA]]</f>
        <v>-1.9613179476014125E-2</v>
      </c>
      <c r="T726" s="1">
        <f>(Table2[[#This Row],[Close Price]]-Table2[[#This Row],[50D EMA]])/Table2[[#This Row],[50D EMA]]</f>
        <v>-3.3946698115359164E-2</v>
      </c>
      <c r="U726" s="1">
        <f>(Table2[[#This Row],[Close Price]]-Table2[[#This Row],[200D EMA]])/Table2[[#This Row],[200D EMA]]</f>
        <v>-8.9702797704305948E-2</v>
      </c>
      <c r="V726">
        <v>1.2566218776352001</v>
      </c>
      <c r="W726">
        <v>1077.5</v>
      </c>
      <c r="X726">
        <v>1110</v>
      </c>
      <c r="Y726">
        <v>1077.5</v>
      </c>
      <c r="Z726">
        <v>1119.2</v>
      </c>
      <c r="AA726">
        <v>1077.5</v>
      </c>
      <c r="AB726">
        <v>1110</v>
      </c>
      <c r="AC726" s="1">
        <f>(Table2[[#This Row],[Close Price]]/Table2[[#This Row],[Day Low]])-1</f>
        <v>2.9698375870070848E-3</v>
      </c>
      <c r="AD726" s="1">
        <f>(Table2[[#This Row],[Day High]]/Table2[[#This Row],[Close Price]])-1</f>
        <v>2.7112057000092449E-2</v>
      </c>
      <c r="AE726" s="1">
        <f>(Table2[[#This Row],[Close Price]]/Table2[[#This Row],[Current Week Low]])-1</f>
        <v>2.9698375870070848E-3</v>
      </c>
      <c r="AF726" s="1">
        <f>(Table2[[#This Row],[Current Week High]]/Table2[[#This Row],[Close Price]])-1</f>
        <v>3.5625057832886053E-2</v>
      </c>
      <c r="AG726" s="1">
        <f>(Table2[[#This Row],[Close Price]]/Table2[[#This Row],[Current Month Low]])-1</f>
        <v>2.9698375870070848E-3</v>
      </c>
      <c r="AH726" s="1">
        <f>(Table2[[#This Row],[Current Month High]]/Table2[[#This Row],[Close Price]])-1</f>
        <v>2.7112057000092449E-2</v>
      </c>
      <c r="AI726">
        <v>36.480984547052799</v>
      </c>
      <c r="AJ726">
        <v>8.3028511299293406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-0.14000000000000001</v>
      </c>
      <c r="AM726" t="s">
        <v>3214</v>
      </c>
      <c r="AN726">
        <v>-0.26</v>
      </c>
      <c r="AO726" t="s">
        <v>3214</v>
      </c>
      <c r="AP726">
        <v>-8.2217106768654999E-2</v>
      </c>
      <c r="AQ726">
        <f>(Table2[[#This Row],[Sharpe Ratio]]-AVERAGE(Table2[Sharpe Ratio]))/_xlfn.STDEV.P(Table2[Sharpe Ratio])</f>
        <v>-1.6746126469820468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716</v>
      </c>
      <c r="AT726">
        <f>_xlfn.RANK.AVG(Table2[[#This Row],[6M Return vs Nifty Z-Score]],Table2[6M Return vs Nifty Z-Score])</f>
        <v>621</v>
      </c>
      <c r="AU726">
        <f>_xlfn.RANK.AVG(Table2[[#This Row],[Sharpe Ratio Z-Score]],Table2[Sharpe Ratio Z-Score])</f>
        <v>698</v>
      </c>
      <c r="AV726">
        <f>(Table2[[#This Row],[Rank 1Y]]+Table2[[#This Row],[Rank 6M]]+Table2[[#This Row],[Rank Sharpe]])/3</f>
        <v>678.33333333333337</v>
      </c>
    </row>
    <row r="727" spans="1:48" x14ac:dyDescent="0.3">
      <c r="A727" t="s">
        <v>1413</v>
      </c>
      <c r="B727" t="s">
        <v>1414</v>
      </c>
      <c r="C727" t="s">
        <v>3179</v>
      </c>
      <c r="D727" t="s">
        <v>127</v>
      </c>
      <c r="E727">
        <v>7943.10237435</v>
      </c>
      <c r="F727">
        <v>664.95</v>
      </c>
      <c r="G727">
        <v>-44.296318494440001</v>
      </c>
      <c r="H727">
        <f>(Table2[[#This Row],[1Y Return vs Nifty]]-AVERAGE(Table2[1Y Return vs Nifty]))/_xlfn.STDEV.P(Table2[1Y Return vs Nifty])</f>
        <v>-1.1611246710928842</v>
      </c>
      <c r="I727">
        <v>-4.29224299013769</v>
      </c>
      <c r="J727">
        <f>(Table2[[#This Row],[1M Return vs Nifty]]-AVERAGE(Table2[1M Return vs Nifty]))/_xlfn.STDEV.P(Table2[1M Return vs Nifty])</f>
        <v>-0.28306138642248752</v>
      </c>
      <c r="K727">
        <v>-19.081028309851</v>
      </c>
      <c r="L727">
        <f>(Table2[[#This Row],[6M Return vs Nifty]]-AVERAGE(Table2[6M Return vs Nifty]))/_xlfn.STDEV.P(Table2[6M Return vs Nifty])</f>
        <v>-0.93353700432292774</v>
      </c>
      <c r="M727">
        <v>-0.47382379741874397</v>
      </c>
      <c r="N727">
        <f>(Table2[[#This Row],[1W Return vs Nifty]]-AVERAGE(Table2[1W Return vs Nifty]))/_xlfn.STDEV.P(Table2[1W Return vs Nifty])</f>
        <v>-0.18377344437700446</v>
      </c>
      <c r="O727">
        <v>680.75</v>
      </c>
      <c r="P727">
        <v>679.83257678673601</v>
      </c>
      <c r="Q727">
        <v>699.51995821931996</v>
      </c>
      <c r="R727">
        <v>36.321515206991599</v>
      </c>
      <c r="S727" s="1">
        <f>(Table2[[#This Row],[Close Price]]-Table2[[#This Row],[20D EMA]])/Table2[[#This Row],[20D EMA]]</f>
        <v>-2.3209695189129569E-2</v>
      </c>
      <c r="T727" s="1">
        <f>(Table2[[#This Row],[Close Price]]-Table2[[#This Row],[50D EMA]])/Table2[[#This Row],[50D EMA]]</f>
        <v>-2.1891532260897587E-2</v>
      </c>
      <c r="U727" s="1">
        <f>(Table2[[#This Row],[Close Price]]-Table2[[#This Row],[200D EMA]])/Table2[[#This Row],[200D EMA]]</f>
        <v>-4.9419545236879747E-2</v>
      </c>
      <c r="V727">
        <v>0.43921825361064398</v>
      </c>
      <c r="W727">
        <v>660</v>
      </c>
      <c r="X727">
        <v>675.55</v>
      </c>
      <c r="Y727">
        <v>652.9</v>
      </c>
      <c r="Z727">
        <v>675.55</v>
      </c>
      <c r="AA727">
        <v>660</v>
      </c>
      <c r="AB727">
        <v>675.55</v>
      </c>
      <c r="AC727" s="1">
        <f>(Table2[[#This Row],[Close Price]]/Table2[[#This Row],[Day Low]])-1</f>
        <v>7.5000000000000622E-3</v>
      </c>
      <c r="AD727" s="1">
        <f>(Table2[[#This Row],[Day High]]/Table2[[#This Row],[Close Price]])-1</f>
        <v>1.5941048199112684E-2</v>
      </c>
      <c r="AE727" s="1">
        <f>(Table2[[#This Row],[Close Price]]/Table2[[#This Row],[Current Week Low]])-1</f>
        <v>1.8456118854342174E-2</v>
      </c>
      <c r="AF727" s="1">
        <f>(Table2[[#This Row],[Current Week High]]/Table2[[#This Row],[Close Price]])-1</f>
        <v>1.5941048199112684E-2</v>
      </c>
      <c r="AG727" s="1">
        <f>(Table2[[#This Row],[Close Price]]/Table2[[#This Row],[Current Month Low]])-1</f>
        <v>7.5000000000000622E-3</v>
      </c>
      <c r="AH727" s="1">
        <f>(Table2[[#This Row],[Current Month High]]/Table2[[#This Row],[Close Price]])-1</f>
        <v>1.5941048199112684E-2</v>
      </c>
      <c r="AI727">
        <v>27.6787728400631</v>
      </c>
      <c r="AJ727">
        <v>11.0841964584029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3214</v>
      </c>
      <c r="AN727">
        <v>-6.03</v>
      </c>
      <c r="AO727" t="s">
        <v>3214</v>
      </c>
      <c r="AP727">
        <v>-0.105355555979738</v>
      </c>
      <c r="AQ727">
        <f>(Table2[[#This Row],[Sharpe Ratio]]-AVERAGE(Table2[Sharpe Ratio]))/_xlfn.STDEV.P(Table2[Sharpe Ratio])</f>
        <v>-1.9447938958976936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691</v>
      </c>
      <c r="AT727">
        <f>_xlfn.RANK.AVG(Table2[[#This Row],[6M Return vs Nifty Z-Score]],Table2[6M Return vs Nifty Z-Score])</f>
        <v>627</v>
      </c>
      <c r="AU727">
        <f>_xlfn.RANK.AVG(Table2[[#This Row],[Sharpe Ratio Z-Score]],Table2[Sharpe Ratio Z-Score])</f>
        <v>718</v>
      </c>
      <c r="AV727">
        <f>(Table2[[#This Row],[Rank 1Y]]+Table2[[#This Row],[Rank 6M]]+Table2[[#This Row],[Rank Sharpe]])/3</f>
        <v>678.66666666666663</v>
      </c>
    </row>
    <row r="728" spans="1:48" x14ac:dyDescent="0.3">
      <c r="A728" t="s">
        <v>1596</v>
      </c>
      <c r="B728" t="s">
        <v>1597</v>
      </c>
      <c r="C728" t="s">
        <v>3181</v>
      </c>
      <c r="D728" t="s">
        <v>440</v>
      </c>
      <c r="E728">
        <v>6182.0227322849996</v>
      </c>
      <c r="F728">
        <v>559.15</v>
      </c>
      <c r="G728">
        <v>-50.727081730372603</v>
      </c>
      <c r="H728">
        <f>(Table2[[#This Row],[1Y Return vs Nifty]]-AVERAGE(Table2[1Y Return vs Nifty]))/_xlfn.STDEV.P(Table2[1Y Return vs Nifty])</f>
        <v>-1.2686745371321575</v>
      </c>
      <c r="I728">
        <v>-7.4598678850100599</v>
      </c>
      <c r="J728">
        <f>(Table2[[#This Row],[1M Return vs Nifty]]-AVERAGE(Table2[1M Return vs Nifty]))/_xlfn.STDEV.P(Table2[1M Return vs Nifty])</f>
        <v>-0.56821749205179772</v>
      </c>
      <c r="K728">
        <v>-21.810246804697702</v>
      </c>
      <c r="L728">
        <f>(Table2[[#This Row],[6M Return vs Nifty]]-AVERAGE(Table2[6M Return vs Nifty]))/_xlfn.STDEV.P(Table2[6M Return vs Nifty])</f>
        <v>-1.0198268605301635</v>
      </c>
      <c r="M728">
        <v>-3.5377179296316998</v>
      </c>
      <c r="N728">
        <f>(Table2[[#This Row],[1W Return vs Nifty]]-AVERAGE(Table2[1W Return vs Nifty]))/_xlfn.STDEV.P(Table2[1W Return vs Nifty])</f>
        <v>-0.82438481053288959</v>
      </c>
      <c r="O728">
        <v>573.69000000000005</v>
      </c>
      <c r="P728">
        <v>593.97772208725803</v>
      </c>
      <c r="Q728">
        <v>626.77643859033503</v>
      </c>
      <c r="R728">
        <v>32.011864494609803</v>
      </c>
      <c r="S728" s="1">
        <f>(Table2[[#This Row],[Close Price]]-Table2[[#This Row],[20D EMA]])/Table2[[#This Row],[20D EMA]]</f>
        <v>-2.5344698356255253E-2</v>
      </c>
      <c r="T728" s="1">
        <f>(Table2[[#This Row],[Close Price]]-Table2[[#This Row],[50D EMA]])/Table2[[#This Row],[50D EMA]]</f>
        <v>-5.8634727856243914E-2</v>
      </c>
      <c r="U728" s="1">
        <f>(Table2[[#This Row],[Close Price]]-Table2[[#This Row],[200D EMA]])/Table2[[#This Row],[200D EMA]]</f>
        <v>-0.10789562980770583</v>
      </c>
      <c r="V728">
        <v>0.77392002464887399</v>
      </c>
      <c r="W728">
        <v>557.15</v>
      </c>
      <c r="X728">
        <v>566.95000000000005</v>
      </c>
      <c r="Y728">
        <v>557.15</v>
      </c>
      <c r="Z728">
        <v>566.95000000000005</v>
      </c>
      <c r="AA728">
        <v>557.15</v>
      </c>
      <c r="AB728">
        <v>566.95000000000005</v>
      </c>
      <c r="AC728" s="1">
        <f>(Table2[[#This Row],[Close Price]]/Table2[[#This Row],[Day Low]])-1</f>
        <v>3.5896975679798881E-3</v>
      </c>
      <c r="AD728" s="1">
        <f>(Table2[[#This Row],[Day High]]/Table2[[#This Row],[Close Price]])-1</f>
        <v>1.3949745148886805E-2</v>
      </c>
      <c r="AE728" s="1">
        <f>(Table2[[#This Row],[Close Price]]/Table2[[#This Row],[Current Week Low]])-1</f>
        <v>3.5896975679798881E-3</v>
      </c>
      <c r="AF728" s="1">
        <f>(Table2[[#This Row],[Current Week High]]/Table2[[#This Row],[Close Price]])-1</f>
        <v>1.3949745148886805E-2</v>
      </c>
      <c r="AG728" s="1">
        <f>(Table2[[#This Row],[Close Price]]/Table2[[#This Row],[Current Month Low]])-1</f>
        <v>3.5896975679798881E-3</v>
      </c>
      <c r="AH728" s="1">
        <f>(Table2[[#This Row],[Current Month High]]/Table2[[#This Row],[Close Price]])-1</f>
        <v>1.3949745148886805E-2</v>
      </c>
      <c r="AI728">
        <v>38.782079942770203</v>
      </c>
      <c r="AJ728">
        <v>7.25040759566508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-0.26</v>
      </c>
      <c r="AM728" t="s">
        <v>3214</v>
      </c>
      <c r="AN728">
        <v>-3.48</v>
      </c>
      <c r="AO728" t="s">
        <v>3214</v>
      </c>
      <c r="AP728">
        <v>-9.0559686641438E-2</v>
      </c>
      <c r="AQ728">
        <f>(Table2[[#This Row],[Sharpe Ratio]]-AVERAGE(Table2[Sharpe Ratio]))/_xlfn.STDEV.P(Table2[Sharpe Ratio])</f>
        <v>-1.7720266365128323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707</v>
      </c>
      <c r="AT728">
        <f>_xlfn.RANK.AVG(Table2[[#This Row],[6M Return vs Nifty Z-Score]],Table2[6M Return vs Nifty Z-Score])</f>
        <v>647</v>
      </c>
      <c r="AU728">
        <f>_xlfn.RANK.AVG(Table2[[#This Row],[Sharpe Ratio Z-Score]],Table2[Sharpe Ratio Z-Score])</f>
        <v>706</v>
      </c>
      <c r="AV728">
        <f>(Table2[[#This Row],[Rank 1Y]]+Table2[[#This Row],[Rank 6M]]+Table2[[#This Row],[Rank Sharpe]])/3</f>
        <v>686.66666666666663</v>
      </c>
    </row>
    <row r="729" spans="1:48" x14ac:dyDescent="0.3">
      <c r="A729" t="s">
        <v>1617</v>
      </c>
      <c r="B729" t="s">
        <v>1618</v>
      </c>
      <c r="C729" t="s">
        <v>3170</v>
      </c>
      <c r="D729" t="s">
        <v>706</v>
      </c>
      <c r="E729">
        <v>5949.0754067899998</v>
      </c>
      <c r="F729">
        <v>121.97</v>
      </c>
      <c r="G729">
        <v>-54.577019543871103</v>
      </c>
      <c r="H729">
        <f>(Table2[[#This Row],[1Y Return vs Nifty]]-AVERAGE(Table2[1Y Return vs Nifty]))/_xlfn.STDEV.P(Table2[1Y Return vs Nifty])</f>
        <v>-1.3330619637734757</v>
      </c>
      <c r="I729">
        <v>-10.3227824406823</v>
      </c>
      <c r="J729">
        <f>(Table2[[#This Row],[1M Return vs Nifty]]-AVERAGE(Table2[1M Return vs Nifty]))/_xlfn.STDEV.P(Table2[1M Return vs Nifty])</f>
        <v>-0.82594294646607636</v>
      </c>
      <c r="K729">
        <v>-19.221607459975701</v>
      </c>
      <c r="L729">
        <f>(Table2[[#This Row],[6M Return vs Nifty]]-AVERAGE(Table2[6M Return vs Nifty]))/_xlfn.STDEV.P(Table2[6M Return vs Nifty])</f>
        <v>-0.93798170329917341</v>
      </c>
      <c r="M729">
        <v>-4.3434949985666602</v>
      </c>
      <c r="N729">
        <f>(Table2[[#This Row],[1W Return vs Nifty]]-AVERAGE(Table2[1W Return vs Nifty]))/_xlfn.STDEV.P(Table2[1W Return vs Nifty])</f>
        <v>-0.99285993619745727</v>
      </c>
      <c r="O729">
        <v>128.44</v>
      </c>
      <c r="P729">
        <v>131.93372393951699</v>
      </c>
      <c r="Q729">
        <v>137.07721900017799</v>
      </c>
      <c r="R729">
        <v>18.5424167367891</v>
      </c>
      <c r="S729" s="1">
        <f>(Table2[[#This Row],[Close Price]]-Table2[[#This Row],[20D EMA]])/Table2[[#This Row],[20D EMA]]</f>
        <v>-5.0373715353472431E-2</v>
      </c>
      <c r="T729" s="1">
        <f>(Table2[[#This Row],[Close Price]]-Table2[[#This Row],[50D EMA]])/Table2[[#This Row],[50D EMA]]</f>
        <v>-7.5520675396722012E-2</v>
      </c>
      <c r="U729" s="1">
        <f>(Table2[[#This Row],[Close Price]]-Table2[[#This Row],[200D EMA]])/Table2[[#This Row],[200D EMA]]</f>
        <v>-0.11020955276425892</v>
      </c>
      <c r="V729">
        <v>0.62949442841292902</v>
      </c>
      <c r="W729">
        <v>121.12</v>
      </c>
      <c r="X729">
        <v>127.38</v>
      </c>
      <c r="Y729">
        <v>121.12</v>
      </c>
      <c r="Z729">
        <v>127.38</v>
      </c>
      <c r="AA729">
        <v>121.12</v>
      </c>
      <c r="AB729">
        <v>127.38</v>
      </c>
      <c r="AC729" s="1">
        <f>(Table2[[#This Row],[Close Price]]/Table2[[#This Row],[Day Low]])-1</f>
        <v>7.0178335535007186E-3</v>
      </c>
      <c r="AD729" s="1">
        <f>(Table2[[#This Row],[Day High]]/Table2[[#This Row],[Close Price]])-1</f>
        <v>4.4355169303927244E-2</v>
      </c>
      <c r="AE729" s="1">
        <f>(Table2[[#This Row],[Close Price]]/Table2[[#This Row],[Current Week Low]])-1</f>
        <v>7.0178335535007186E-3</v>
      </c>
      <c r="AF729" s="1">
        <f>(Table2[[#This Row],[Current Week High]]/Table2[[#This Row],[Close Price]])-1</f>
        <v>4.4355169303927244E-2</v>
      </c>
      <c r="AG729" s="1">
        <f>(Table2[[#This Row],[Close Price]]/Table2[[#This Row],[Current Month Low]])-1</f>
        <v>7.0178335535007186E-3</v>
      </c>
      <c r="AH729" s="1">
        <f>(Table2[[#This Row],[Current Month High]]/Table2[[#This Row],[Close Price]])-1</f>
        <v>4.4355169303927244E-2</v>
      </c>
      <c r="AI729">
        <v>39.337542018529099</v>
      </c>
      <c r="AJ729">
        <v>11.388127853881199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-0.25</v>
      </c>
      <c r="AM729" t="s">
        <v>3214</v>
      </c>
      <c r="AN729">
        <v>-7.26</v>
      </c>
      <c r="AO729" t="s">
        <v>3214</v>
      </c>
      <c r="AP729">
        <v>-0.110469610204875</v>
      </c>
      <c r="AQ729">
        <f>(Table2[[#This Row],[Sharpe Ratio]]-AVERAGE(Table2[Sharpe Ratio]))/_xlfn.STDEV.P(Table2[Sharpe Ratio])</f>
        <v>-2.004509287580384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713</v>
      </c>
      <c r="AT729">
        <f>_xlfn.RANK.AVG(Table2[[#This Row],[6M Return vs Nifty Z-Score]],Table2[6M Return vs Nifty Z-Score])</f>
        <v>630</v>
      </c>
      <c r="AU729">
        <f>_xlfn.RANK.AVG(Table2[[#This Row],[Sharpe Ratio Z-Score]],Table2[Sharpe Ratio Z-Score])</f>
        <v>720</v>
      </c>
      <c r="AV729">
        <f>(Table2[[#This Row],[Rank 1Y]]+Table2[[#This Row],[Rank 6M]]+Table2[[#This Row],[Rank Sharpe]])/3</f>
        <v>687.66666666666663</v>
      </c>
    </row>
    <row r="730" spans="1:48" x14ac:dyDescent="0.3">
      <c r="A730" t="s">
        <v>2362</v>
      </c>
      <c r="B730" t="s">
        <v>2363</v>
      </c>
      <c r="C730" t="s">
        <v>3178</v>
      </c>
      <c r="D730" t="s">
        <v>1228</v>
      </c>
      <c r="E730">
        <v>2319.9913155499999</v>
      </c>
      <c r="F730">
        <v>320.89999999999998</v>
      </c>
      <c r="G730">
        <v>-73.550744570630997</v>
      </c>
      <c r="H730">
        <f>(Table2[[#This Row],[1Y Return vs Nifty]]-AVERAGE(Table2[1Y Return vs Nifty]))/_xlfn.STDEV.P(Table2[1Y Return vs Nifty])</f>
        <v>-1.6503837979053615</v>
      </c>
      <c r="I730">
        <v>-15.7270666764688</v>
      </c>
      <c r="J730">
        <f>(Table2[[#This Row],[1M Return vs Nifty]]-AVERAGE(Table2[1M Return vs Nifty]))/_xlfn.STDEV.P(Table2[1M Return vs Nifty])</f>
        <v>-1.3124477245050949</v>
      </c>
      <c r="K730">
        <v>-35.347286005847501</v>
      </c>
      <c r="L730">
        <f>(Table2[[#This Row],[6M Return vs Nifty]]-AVERAGE(Table2[6M Return vs Nifty]))/_xlfn.STDEV.P(Table2[6M Return vs Nifty])</f>
        <v>-1.4478281980355865</v>
      </c>
      <c r="M730">
        <v>-3.0804424723562498</v>
      </c>
      <c r="N730">
        <f>(Table2[[#This Row],[1W Return vs Nifty]]-AVERAGE(Table2[1W Return vs Nifty]))/_xlfn.STDEV.P(Table2[1W Return vs Nifty])</f>
        <v>-0.72877581010597048</v>
      </c>
      <c r="O730">
        <v>343.61</v>
      </c>
      <c r="P730">
        <v>369.147213810305</v>
      </c>
      <c r="Q730">
        <v>409.708981354093</v>
      </c>
      <c r="R730">
        <v>17.107327162846602</v>
      </c>
      <c r="S730" s="1">
        <f>(Table2[[#This Row],[Close Price]]-Table2[[#This Row],[20D EMA]])/Table2[[#This Row],[20D EMA]]</f>
        <v>-6.6092372166118671E-2</v>
      </c>
      <c r="T730" s="1">
        <f>(Table2[[#This Row],[Close Price]]-Table2[[#This Row],[50D EMA]])/Table2[[#This Row],[50D EMA]]</f>
        <v>-0.13069911408053589</v>
      </c>
      <c r="U730" s="1">
        <f>(Table2[[#This Row],[Close Price]]-Table2[[#This Row],[200D EMA]])/Table2[[#This Row],[200D EMA]]</f>
        <v>-0.21676112898618502</v>
      </c>
      <c r="V730">
        <v>0.63761691075074101</v>
      </c>
      <c r="W730">
        <v>320</v>
      </c>
      <c r="X730">
        <v>329.8</v>
      </c>
      <c r="Y730">
        <v>320</v>
      </c>
      <c r="Z730">
        <v>329.8</v>
      </c>
      <c r="AA730">
        <v>320</v>
      </c>
      <c r="AB730">
        <v>329.8</v>
      </c>
      <c r="AC730" s="1">
        <f>(Table2[[#This Row],[Close Price]]/Table2[[#This Row],[Day Low]])-1</f>
        <v>2.8124999999998845E-3</v>
      </c>
      <c r="AD730" s="1">
        <f>(Table2[[#This Row],[Day High]]/Table2[[#This Row],[Close Price]])-1</f>
        <v>2.7734496727952695E-2</v>
      </c>
      <c r="AE730" s="1">
        <f>(Table2[[#This Row],[Close Price]]/Table2[[#This Row],[Current Week Low]])-1</f>
        <v>2.8124999999998845E-3</v>
      </c>
      <c r="AF730" s="1">
        <f>(Table2[[#This Row],[Current Week High]]/Table2[[#This Row],[Close Price]])-1</f>
        <v>2.7734496727952695E-2</v>
      </c>
      <c r="AG730" s="1">
        <f>(Table2[[#This Row],[Close Price]]/Table2[[#This Row],[Current Month Low]])-1</f>
        <v>2.8124999999998845E-3</v>
      </c>
      <c r="AH730" s="1">
        <f>(Table2[[#This Row],[Current Month High]]/Table2[[#This Row],[Close Price]])-1</f>
        <v>2.7734496727952695E-2</v>
      </c>
      <c r="AI730">
        <v>75.3038329697725</v>
      </c>
      <c r="AJ730">
        <v>1.8730158730158699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-0.37</v>
      </c>
      <c r="AM730" t="s">
        <v>3214</v>
      </c>
      <c r="AN730">
        <v>-10.55</v>
      </c>
      <c r="AO730" t="s">
        <v>3214</v>
      </c>
      <c r="AP730">
        <v>-4.7223394958684002E-2</v>
      </c>
      <c r="AQ730">
        <f>(Table2[[#This Row],[Sharpe Ratio]]-AVERAGE(Table2[Sharpe Ratio]))/_xlfn.STDEV.P(Table2[Sharpe Ratio])</f>
        <v>-1.2660007873556229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729</v>
      </c>
      <c r="AT730">
        <f>_xlfn.RANK.AVG(Table2[[#This Row],[6M Return vs Nifty Z-Score]],Table2[6M Return vs Nifty Z-Score])</f>
        <v>712</v>
      </c>
      <c r="AU730">
        <f>_xlfn.RANK.AVG(Table2[[#This Row],[Sharpe Ratio Z-Score]],Table2[Sharpe Ratio Z-Score])</f>
        <v>656</v>
      </c>
      <c r="AV730">
        <f>(Table2[[#This Row],[Rank 1Y]]+Table2[[#This Row],[Rank 6M]]+Table2[[#This Row],[Rank Sharpe]])/3</f>
        <v>699</v>
      </c>
    </row>
    <row r="731" spans="1:48" x14ac:dyDescent="0.3">
      <c r="A731" t="s">
        <v>1056</v>
      </c>
      <c r="B731" t="s">
        <v>1057</v>
      </c>
      <c r="C731" t="s">
        <v>3186</v>
      </c>
      <c r="D731" t="s">
        <v>610</v>
      </c>
      <c r="E731">
        <v>13457.837593619999</v>
      </c>
      <c r="F731">
        <v>140.11000000000001</v>
      </c>
      <c r="G731">
        <v>-78.167285715235195</v>
      </c>
      <c r="H731">
        <f>(Table2[[#This Row],[1Y Return vs Nifty]]-AVERAGE(Table2[1Y Return vs Nifty]))/_xlfn.STDEV.P(Table2[1Y Return vs Nifty])</f>
        <v>-1.7275921110481436</v>
      </c>
      <c r="I731">
        <v>-2.91761565411479</v>
      </c>
      <c r="J731">
        <f>(Table2[[#This Row],[1M Return vs Nifty]]-AVERAGE(Table2[1M Return vs Nifty]))/_xlfn.STDEV.P(Table2[1M Return vs Nifty])</f>
        <v>-0.15931460741894732</v>
      </c>
      <c r="K731">
        <v>-23.4806966093109</v>
      </c>
      <c r="L731">
        <f>(Table2[[#This Row],[6M Return vs Nifty]]-AVERAGE(Table2[6M Return vs Nifty]))/_xlfn.STDEV.P(Table2[6M Return vs Nifty])</f>
        <v>-1.0726415669062368</v>
      </c>
      <c r="M731">
        <v>9.8007545141039092</v>
      </c>
      <c r="N731">
        <f>(Table2[[#This Row],[1W Return vs Nifty]]-AVERAGE(Table2[1W Return vs Nifty]))/_xlfn.STDEV.P(Table2[1W Return vs Nifty])</f>
        <v>1.9644769078850595</v>
      </c>
      <c r="O731">
        <v>134.87</v>
      </c>
      <c r="P731">
        <v>137.83287049661001</v>
      </c>
      <c r="Q731">
        <v>163.42774612568601</v>
      </c>
      <c r="R731">
        <v>68.213136124054003</v>
      </c>
      <c r="S731" s="1">
        <f>(Table2[[#This Row],[Close Price]]-Table2[[#This Row],[20D EMA]])/Table2[[#This Row],[20D EMA]]</f>
        <v>3.88522280714763E-2</v>
      </c>
      <c r="T731" s="1">
        <f>(Table2[[#This Row],[Close Price]]-Table2[[#This Row],[50D EMA]])/Table2[[#This Row],[50D EMA]]</f>
        <v>1.6520946673935853E-2</v>
      </c>
      <c r="U731" s="1">
        <f>(Table2[[#This Row],[Close Price]]-Table2[[#This Row],[200D EMA]])/Table2[[#This Row],[200D EMA]]</f>
        <v>-0.14267923702351751</v>
      </c>
      <c r="V731">
        <v>1.13188911120783</v>
      </c>
      <c r="W731">
        <v>137.25</v>
      </c>
      <c r="X731">
        <v>141.99</v>
      </c>
      <c r="Y731">
        <v>132.97</v>
      </c>
      <c r="Z731">
        <v>141.99</v>
      </c>
      <c r="AA731">
        <v>137.25</v>
      </c>
      <c r="AB731">
        <v>141.99</v>
      </c>
      <c r="AC731" s="1">
        <f>(Table2[[#This Row],[Close Price]]/Table2[[#This Row],[Day Low]])-1</f>
        <v>2.0837887067395311E-2</v>
      </c>
      <c r="AD731" s="1">
        <f>(Table2[[#This Row],[Day High]]/Table2[[#This Row],[Close Price]])-1</f>
        <v>1.3418028691742245E-2</v>
      </c>
      <c r="AE731" s="1">
        <f>(Table2[[#This Row],[Close Price]]/Table2[[#This Row],[Current Week Low]])-1</f>
        <v>5.3696322478754777E-2</v>
      </c>
      <c r="AF731" s="1">
        <f>(Table2[[#This Row],[Current Week High]]/Table2[[#This Row],[Close Price]])-1</f>
        <v>1.3418028691742245E-2</v>
      </c>
      <c r="AG731" s="1">
        <f>(Table2[[#This Row],[Close Price]]/Table2[[#This Row],[Current Month Low]])-1</f>
        <v>2.0837887067395311E-2</v>
      </c>
      <c r="AH731" s="1">
        <f>(Table2[[#This Row],[Current Month High]]/Table2[[#This Row],[Close Price]])-1</f>
        <v>1.3418028691742245E-2</v>
      </c>
      <c r="AI731">
        <v>113.90336164442201</v>
      </c>
      <c r="AJ731">
        <v>11.6414342629482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-0.14000000000000001</v>
      </c>
      <c r="AM731" t="s">
        <v>3214</v>
      </c>
      <c r="AN731">
        <v>3.07</v>
      </c>
      <c r="AO731" t="s">
        <v>3215</v>
      </c>
      <c r="AP731">
        <v>-9.6019741598557001E-2</v>
      </c>
      <c r="AQ731">
        <f>(Table2[[#This Row],[Sharpe Ratio]]-AVERAGE(Table2[Sharpe Ratio]))/_xlfn.STDEV.P(Table2[Sharpe Ratio])</f>
        <v>-1.8357821827037102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659</v>
      </c>
      <c r="AU731">
        <f>_xlfn.RANK.AVG(Table2[[#This Row],[Sharpe Ratio Z-Score]],Table2[Sharpe Ratio Z-Score])</f>
        <v>710</v>
      </c>
      <c r="AV731">
        <f>(Table2[[#This Row],[Rank 1Y]]+Table2[[#This Row],[Rank 6M]]+Table2[[#This Row],[Rank Sharpe]])/3</f>
        <v>699.66666666666663</v>
      </c>
    </row>
    <row r="732" spans="1:48" x14ac:dyDescent="0.3">
      <c r="A732" t="s">
        <v>1706</v>
      </c>
      <c r="B732" t="s">
        <v>1707</v>
      </c>
      <c r="C732" t="s">
        <v>3178</v>
      </c>
      <c r="D732" t="s">
        <v>463</v>
      </c>
      <c r="E732">
        <v>5058.0411039599903</v>
      </c>
      <c r="F732">
        <v>304.89999999999998</v>
      </c>
      <c r="G732">
        <v>-60.854887557890997</v>
      </c>
      <c r="H732">
        <f>(Table2[[#This Row],[1Y Return vs Nifty]]-AVERAGE(Table2[1Y Return vs Nifty]))/_xlfn.STDEV.P(Table2[1Y Return vs Nifty])</f>
        <v>-1.4380547677609421</v>
      </c>
      <c r="I732">
        <v>-6.7627856036351996</v>
      </c>
      <c r="J732">
        <f>(Table2[[#This Row],[1M Return vs Nifty]]-AVERAGE(Table2[1M Return vs Nifty]))/_xlfn.STDEV.P(Table2[1M Return vs Nifty])</f>
        <v>-0.50546471189091968</v>
      </c>
      <c r="K732">
        <v>-35.877673492756699</v>
      </c>
      <c r="L732">
        <f>(Table2[[#This Row],[6M Return vs Nifty]]-AVERAGE(Table2[6M Return vs Nifty]))/_xlfn.STDEV.P(Table2[6M Return vs Nifty])</f>
        <v>-1.4645974893422111</v>
      </c>
      <c r="M732">
        <v>-0.94898942344237502</v>
      </c>
      <c r="N732">
        <f>(Table2[[#This Row],[1W Return vs Nifty]]-AVERAGE(Table2[1W Return vs Nifty]))/_xlfn.STDEV.P(Table2[1W Return vs Nifty])</f>
        <v>-0.28312299357877746</v>
      </c>
      <c r="O732">
        <v>310.02999999999997</v>
      </c>
      <c r="P732">
        <v>316.33469867678201</v>
      </c>
      <c r="Q732">
        <v>352.00635107687998</v>
      </c>
      <c r="R732">
        <v>42.407696552980603</v>
      </c>
      <c r="S732" s="1">
        <f>(Table2[[#This Row],[Close Price]]-Table2[[#This Row],[20D EMA]])/Table2[[#This Row],[20D EMA]]</f>
        <v>-1.6546785794923059E-2</v>
      </c>
      <c r="T732" s="1">
        <f>(Table2[[#This Row],[Close Price]]-Table2[[#This Row],[50D EMA]])/Table2[[#This Row],[50D EMA]]</f>
        <v>-3.6147468882209301E-2</v>
      </c>
      <c r="U732" s="1">
        <f>(Table2[[#This Row],[Close Price]]-Table2[[#This Row],[200D EMA]])/Table2[[#This Row],[200D EMA]]</f>
        <v>-0.13382244647793795</v>
      </c>
      <c r="V732">
        <v>0.52258714647152804</v>
      </c>
      <c r="W732">
        <v>304</v>
      </c>
      <c r="X732">
        <v>311.7</v>
      </c>
      <c r="Y732">
        <v>301.10000000000002</v>
      </c>
      <c r="Z732">
        <v>312.64999999999998</v>
      </c>
      <c r="AA732">
        <v>304</v>
      </c>
      <c r="AB732">
        <v>311.7</v>
      </c>
      <c r="AC732" s="1">
        <f>(Table2[[#This Row],[Close Price]]/Table2[[#This Row],[Day Low]])-1</f>
        <v>2.960526315789469E-3</v>
      </c>
      <c r="AD732" s="1">
        <f>(Table2[[#This Row],[Day High]]/Table2[[#This Row],[Close Price]])-1</f>
        <v>2.2302394227615707E-2</v>
      </c>
      <c r="AE732" s="1">
        <f>(Table2[[#This Row],[Close Price]]/Table2[[#This Row],[Current Week Low]])-1</f>
        <v>1.2620391896379868E-2</v>
      </c>
      <c r="AF732" s="1">
        <f>(Table2[[#This Row],[Current Week High]]/Table2[[#This Row],[Close Price]])-1</f>
        <v>2.5418169891767706E-2</v>
      </c>
      <c r="AG732" s="1">
        <f>(Table2[[#This Row],[Close Price]]/Table2[[#This Row],[Current Month Low]])-1</f>
        <v>2.960526315789469E-3</v>
      </c>
      <c r="AH732" s="1">
        <f>(Table2[[#This Row],[Current Month High]]/Table2[[#This Row],[Close Price]])-1</f>
        <v>2.2302394227615707E-2</v>
      </c>
      <c r="AI732">
        <v>77.894391603804493</v>
      </c>
      <c r="AJ732">
        <v>16.0860460689129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-0.18</v>
      </c>
      <c r="AM732" t="s">
        <v>3214</v>
      </c>
      <c r="AN732">
        <v>-3.48</v>
      </c>
      <c r="AO732" t="s">
        <v>3214</v>
      </c>
      <c r="AP732">
        <v>-0.11537267929937101</v>
      </c>
      <c r="AQ732">
        <f>(Table2[[#This Row],[Sharpe Ratio]]-AVERAGE(Table2[Sharpe Ratio]))/_xlfn.STDEV.P(Table2[Sharpe Ratio])</f>
        <v>-2.0617610644555651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723</v>
      </c>
      <c r="AT732">
        <f>_xlfn.RANK.AVG(Table2[[#This Row],[6M Return vs Nifty Z-Score]],Table2[6M Return vs Nifty Z-Score])</f>
        <v>713</v>
      </c>
      <c r="AU732">
        <f>_xlfn.RANK.AVG(Table2[[#This Row],[Sharpe Ratio Z-Score]],Table2[Sharpe Ratio Z-Score])</f>
        <v>724</v>
      </c>
      <c r="AV732">
        <f>(Table2[[#This Row],[Rank 1Y]]+Table2[[#This Row],[Rank 6M]]+Table2[[#This Row],[Rank Sharpe]])/3</f>
        <v>720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6E0A-8139-4AE4-89BD-6945DAB765E6}">
  <dimension ref="A1:Q1496"/>
  <sheetViews>
    <sheetView topLeftCell="E888" workbookViewId="0">
      <selection sqref="A1:Q1134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3167</v>
      </c>
      <c r="D2" t="s">
        <v>18</v>
      </c>
      <c r="E2">
        <v>1985700.0650821801</v>
      </c>
      <c r="F2">
        <v>2929.65</v>
      </c>
      <c r="G2">
        <v>-4.9813548472543996</v>
      </c>
      <c r="H2">
        <v>-5.3366554037428298</v>
      </c>
      <c r="I2">
        <v>-16.334797584501999</v>
      </c>
      <c r="J2">
        <v>-0.85684737080183104</v>
      </c>
      <c r="K2">
        <v>2978.2813609157702</v>
      </c>
      <c r="L2">
        <v>2866.8151540410799</v>
      </c>
      <c r="M2">
        <v>39.583430453054703</v>
      </c>
      <c r="N2">
        <v>1.31045059224612</v>
      </c>
      <c r="O2">
        <v>9.8288191422183306</v>
      </c>
      <c r="P2">
        <v>31.9483853533306</v>
      </c>
      <c r="Q2">
        <v>-3.1345390704326001E-2</v>
      </c>
    </row>
    <row r="3" spans="1:17" x14ac:dyDescent="0.3">
      <c r="A3" t="s">
        <v>19</v>
      </c>
      <c r="B3" t="s">
        <v>20</v>
      </c>
      <c r="C3" t="s">
        <v>3168</v>
      </c>
      <c r="D3" t="s">
        <v>21</v>
      </c>
      <c r="E3">
        <v>1554085.5920261</v>
      </c>
      <c r="F3">
        <v>4287.8999999999996</v>
      </c>
      <c r="G3">
        <v>-9.3316040922522294</v>
      </c>
      <c r="H3">
        <v>-8.76298148306598</v>
      </c>
      <c r="I3">
        <v>-4.4420942354565103</v>
      </c>
      <c r="J3">
        <v>1.1998516469182201</v>
      </c>
      <c r="K3">
        <v>4327.5733751860398</v>
      </c>
      <c r="L3">
        <v>4039.7504637504098</v>
      </c>
      <c r="M3">
        <v>35.574783495694803</v>
      </c>
      <c r="N3">
        <v>1.15412145031184</v>
      </c>
      <c r="O3">
        <v>7.0978800811586096</v>
      </c>
      <c r="P3">
        <v>29.5046813651464</v>
      </c>
      <c r="Q3">
        <v>-4.7959996811560997E-2</v>
      </c>
    </row>
    <row r="4" spans="1:17" x14ac:dyDescent="0.3">
      <c r="A4" t="s">
        <v>22</v>
      </c>
      <c r="B4" t="s">
        <v>23</v>
      </c>
      <c r="C4" t="s">
        <v>3169</v>
      </c>
      <c r="D4" t="s">
        <v>24</v>
      </c>
      <c r="E4">
        <v>1319503.30131994</v>
      </c>
      <c r="F4">
        <v>1726.2</v>
      </c>
      <c r="G4">
        <v>-16.894447542308601</v>
      </c>
      <c r="H4">
        <v>3.16159183483115</v>
      </c>
      <c r="I4">
        <v>1.77646274260435</v>
      </c>
      <c r="J4">
        <v>-1.62848277763573</v>
      </c>
      <c r="K4">
        <v>1669.8270656305799</v>
      </c>
      <c r="L4">
        <v>1596.8813370225701</v>
      </c>
      <c r="M4">
        <v>51.094694893275602</v>
      </c>
      <c r="N4">
        <v>0.75517769192522799</v>
      </c>
      <c r="O4">
        <v>3.9277024678484498</v>
      </c>
      <c r="P4">
        <v>26.5960177477907</v>
      </c>
      <c r="Q4">
        <v>-7.3410919165253996E-2</v>
      </c>
    </row>
    <row r="5" spans="1:17" x14ac:dyDescent="0.3">
      <c r="A5" t="s">
        <v>25</v>
      </c>
      <c r="B5" t="s">
        <v>26</v>
      </c>
      <c r="C5" t="s">
        <v>3170</v>
      </c>
      <c r="D5" t="s">
        <v>27</v>
      </c>
      <c r="E5">
        <v>1019229.23623801</v>
      </c>
      <c r="F5">
        <v>1698.7</v>
      </c>
      <c r="G5">
        <v>52.223554301272003</v>
      </c>
      <c r="H5">
        <v>3.78009657502075</v>
      </c>
      <c r="I5">
        <v>25.744912487371099</v>
      </c>
      <c r="J5">
        <v>-2.8886164271835901</v>
      </c>
      <c r="K5">
        <v>1581.3169722129201</v>
      </c>
      <c r="L5">
        <v>1347.3787067466901</v>
      </c>
      <c r="M5">
        <v>52.428314901760302</v>
      </c>
      <c r="N5">
        <v>1.1379966909100201</v>
      </c>
      <c r="O5">
        <v>4.7271442868075599</v>
      </c>
      <c r="P5">
        <v>89.703501033000094</v>
      </c>
      <c r="Q5">
        <v>0.16323895894912299</v>
      </c>
    </row>
    <row r="6" spans="1:17" x14ac:dyDescent="0.3">
      <c r="A6" t="s">
        <v>28</v>
      </c>
      <c r="B6" t="s">
        <v>29</v>
      </c>
      <c r="C6" t="s">
        <v>3169</v>
      </c>
      <c r="D6" t="s">
        <v>24</v>
      </c>
      <c r="E6">
        <v>899522.509669577</v>
      </c>
      <c r="F6">
        <v>1274.4000000000001</v>
      </c>
      <c r="G6">
        <v>4.1710651608442699</v>
      </c>
      <c r="H6">
        <v>1.1220682881916699</v>
      </c>
      <c r="I6">
        <v>3.0221819442796001</v>
      </c>
      <c r="J6">
        <v>-2.22003027683055</v>
      </c>
      <c r="K6">
        <v>1241.7744239203</v>
      </c>
      <c r="L6">
        <v>1138.48896186362</v>
      </c>
      <c r="M6">
        <v>42.617526266567097</v>
      </c>
      <c r="N6">
        <v>1.2502218037550801</v>
      </c>
      <c r="O6">
        <v>6.9012868801004297</v>
      </c>
      <c r="P6">
        <v>41.757508342602897</v>
      </c>
      <c r="Q6">
        <v>9.4842596591637005E-2</v>
      </c>
    </row>
    <row r="7" spans="1:17" x14ac:dyDescent="0.3">
      <c r="A7" t="s">
        <v>30</v>
      </c>
      <c r="B7" t="s">
        <v>31</v>
      </c>
      <c r="C7" t="s">
        <v>3168</v>
      </c>
      <c r="D7" t="s">
        <v>21</v>
      </c>
      <c r="E7">
        <v>788762.78458267497</v>
      </c>
      <c r="F7">
        <v>1904.35</v>
      </c>
      <c r="G7">
        <v>1.43971224831195</v>
      </c>
      <c r="H7">
        <v>-4.5415073024451003</v>
      </c>
      <c r="I7">
        <v>13.5781399513225</v>
      </c>
      <c r="J7">
        <v>1.19530087483831</v>
      </c>
      <c r="K7">
        <v>1851.97514238135</v>
      </c>
      <c r="L7">
        <v>1664.7463732336901</v>
      </c>
      <c r="M7">
        <v>50.415602175071299</v>
      </c>
      <c r="N7">
        <v>1.0695074124505299</v>
      </c>
      <c r="O7">
        <v>3.7493107884580099</v>
      </c>
      <c r="P7">
        <v>40.890763141345701</v>
      </c>
      <c r="Q7">
        <v>-3.7465143204954997E-2</v>
      </c>
    </row>
    <row r="8" spans="1:17" x14ac:dyDescent="0.3">
      <c r="A8" t="s">
        <v>32</v>
      </c>
      <c r="B8" t="s">
        <v>33</v>
      </c>
      <c r="C8" t="s">
        <v>3169</v>
      </c>
      <c r="D8" t="s">
        <v>34</v>
      </c>
      <c r="E8">
        <v>712478.32711035898</v>
      </c>
      <c r="F8">
        <v>796.95</v>
      </c>
      <c r="G8">
        <v>0.81499061873224199</v>
      </c>
      <c r="H8">
        <v>-4.7844613783696204</v>
      </c>
      <c r="I8">
        <v>-10.8606833596392</v>
      </c>
      <c r="J8">
        <v>0.54064489692761097</v>
      </c>
      <c r="K8">
        <v>808.32025442737404</v>
      </c>
      <c r="L8">
        <v>767.66333473993097</v>
      </c>
      <c r="M8">
        <v>51.604978867868198</v>
      </c>
      <c r="N8">
        <v>1.06960292359909</v>
      </c>
      <c r="O8">
        <v>14.4362883493318</v>
      </c>
      <c r="P8">
        <v>46.713917525773098</v>
      </c>
      <c r="Q8">
        <v>6.7635981073017007E-2</v>
      </c>
    </row>
    <row r="9" spans="1:17" x14ac:dyDescent="0.3">
      <c r="A9" t="s">
        <v>35</v>
      </c>
      <c r="B9" t="s">
        <v>36</v>
      </c>
      <c r="C9" t="s">
        <v>3171</v>
      </c>
      <c r="D9" t="s">
        <v>37</v>
      </c>
      <c r="E9">
        <v>688151.04082820495</v>
      </c>
      <c r="F9">
        <v>2923.75</v>
      </c>
      <c r="G9">
        <v>-12.9369638675625</v>
      </c>
      <c r="H9">
        <v>2.5352128930040601</v>
      </c>
      <c r="I9">
        <v>13.0120708773742</v>
      </c>
      <c r="J9">
        <v>1.9077636638432701E-2</v>
      </c>
      <c r="K9">
        <v>2817.4108126459801</v>
      </c>
      <c r="L9">
        <v>2603.5113799424498</v>
      </c>
      <c r="M9">
        <v>47.596795647680601</v>
      </c>
      <c r="N9">
        <v>0.89595346642482399</v>
      </c>
      <c r="O9">
        <v>3.8050448909790502</v>
      </c>
      <c r="P9">
        <v>34.607858935107302</v>
      </c>
      <c r="Q9">
        <v>-4.7012104739253997E-2</v>
      </c>
    </row>
    <row r="10" spans="1:17" x14ac:dyDescent="0.3">
      <c r="A10" t="s">
        <v>38</v>
      </c>
      <c r="B10" t="s">
        <v>39</v>
      </c>
      <c r="C10" t="s">
        <v>3171</v>
      </c>
      <c r="D10" t="s">
        <v>40</v>
      </c>
      <c r="E10">
        <v>646760.00657796604</v>
      </c>
      <c r="F10">
        <v>516.20000000000005</v>
      </c>
      <c r="G10">
        <v>-13.975270510213001</v>
      </c>
      <c r="H10">
        <v>9.6104299571571003E-2</v>
      </c>
      <c r="I10">
        <v>6.3695382859802097</v>
      </c>
      <c r="J10">
        <v>0.86411226504731198</v>
      </c>
      <c r="K10">
        <v>499.46954191045302</v>
      </c>
      <c r="L10">
        <v>461.07841511586298</v>
      </c>
      <c r="M10">
        <v>52.180201841499297</v>
      </c>
      <c r="N10">
        <v>0.79924251346085595</v>
      </c>
      <c r="O10">
        <v>2.3827973653622401</v>
      </c>
      <c r="P10">
        <v>29.260047577313099</v>
      </c>
      <c r="Q10">
        <v>0.12156457721033299</v>
      </c>
    </row>
    <row r="11" spans="1:17" x14ac:dyDescent="0.3">
      <c r="A11" t="s">
        <v>41</v>
      </c>
      <c r="B11" t="s">
        <v>42</v>
      </c>
      <c r="C11" t="s">
        <v>3169</v>
      </c>
      <c r="D11" t="s">
        <v>43</v>
      </c>
      <c r="E11">
        <v>632531.395088505</v>
      </c>
      <c r="F11">
        <v>1000.05</v>
      </c>
      <c r="G11">
        <v>23.602275209454699</v>
      </c>
      <c r="H11">
        <v>-8.4185023979222997</v>
      </c>
      <c r="I11">
        <v>-14.681588038858701</v>
      </c>
      <c r="J11">
        <v>-1.84286583657542</v>
      </c>
      <c r="K11">
        <v>1044.5187778115501</v>
      </c>
      <c r="L11">
        <v>970.05550827626496</v>
      </c>
      <c r="M11">
        <v>33.4205322790963</v>
      </c>
      <c r="N11">
        <v>0.42956483187760802</v>
      </c>
      <c r="O11">
        <v>22.1938903054847</v>
      </c>
      <c r="P11">
        <v>67.414413660333096</v>
      </c>
      <c r="Q11">
        <v>-3.1276022218069001E-2</v>
      </c>
    </row>
    <row r="12" spans="1:17" x14ac:dyDescent="0.3">
      <c r="A12" t="s">
        <v>44</v>
      </c>
      <c r="B12" t="s">
        <v>45</v>
      </c>
      <c r="C12" t="s">
        <v>3172</v>
      </c>
      <c r="D12" t="s">
        <v>46</v>
      </c>
      <c r="E12">
        <v>503224.08268627001</v>
      </c>
      <c r="F12">
        <v>3653.5</v>
      </c>
      <c r="G12">
        <v>-12.479484489271901</v>
      </c>
      <c r="H12">
        <v>-3.93139051238848</v>
      </c>
      <c r="I12">
        <v>-18.888980948566999</v>
      </c>
      <c r="J12">
        <v>-3.0483919521790699</v>
      </c>
      <c r="K12">
        <v>3659.3180586493099</v>
      </c>
      <c r="L12">
        <v>3480.3048621350399</v>
      </c>
      <c r="M12">
        <v>38.202970755744303</v>
      </c>
      <c r="N12">
        <v>1.06466356236781</v>
      </c>
      <c r="O12">
        <v>7.29163815519364</v>
      </c>
      <c r="P12">
        <v>27.916951140521299</v>
      </c>
      <c r="Q12">
        <v>0.11975382446345</v>
      </c>
    </row>
    <row r="13" spans="1:17" x14ac:dyDescent="0.3">
      <c r="A13" t="s">
        <v>47</v>
      </c>
      <c r="B13" t="s">
        <v>48</v>
      </c>
      <c r="C13" t="s">
        <v>3168</v>
      </c>
      <c r="D13" t="s">
        <v>21</v>
      </c>
      <c r="E13">
        <v>491569.10468085</v>
      </c>
      <c r="F13">
        <v>1816.5</v>
      </c>
      <c r="G13">
        <v>15.2855286376768</v>
      </c>
      <c r="H13">
        <v>0.52018911989902195</v>
      </c>
      <c r="I13">
        <v>4.0107016831928597</v>
      </c>
      <c r="J13">
        <v>2.37208637161342</v>
      </c>
      <c r="K13">
        <v>1706.8682931088599</v>
      </c>
      <c r="L13">
        <v>1537.55104419442</v>
      </c>
      <c r="M13">
        <v>65.418875945312706</v>
      </c>
      <c r="N13">
        <v>0.92150722987070399</v>
      </c>
      <c r="O13">
        <v>0.66336361134049504</v>
      </c>
      <c r="P13">
        <v>50.304083405734097</v>
      </c>
      <c r="Q13">
        <v>9.4834180021579999E-3</v>
      </c>
    </row>
    <row r="14" spans="1:17" x14ac:dyDescent="0.3">
      <c r="A14" t="s">
        <v>49</v>
      </c>
      <c r="B14" t="s">
        <v>50</v>
      </c>
      <c r="C14" t="s">
        <v>3169</v>
      </c>
      <c r="D14" t="s">
        <v>51</v>
      </c>
      <c r="E14">
        <v>477247.29816109699</v>
      </c>
      <c r="F14">
        <v>7703</v>
      </c>
      <c r="G14">
        <v>-34.681098128553899</v>
      </c>
      <c r="H14">
        <v>3.71911606058304</v>
      </c>
      <c r="I14">
        <v>-7.9705864020528097</v>
      </c>
      <c r="J14">
        <v>2.76040524180388</v>
      </c>
      <c r="K14">
        <v>7241.7421591123803</v>
      </c>
      <c r="L14">
        <v>7056.0433753861098</v>
      </c>
      <c r="M14">
        <v>64.846108553567902</v>
      </c>
      <c r="N14">
        <v>1.18943093759063</v>
      </c>
      <c r="O14">
        <v>6.34817603531092</v>
      </c>
      <c r="P14">
        <v>24.4868935647564</v>
      </c>
      <c r="Q14">
        <v>-5.8620009918505002E-2</v>
      </c>
    </row>
    <row r="15" spans="1:17" x14ac:dyDescent="0.3">
      <c r="A15" t="s">
        <v>52</v>
      </c>
      <c r="B15" t="s">
        <v>53</v>
      </c>
      <c r="C15" t="s">
        <v>3173</v>
      </c>
      <c r="D15" t="s">
        <v>54</v>
      </c>
      <c r="E15">
        <v>461457.83109922998</v>
      </c>
      <c r="F15">
        <v>1919.95</v>
      </c>
      <c r="G15">
        <v>36.842576322995399</v>
      </c>
      <c r="H15">
        <v>2.7984462420818499</v>
      </c>
      <c r="I15">
        <v>3.5042031706733101</v>
      </c>
      <c r="J15">
        <v>3.26550893578588</v>
      </c>
      <c r="K15">
        <v>1789.3335680608</v>
      </c>
      <c r="L15">
        <v>1566.6538902157099</v>
      </c>
      <c r="M15">
        <v>67.738071654457698</v>
      </c>
      <c r="N15">
        <v>0.99212057808287402</v>
      </c>
      <c r="O15">
        <v>2.1042214641006298</v>
      </c>
      <c r="P15">
        <v>79.711704965601101</v>
      </c>
      <c r="Q15">
        <v>0.135065673444377</v>
      </c>
    </row>
    <row r="16" spans="1:17" x14ac:dyDescent="0.3">
      <c r="A16" t="s">
        <v>55</v>
      </c>
      <c r="B16" t="s">
        <v>56</v>
      </c>
      <c r="C16" t="s">
        <v>3174</v>
      </c>
      <c r="D16" t="s">
        <v>57</v>
      </c>
      <c r="E16">
        <v>427489.08367453702</v>
      </c>
      <c r="F16">
        <v>440.1</v>
      </c>
      <c r="G16">
        <v>51.102538285490098</v>
      </c>
      <c r="H16">
        <v>3.11445849904295</v>
      </c>
      <c r="I16">
        <v>12.792358674955199</v>
      </c>
      <c r="J16">
        <v>3.9237137684412202</v>
      </c>
      <c r="K16">
        <v>408.58251442501501</v>
      </c>
      <c r="L16">
        <v>356.96554555638102</v>
      </c>
      <c r="M16">
        <v>73.178242837345394</v>
      </c>
      <c r="N16">
        <v>1.33027143291984</v>
      </c>
      <c r="O16">
        <v>1.8972960690752001</v>
      </c>
      <c r="P16">
        <v>93.238199780461002</v>
      </c>
      <c r="Q16">
        <v>0.18497131053402399</v>
      </c>
    </row>
    <row r="17" spans="1:17" x14ac:dyDescent="0.3">
      <c r="A17" t="s">
        <v>58</v>
      </c>
      <c r="B17" t="s">
        <v>59</v>
      </c>
      <c r="C17" t="s">
        <v>3175</v>
      </c>
      <c r="D17" t="s">
        <v>60</v>
      </c>
      <c r="E17">
        <v>414659.06258841598</v>
      </c>
      <c r="F17">
        <v>13166</v>
      </c>
      <c r="G17">
        <v>-4.1143065319712697</v>
      </c>
      <c r="H17">
        <v>4.1860930751248402</v>
      </c>
      <c r="I17">
        <v>-9.9589620501037697</v>
      </c>
      <c r="J17">
        <v>3.8349725092121099</v>
      </c>
      <c r="K17">
        <v>12543.7625033162</v>
      </c>
      <c r="L17">
        <v>11918.0952764548</v>
      </c>
      <c r="M17">
        <v>66.683303906480901</v>
      </c>
      <c r="N17">
        <v>0.93522105550219303</v>
      </c>
      <c r="O17">
        <v>3.9039951389943699</v>
      </c>
      <c r="P17">
        <v>35.207159838359303</v>
      </c>
      <c r="Q17">
        <v>6.1243213823339998E-2</v>
      </c>
    </row>
    <row r="18" spans="1:17" x14ac:dyDescent="0.3">
      <c r="A18" t="s">
        <v>61</v>
      </c>
      <c r="B18" t="s">
        <v>62</v>
      </c>
      <c r="C18" t="s">
        <v>3169</v>
      </c>
      <c r="D18" t="s">
        <v>24</v>
      </c>
      <c r="E18">
        <v>379445.80166967498</v>
      </c>
      <c r="F18">
        <v>1226.6500000000001</v>
      </c>
      <c r="G18">
        <v>-13.5319940143478</v>
      </c>
      <c r="H18">
        <v>2.1549546666895498</v>
      </c>
      <c r="I18">
        <v>2.2893201889428099</v>
      </c>
      <c r="J18">
        <v>-4.6460392549429602E-2</v>
      </c>
      <c r="K18">
        <v>1209.61705470947</v>
      </c>
      <c r="L18">
        <v>1144.88610881665</v>
      </c>
      <c r="M18">
        <v>43.878993438211602</v>
      </c>
      <c r="N18">
        <v>1.0310549955822901</v>
      </c>
      <c r="O18">
        <v>9.2120816858924695</v>
      </c>
      <c r="P18">
        <v>28.931048980449798</v>
      </c>
      <c r="Q18">
        <v>3.9522754530815003E-2</v>
      </c>
    </row>
    <row r="19" spans="1:17" x14ac:dyDescent="0.3">
      <c r="A19" t="s">
        <v>63</v>
      </c>
      <c r="B19" t="s">
        <v>64</v>
      </c>
      <c r="C19" t="s">
        <v>3175</v>
      </c>
      <c r="D19" t="s">
        <v>60</v>
      </c>
      <c r="E19">
        <v>379299.18989039998</v>
      </c>
      <c r="F19">
        <v>3165.5</v>
      </c>
      <c r="G19">
        <v>74.5394224221115</v>
      </c>
      <c r="H19">
        <v>9.5807415051375209</v>
      </c>
      <c r="I19">
        <v>45.679530052833897</v>
      </c>
      <c r="J19">
        <v>4.2737632545292499</v>
      </c>
      <c r="K19">
        <v>2841.4485753269801</v>
      </c>
      <c r="L19">
        <v>2400.20959380468</v>
      </c>
      <c r="M19">
        <v>74.223076337323704</v>
      </c>
      <c r="N19">
        <v>1.52624342716311</v>
      </c>
      <c r="O19">
        <v>1.7880271679039601</v>
      </c>
      <c r="P19">
        <v>118.31034482758599</v>
      </c>
      <c r="Q19">
        <v>0.19843511390815499</v>
      </c>
    </row>
    <row r="20" spans="1:17" x14ac:dyDescent="0.3">
      <c r="A20" t="s">
        <v>65</v>
      </c>
      <c r="B20" t="s">
        <v>66</v>
      </c>
      <c r="C20" t="s">
        <v>3169</v>
      </c>
      <c r="D20" t="s">
        <v>24</v>
      </c>
      <c r="E20">
        <v>373655.570351</v>
      </c>
      <c r="F20">
        <v>1879.4</v>
      </c>
      <c r="G20">
        <v>-22.538747627379099</v>
      </c>
      <c r="H20">
        <v>2.9123534920595802</v>
      </c>
      <c r="I20">
        <v>-7.9047789442391201</v>
      </c>
      <c r="J20">
        <v>-1.4720923002109401</v>
      </c>
      <c r="K20">
        <v>1821.9852007085201</v>
      </c>
      <c r="L20">
        <v>1785.6184483255299</v>
      </c>
      <c r="M20">
        <v>55.114880533468302</v>
      </c>
      <c r="N20">
        <v>1.1810407667779299</v>
      </c>
      <c r="O20">
        <v>3.33085027136319</v>
      </c>
      <c r="P20">
        <v>21.734624477766602</v>
      </c>
      <c r="Q20">
        <v>-9.0416657741140993E-2</v>
      </c>
    </row>
    <row r="21" spans="1:17" x14ac:dyDescent="0.3">
      <c r="A21" t="s">
        <v>67</v>
      </c>
      <c r="B21" t="s">
        <v>68</v>
      </c>
      <c r="C21" t="s">
        <v>3167</v>
      </c>
      <c r="D21" t="s">
        <v>69</v>
      </c>
      <c r="E21">
        <v>367917.10338568903</v>
      </c>
      <c r="F21">
        <v>291.95</v>
      </c>
      <c r="G21">
        <v>26.792614448553401</v>
      </c>
      <c r="H21">
        <v>-13.739920049253801</v>
      </c>
      <c r="I21">
        <v>-7.7092377830366399</v>
      </c>
      <c r="J21">
        <v>-2.1139200239201399</v>
      </c>
      <c r="K21">
        <v>304.32135811268699</v>
      </c>
      <c r="L21">
        <v>274.42094320418499</v>
      </c>
      <c r="M21">
        <v>39.873895816238097</v>
      </c>
      <c r="N21">
        <v>0.72407353739133096</v>
      </c>
      <c r="O21">
        <v>18.170919678027001</v>
      </c>
      <c r="P21">
        <v>62.284602556975997</v>
      </c>
      <c r="Q21">
        <v>6.0049495131698001E-2</v>
      </c>
    </row>
    <row r="22" spans="1:17" x14ac:dyDescent="0.3">
      <c r="A22" t="s">
        <v>70</v>
      </c>
      <c r="B22" t="s">
        <v>71</v>
      </c>
      <c r="C22" t="s">
        <v>3176</v>
      </c>
      <c r="D22" t="s">
        <v>72</v>
      </c>
      <c r="E22">
        <v>363844.57078235201</v>
      </c>
      <c r="F22">
        <v>3186.1</v>
      </c>
      <c r="G22">
        <v>2.1030415811387599</v>
      </c>
      <c r="H22">
        <v>2.79189100055443</v>
      </c>
      <c r="I22">
        <v>-17.375341945683299</v>
      </c>
      <c r="J22">
        <v>3.1601505674252302</v>
      </c>
      <c r="K22">
        <v>3066.2168579597601</v>
      </c>
      <c r="L22">
        <v>3007.5459223664302</v>
      </c>
      <c r="M22">
        <v>82.514925217137602</v>
      </c>
      <c r="N22">
        <v>0.86532708621756205</v>
      </c>
      <c r="O22">
        <v>17.5072973227456</v>
      </c>
      <c r="P22">
        <v>48.744164332399599</v>
      </c>
      <c r="Q22">
        <v>7.3655397463154998E-2</v>
      </c>
    </row>
    <row r="23" spans="1:17" x14ac:dyDescent="0.3">
      <c r="A23" t="s">
        <v>73</v>
      </c>
      <c r="B23" t="s">
        <v>74</v>
      </c>
      <c r="C23" t="s">
        <v>3175</v>
      </c>
      <c r="D23" t="s">
        <v>60</v>
      </c>
      <c r="E23">
        <v>355278.93526240002</v>
      </c>
      <c r="F23">
        <v>965.2</v>
      </c>
      <c r="G23">
        <v>24.204361348433</v>
      </c>
      <c r="H23">
        <v>-14.648736928181</v>
      </c>
      <c r="I23">
        <v>-18.7735931178855</v>
      </c>
      <c r="J23">
        <v>-1.1075322213002901</v>
      </c>
      <c r="K23">
        <v>1018.82518342362</v>
      </c>
      <c r="L23">
        <v>940.03132004162399</v>
      </c>
      <c r="M23">
        <v>35.595612440078497</v>
      </c>
      <c r="N23">
        <v>1.21134315114855</v>
      </c>
      <c r="O23">
        <v>22.150849564857001</v>
      </c>
      <c r="P23">
        <v>58.671708038796602</v>
      </c>
      <c r="Q23">
        <v>0.11881573754330101</v>
      </c>
    </row>
    <row r="24" spans="1:17" x14ac:dyDescent="0.3">
      <c r="A24" t="s">
        <v>75</v>
      </c>
      <c r="B24" t="s">
        <v>76</v>
      </c>
      <c r="C24" t="s">
        <v>3177</v>
      </c>
      <c r="D24" t="s">
        <v>77</v>
      </c>
      <c r="E24">
        <v>341736.79304635199</v>
      </c>
      <c r="F24">
        <v>11837.15</v>
      </c>
      <c r="G24">
        <v>11.1719713103739</v>
      </c>
      <c r="H24">
        <v>2.11225185060183</v>
      </c>
      <c r="I24">
        <v>3.0747765234848998</v>
      </c>
      <c r="J24">
        <v>0.86887180263875696</v>
      </c>
      <c r="K24">
        <v>11518.404917665899</v>
      </c>
      <c r="L24">
        <v>10516.302442980699</v>
      </c>
      <c r="M24">
        <v>54.398828697905003</v>
      </c>
      <c r="N24">
        <v>0.92623258353901605</v>
      </c>
      <c r="O24">
        <v>2.5415746188905199</v>
      </c>
      <c r="P24">
        <v>47.135816433707603</v>
      </c>
      <c r="Q24">
        <v>4.9892111378087002E-2</v>
      </c>
    </row>
    <row r="25" spans="1:17" x14ac:dyDescent="0.3">
      <c r="A25" t="s">
        <v>78</v>
      </c>
      <c r="B25" t="s">
        <v>79</v>
      </c>
      <c r="C25" t="s">
        <v>3175</v>
      </c>
      <c r="D25" t="s">
        <v>80</v>
      </c>
      <c r="E25">
        <v>340093.80705062201</v>
      </c>
      <c r="F25">
        <v>12157.45</v>
      </c>
      <c r="G25">
        <v>110.991514746961</v>
      </c>
      <c r="H25">
        <v>9.0579833152043303</v>
      </c>
      <c r="I25">
        <v>16.215231819173798</v>
      </c>
      <c r="J25">
        <v>-1.4775193053428</v>
      </c>
      <c r="K25">
        <v>10992.9219209804</v>
      </c>
      <c r="L25">
        <v>9082.9020320405598</v>
      </c>
      <c r="M25">
        <v>54.5636824451406</v>
      </c>
      <c r="N25">
        <v>1.2925953187928501</v>
      </c>
      <c r="O25">
        <v>5.0713759875631697</v>
      </c>
      <c r="P25">
        <v>147.95688398037899</v>
      </c>
      <c r="Q25">
        <v>0.18462352871449</v>
      </c>
    </row>
    <row r="26" spans="1:17" x14ac:dyDescent="0.3">
      <c r="A26" t="s">
        <v>81</v>
      </c>
      <c r="B26" t="s">
        <v>82</v>
      </c>
      <c r="C26" t="s">
        <v>3178</v>
      </c>
      <c r="D26" t="s">
        <v>83</v>
      </c>
      <c r="E26">
        <v>335529.88857828098</v>
      </c>
      <c r="F26">
        <v>3775.95</v>
      </c>
      <c r="G26">
        <v>-13.223269126413999</v>
      </c>
      <c r="H26">
        <v>3.3684194032358898</v>
      </c>
      <c r="I26">
        <v>-14.314364010279</v>
      </c>
      <c r="J26">
        <v>2.6313831491696901E-2</v>
      </c>
      <c r="K26">
        <v>3620.0865418636199</v>
      </c>
      <c r="L26">
        <v>3470.8503542365302</v>
      </c>
      <c r="M26">
        <v>53.141320472697203</v>
      </c>
      <c r="N26">
        <v>0.79799471811050704</v>
      </c>
      <c r="O26">
        <v>2.9396575696182401</v>
      </c>
      <c r="P26">
        <v>23.5727259339256</v>
      </c>
      <c r="Q26">
        <v>4.6684463247187002E-2</v>
      </c>
    </row>
    <row r="27" spans="1:17" x14ac:dyDescent="0.3">
      <c r="A27" t="s">
        <v>84</v>
      </c>
      <c r="B27" t="s">
        <v>85</v>
      </c>
      <c r="C27" t="s">
        <v>3174</v>
      </c>
      <c r="D27" t="s">
        <v>86</v>
      </c>
      <c r="E27">
        <v>326830.02528000198</v>
      </c>
      <c r="F27">
        <v>350.8</v>
      </c>
      <c r="G27">
        <v>44.435391683246898</v>
      </c>
      <c r="H27">
        <v>1.2883367334851701</v>
      </c>
      <c r="I27">
        <v>10.640537987</v>
      </c>
      <c r="J27">
        <v>-1.37022627588915E-2</v>
      </c>
      <c r="K27">
        <v>339.60117992937899</v>
      </c>
      <c r="L27">
        <v>301.333362189063</v>
      </c>
      <c r="M27">
        <v>55.743488278816599</v>
      </c>
      <c r="N27">
        <v>1.35919427259845</v>
      </c>
      <c r="O27">
        <v>4.4042189281641804</v>
      </c>
      <c r="P27">
        <v>81.058064516128994</v>
      </c>
      <c r="Q27">
        <v>0.121623037626785</v>
      </c>
    </row>
    <row r="28" spans="1:17" x14ac:dyDescent="0.3">
      <c r="A28" t="s">
        <v>87</v>
      </c>
      <c r="B28" t="s">
        <v>88</v>
      </c>
      <c r="C28" t="s">
        <v>3179</v>
      </c>
      <c r="D28" t="s">
        <v>89</v>
      </c>
      <c r="E28">
        <v>322954.08226362901</v>
      </c>
      <c r="F28">
        <v>4954.3500000000004</v>
      </c>
      <c r="G28">
        <v>1.6175471849496399</v>
      </c>
      <c r="H28">
        <v>-2.9135703746719801</v>
      </c>
      <c r="I28">
        <v>-2.55042352622847</v>
      </c>
      <c r="J28">
        <v>-7.6145567534584604</v>
      </c>
      <c r="K28">
        <v>5092.3293421991802</v>
      </c>
      <c r="L28">
        <v>4629.8261997985201</v>
      </c>
      <c r="M28">
        <v>25.089515449310699</v>
      </c>
      <c r="N28">
        <v>0.88194360570149399</v>
      </c>
      <c r="O28">
        <v>10.707761865835</v>
      </c>
      <c r="P28">
        <v>37.0118915929203</v>
      </c>
      <c r="Q28">
        <v>-1.5587935795799999E-2</v>
      </c>
    </row>
    <row r="29" spans="1:17" x14ac:dyDescent="0.3">
      <c r="A29" t="s">
        <v>90</v>
      </c>
      <c r="B29" t="s">
        <v>91</v>
      </c>
      <c r="C29" t="s">
        <v>3180</v>
      </c>
      <c r="D29" t="s">
        <v>92</v>
      </c>
      <c r="E29">
        <v>317000.39017874998</v>
      </c>
      <c r="F29">
        <v>1467.5</v>
      </c>
      <c r="G29">
        <v>45.149353763069698</v>
      </c>
      <c r="H29">
        <v>-3.6503955061234401</v>
      </c>
      <c r="I29">
        <v>-10.335226211179</v>
      </c>
      <c r="J29">
        <v>0.87106380713992404</v>
      </c>
      <c r="K29">
        <v>1463.2902248589401</v>
      </c>
      <c r="L29">
        <v>1325.7374725680399</v>
      </c>
      <c r="M29">
        <v>57.036112362086001</v>
      </c>
      <c r="N29">
        <v>0.77872963935259598</v>
      </c>
      <c r="O29">
        <v>10.487223168654101</v>
      </c>
      <c r="P29">
        <v>94.499668654738201</v>
      </c>
      <c r="Q29">
        <v>7.2483813841004996E-2</v>
      </c>
    </row>
    <row r="30" spans="1:17" x14ac:dyDescent="0.3">
      <c r="A30" t="s">
        <v>93</v>
      </c>
      <c r="B30" t="s">
        <v>94</v>
      </c>
      <c r="C30" t="s">
        <v>3169</v>
      </c>
      <c r="D30" t="s">
        <v>43</v>
      </c>
      <c r="E30">
        <v>315333.40196990198</v>
      </c>
      <c r="F30">
        <v>1975.25</v>
      </c>
      <c r="G30">
        <v>-4.8267252651147103</v>
      </c>
      <c r="H30">
        <v>7.7329996076417196</v>
      </c>
      <c r="I30">
        <v>4.3919269289670604</v>
      </c>
      <c r="J30">
        <v>3.9775438591332399</v>
      </c>
      <c r="K30">
        <v>1785.41442330103</v>
      </c>
      <c r="L30">
        <v>1655.9279665491999</v>
      </c>
      <c r="M30">
        <v>67.776010501575996</v>
      </c>
      <c r="N30">
        <v>1.0249917706958001</v>
      </c>
      <c r="O30">
        <v>2.76673838754588</v>
      </c>
      <c r="P30">
        <v>39.195236249603603</v>
      </c>
      <c r="Q30">
        <v>-2.9141268531042E-2</v>
      </c>
    </row>
    <row r="31" spans="1:17" x14ac:dyDescent="0.3">
      <c r="A31" t="s">
        <v>95</v>
      </c>
      <c r="B31" t="s">
        <v>96</v>
      </c>
      <c r="C31" t="s">
        <v>3178</v>
      </c>
      <c r="D31" t="s">
        <v>97</v>
      </c>
      <c r="E31">
        <v>314733.19027287798</v>
      </c>
      <c r="F31">
        <v>3277.35</v>
      </c>
      <c r="G31">
        <v>-27.8708766079288</v>
      </c>
      <c r="H31">
        <v>2.0515548784690201</v>
      </c>
      <c r="I31">
        <v>-0.82034073693397502</v>
      </c>
      <c r="J31">
        <v>1.7700104450834999</v>
      </c>
      <c r="K31">
        <v>3180.0550250543902</v>
      </c>
      <c r="L31">
        <v>3058.8338936685</v>
      </c>
      <c r="M31">
        <v>48.306712932702297</v>
      </c>
      <c r="N31">
        <v>0.68101233746403</v>
      </c>
      <c r="O31">
        <v>4.4426136970418098</v>
      </c>
      <c r="P31">
        <v>22.7425939103404</v>
      </c>
      <c r="Q31">
        <v>-6.3110129085779995E-2</v>
      </c>
    </row>
    <row r="32" spans="1:17" x14ac:dyDescent="0.3">
      <c r="A32" t="s">
        <v>98</v>
      </c>
      <c r="B32" t="s">
        <v>99</v>
      </c>
      <c r="C32" t="s">
        <v>3167</v>
      </c>
      <c r="D32" t="s">
        <v>100</v>
      </c>
      <c r="E32">
        <v>313917.262281715</v>
      </c>
      <c r="F32">
        <v>508.5</v>
      </c>
      <c r="G32">
        <v>42.843346065705099</v>
      </c>
      <c r="H32">
        <v>-5.5040506539211798</v>
      </c>
      <c r="I32">
        <v>-0.11309794930033699</v>
      </c>
      <c r="J32">
        <v>0.98771614646403505</v>
      </c>
      <c r="K32">
        <v>502.96053961825498</v>
      </c>
      <c r="L32">
        <v>452.39509956847797</v>
      </c>
      <c r="M32">
        <v>57.701721957652602</v>
      </c>
      <c r="N32">
        <v>0.77966833249256695</v>
      </c>
      <c r="O32">
        <v>6.8928220255653798</v>
      </c>
      <c r="P32">
        <v>79.6502384737678</v>
      </c>
      <c r="Q32">
        <v>0.120218092536653</v>
      </c>
    </row>
    <row r="33" spans="1:17" x14ac:dyDescent="0.3">
      <c r="A33" t="s">
        <v>101</v>
      </c>
      <c r="B33" t="s">
        <v>102</v>
      </c>
      <c r="C33" t="s">
        <v>3174</v>
      </c>
      <c r="D33" t="s">
        <v>103</v>
      </c>
      <c r="E33">
        <v>298582.20194061002</v>
      </c>
      <c r="F33">
        <v>1884.95</v>
      </c>
      <c r="G33">
        <v>62.176480908736004</v>
      </c>
      <c r="H33">
        <v>0.21991123282446201</v>
      </c>
      <c r="I33">
        <v>-15.253689436547999</v>
      </c>
      <c r="J33">
        <v>-8.6649079067987902</v>
      </c>
      <c r="K33">
        <v>1892.3352203449299</v>
      </c>
      <c r="L33">
        <v>1738.78624034312</v>
      </c>
      <c r="M33">
        <v>35.2374757447135</v>
      </c>
      <c r="N33">
        <v>1.46730076881099</v>
      </c>
      <c r="O33">
        <v>15.3399294410992</v>
      </c>
      <c r="P33">
        <v>131.12623382992999</v>
      </c>
      <c r="Q33">
        <v>5.2704220481665003E-2</v>
      </c>
    </row>
    <row r="34" spans="1:17" x14ac:dyDescent="0.3">
      <c r="A34" t="s">
        <v>104</v>
      </c>
      <c r="B34" t="s">
        <v>105</v>
      </c>
      <c r="C34" t="s">
        <v>3181</v>
      </c>
      <c r="D34" t="s">
        <v>106</v>
      </c>
      <c r="E34">
        <v>296006.50274999999</v>
      </c>
      <c r="F34">
        <v>4426.1000000000004</v>
      </c>
      <c r="G34">
        <v>94.8016769144118</v>
      </c>
      <c r="H34">
        <v>-8.0286376296752593</v>
      </c>
      <c r="I34">
        <v>10.0783521669099</v>
      </c>
      <c r="J34">
        <v>1.3055158559655899</v>
      </c>
      <c r="K34">
        <v>4638.8303130497497</v>
      </c>
      <c r="L34">
        <v>4055.4187939487902</v>
      </c>
      <c r="M34">
        <v>45.004231175792199</v>
      </c>
      <c r="N34">
        <v>0.85168342263699703</v>
      </c>
      <c r="O34">
        <v>28.2110661756399</v>
      </c>
      <c r="P34">
        <v>150.37334540106301</v>
      </c>
      <c r="Q34">
        <v>0.24314924098571</v>
      </c>
    </row>
    <row r="35" spans="1:17" x14ac:dyDescent="0.3">
      <c r="A35" t="s">
        <v>107</v>
      </c>
      <c r="B35" t="s">
        <v>108</v>
      </c>
      <c r="C35" t="s">
        <v>3168</v>
      </c>
      <c r="D35" t="s">
        <v>21</v>
      </c>
      <c r="E35">
        <v>286192.148048145</v>
      </c>
      <c r="F35">
        <v>546.75</v>
      </c>
      <c r="G35">
        <v>3.4900182000129298</v>
      </c>
      <c r="H35">
        <v>-1.34663978594659</v>
      </c>
      <c r="I35">
        <v>-1.22465794822</v>
      </c>
      <c r="J35">
        <v>1.9628174248404</v>
      </c>
      <c r="K35">
        <v>525.92685327823494</v>
      </c>
      <c r="L35">
        <v>491.056061185717</v>
      </c>
      <c r="M35">
        <v>62.516512508767804</v>
      </c>
      <c r="N35">
        <v>0.80099020908293295</v>
      </c>
      <c r="O35">
        <v>6.0631001371742101</v>
      </c>
      <c r="P35">
        <v>45.780562591654402</v>
      </c>
      <c r="Q35">
        <v>-0.103409448594649</v>
      </c>
    </row>
    <row r="36" spans="1:17" x14ac:dyDescent="0.3">
      <c r="A36" t="s">
        <v>109</v>
      </c>
      <c r="B36" t="s">
        <v>110</v>
      </c>
      <c r="C36" t="s">
        <v>3179</v>
      </c>
      <c r="D36" t="s">
        <v>111</v>
      </c>
      <c r="E36">
        <v>271090.45094186498</v>
      </c>
      <c r="F36">
        <v>7612.7</v>
      </c>
      <c r="G36">
        <v>238.34991922354601</v>
      </c>
      <c r="H36">
        <v>3.2123838114567098</v>
      </c>
      <c r="I36">
        <v>80.756837252599595</v>
      </c>
      <c r="J36">
        <v>0.83905600121942303</v>
      </c>
      <c r="K36">
        <v>6815.5573720132197</v>
      </c>
      <c r="L36">
        <v>5042.0272818391204</v>
      </c>
      <c r="M36">
        <v>58.749931608361202</v>
      </c>
      <c r="N36">
        <v>1.6956658002651801</v>
      </c>
      <c r="O36">
        <v>4.2980808385986604</v>
      </c>
      <c r="P36">
        <v>291.39845758354699</v>
      </c>
      <c r="Q36">
        <v>0.27560168039488198</v>
      </c>
    </row>
    <row r="37" spans="1:17" x14ac:dyDescent="0.3">
      <c r="A37" t="s">
        <v>112</v>
      </c>
      <c r="B37" t="s">
        <v>113</v>
      </c>
      <c r="C37" t="s">
        <v>3181</v>
      </c>
      <c r="D37" t="s">
        <v>114</v>
      </c>
      <c r="E37">
        <v>267969.970490915</v>
      </c>
      <c r="F37">
        <v>7511.7</v>
      </c>
      <c r="G37">
        <v>79.0722470512016</v>
      </c>
      <c r="H37">
        <v>6.3173592177303703</v>
      </c>
      <c r="I37">
        <v>19.847464222213901</v>
      </c>
      <c r="J37">
        <v>6.2475769780777197</v>
      </c>
      <c r="K37">
        <v>6955.6940713220101</v>
      </c>
      <c r="L37">
        <v>6083.33993395369</v>
      </c>
      <c r="M37">
        <v>81.736770210746101</v>
      </c>
      <c r="N37">
        <v>1.0197035713081599</v>
      </c>
      <c r="O37">
        <v>6.0838425389725304</v>
      </c>
      <c r="P37">
        <v>131.414048059149</v>
      </c>
      <c r="Q37">
        <v>0.17359535233093501</v>
      </c>
    </row>
    <row r="38" spans="1:17" x14ac:dyDescent="0.3">
      <c r="A38" t="s">
        <v>115</v>
      </c>
      <c r="B38" t="s">
        <v>116</v>
      </c>
      <c r="C38" t="s">
        <v>3171</v>
      </c>
      <c r="D38" t="s">
        <v>117</v>
      </c>
      <c r="E38">
        <v>261454.02136487901</v>
      </c>
      <c r="F38">
        <v>2707.05</v>
      </c>
      <c r="G38">
        <v>-10.0507298346479</v>
      </c>
      <c r="H38">
        <v>6.0568108535276899</v>
      </c>
      <c r="I38">
        <v>-11.654308719321399</v>
      </c>
      <c r="J38">
        <v>1.2993764980842399</v>
      </c>
      <c r="K38">
        <v>2580.5480758519302</v>
      </c>
      <c r="L38">
        <v>2501.8510890911998</v>
      </c>
      <c r="M38">
        <v>62.563189358201498</v>
      </c>
      <c r="N38">
        <v>1.33123989485187</v>
      </c>
      <c r="O38">
        <v>2.6209342272953902</v>
      </c>
      <c r="P38">
        <v>21.637014353980899</v>
      </c>
      <c r="Q38">
        <v>9.5753133080650008E-3</v>
      </c>
    </row>
    <row r="39" spans="1:17" x14ac:dyDescent="0.3">
      <c r="A39" t="s">
        <v>118</v>
      </c>
      <c r="B39" t="s">
        <v>119</v>
      </c>
      <c r="C39" t="s">
        <v>3167</v>
      </c>
      <c r="D39" t="s">
        <v>18</v>
      </c>
      <c r="E39">
        <v>253292.64697480999</v>
      </c>
      <c r="F39">
        <v>179.06</v>
      </c>
      <c r="G39">
        <v>67.595407273881406</v>
      </c>
      <c r="H39">
        <v>-1.70657581204986</v>
      </c>
      <c r="I39">
        <v>-12.056955791442</v>
      </c>
      <c r="J39">
        <v>6.0999049838532704</v>
      </c>
      <c r="K39">
        <v>172.470214747005</v>
      </c>
      <c r="L39">
        <v>158.22001146753499</v>
      </c>
      <c r="M39">
        <v>68.599029748410103</v>
      </c>
      <c r="N39">
        <v>0.77140022851438905</v>
      </c>
      <c r="O39">
        <v>9.9072936445884192</v>
      </c>
      <c r="P39">
        <v>109.42690058479501</v>
      </c>
      <c r="Q39">
        <v>8.6450321403944999E-2</v>
      </c>
    </row>
    <row r="40" spans="1:17" x14ac:dyDescent="0.3">
      <c r="A40" t="s">
        <v>120</v>
      </c>
      <c r="B40" t="s">
        <v>121</v>
      </c>
      <c r="C40" t="s">
        <v>3174</v>
      </c>
      <c r="D40" t="s">
        <v>57</v>
      </c>
      <c r="E40">
        <v>251935.25162612001</v>
      </c>
      <c r="F40">
        <v>653.20000000000005</v>
      </c>
      <c r="G40">
        <v>46.7691126946008</v>
      </c>
      <c r="H40">
        <v>0.25579665730708301</v>
      </c>
      <c r="I40">
        <v>-3.8433687334965998</v>
      </c>
      <c r="J40">
        <v>-2.5040958675145202</v>
      </c>
      <c r="K40">
        <v>668.802811886467</v>
      </c>
      <c r="L40">
        <v>610.15710940466704</v>
      </c>
      <c r="M40">
        <v>44.663597905960501</v>
      </c>
      <c r="N40">
        <v>0.378916337175911</v>
      </c>
      <c r="O40">
        <v>37.1478873239436</v>
      </c>
      <c r="P40">
        <v>125.747364783134</v>
      </c>
      <c r="Q40">
        <v>0.16970266297568301</v>
      </c>
    </row>
    <row r="41" spans="1:17" x14ac:dyDescent="0.3">
      <c r="A41" t="s">
        <v>122</v>
      </c>
      <c r="B41" t="s">
        <v>123</v>
      </c>
      <c r="C41" t="s">
        <v>3176</v>
      </c>
      <c r="D41" t="s">
        <v>124</v>
      </c>
      <c r="E41">
        <v>250369.32927687999</v>
      </c>
      <c r="F41">
        <v>1027.3</v>
      </c>
      <c r="G41">
        <v>2.0121334450380099</v>
      </c>
      <c r="H41">
        <v>6.6414918955609599</v>
      </c>
      <c r="I41">
        <v>1.9913619253261401</v>
      </c>
      <c r="J41">
        <v>3.8773048147850502</v>
      </c>
      <c r="K41">
        <v>948.67181097793298</v>
      </c>
      <c r="L41">
        <v>886.44678920609294</v>
      </c>
      <c r="M41">
        <v>76.720630254923293</v>
      </c>
      <c r="N41">
        <v>1.28867530059108</v>
      </c>
      <c r="O41">
        <v>0.54511827119634304</v>
      </c>
      <c r="P41">
        <v>42.088520055324999</v>
      </c>
      <c r="Q41">
        <v>3.6374307662617997E-2</v>
      </c>
    </row>
    <row r="42" spans="1:17" x14ac:dyDescent="0.3">
      <c r="A42" t="s">
        <v>125</v>
      </c>
      <c r="B42" t="s">
        <v>126</v>
      </c>
      <c r="C42" t="s">
        <v>3179</v>
      </c>
      <c r="D42" t="s">
        <v>127</v>
      </c>
      <c r="E42">
        <v>239094.28649382599</v>
      </c>
      <c r="F42">
        <v>274.14999999999998</v>
      </c>
      <c r="G42">
        <v>128.99122873636901</v>
      </c>
      <c r="H42">
        <v>6.4588396811374604</v>
      </c>
      <c r="I42">
        <v>34.880072715562903</v>
      </c>
      <c r="J42">
        <v>-4.5359554546132204</v>
      </c>
      <c r="K42">
        <v>258.44816585518799</v>
      </c>
      <c r="L42">
        <v>200.33417868309499</v>
      </c>
      <c r="M42">
        <v>44.517763419136898</v>
      </c>
      <c r="N42">
        <v>0.74344204820145499</v>
      </c>
      <c r="O42">
        <v>8.7908079518511801</v>
      </c>
      <c r="P42">
        <v>174.14999999999901</v>
      </c>
      <c r="Q42">
        <v>7.0692978566607001E-2</v>
      </c>
    </row>
    <row r="43" spans="1:17" x14ac:dyDescent="0.3">
      <c r="A43" t="s">
        <v>128</v>
      </c>
      <c r="B43" t="s">
        <v>129</v>
      </c>
      <c r="C43" t="s">
        <v>3182</v>
      </c>
      <c r="D43" t="s">
        <v>130</v>
      </c>
      <c r="E43">
        <v>226573.18176454501</v>
      </c>
      <c r="F43">
        <v>913.75</v>
      </c>
      <c r="G43">
        <v>38.245420163801498</v>
      </c>
      <c r="H43">
        <v>5.4797110093859596</v>
      </c>
      <c r="I43">
        <v>-17.103899046949302</v>
      </c>
      <c r="J43">
        <v>0.38930151364013199</v>
      </c>
      <c r="K43">
        <v>861.81305868494303</v>
      </c>
      <c r="L43">
        <v>802.83077744954403</v>
      </c>
      <c r="M43">
        <v>64.418526760185102</v>
      </c>
      <c r="N43">
        <v>1.11921938318595</v>
      </c>
      <c r="O43">
        <v>5.8932968536251602</v>
      </c>
      <c r="P43">
        <v>77.945472249269699</v>
      </c>
      <c r="Q43">
        <v>0.10971718251042401</v>
      </c>
    </row>
    <row r="44" spans="1:17" x14ac:dyDescent="0.3">
      <c r="A44" t="s">
        <v>131</v>
      </c>
      <c r="B44" t="s">
        <v>132</v>
      </c>
      <c r="C44" t="s">
        <v>3169</v>
      </c>
      <c r="D44" t="s">
        <v>51</v>
      </c>
      <c r="E44">
        <v>223386.34197838101</v>
      </c>
      <c r="F44">
        <v>351</v>
      </c>
      <c r="G44">
        <v>20.325244976752799</v>
      </c>
      <c r="H44">
        <v>6.0434786093767698</v>
      </c>
      <c r="I44">
        <v>-16.555057446533802</v>
      </c>
      <c r="J44">
        <v>0.155915338348905</v>
      </c>
      <c r="K44">
        <v>343.45485924330001</v>
      </c>
      <c r="L44">
        <v>313.23255905368302</v>
      </c>
      <c r="M44">
        <v>51.447660057689397</v>
      </c>
      <c r="N44">
        <v>1.2397116598442299</v>
      </c>
      <c r="O44">
        <v>12.450142450142399</v>
      </c>
      <c r="P44">
        <v>71.848225214198294</v>
      </c>
    </row>
    <row r="45" spans="1:17" x14ac:dyDescent="0.3">
      <c r="A45" t="s">
        <v>133</v>
      </c>
      <c r="B45" t="s">
        <v>134</v>
      </c>
      <c r="C45" t="s">
        <v>3176</v>
      </c>
      <c r="D45" t="s">
        <v>135</v>
      </c>
      <c r="E45">
        <v>219674.33481</v>
      </c>
      <c r="F45">
        <v>519.9</v>
      </c>
      <c r="G45">
        <v>37.988385920280201</v>
      </c>
      <c r="H45">
        <v>1.3943157626223299</v>
      </c>
      <c r="I45">
        <v>49.860893459179401</v>
      </c>
      <c r="J45">
        <v>1.79953974939812</v>
      </c>
      <c r="K45">
        <v>534.10505550213304</v>
      </c>
      <c r="L45">
        <v>491.08879109881002</v>
      </c>
      <c r="M45">
        <v>66.629845357031499</v>
      </c>
      <c r="N45">
        <v>0.96899163953793999</v>
      </c>
      <c r="O45">
        <v>55.356799384497002</v>
      </c>
      <c r="P45">
        <v>82.677442023893093</v>
      </c>
      <c r="Q45">
        <v>4.3031579193996E-2</v>
      </c>
    </row>
    <row r="46" spans="1:17" x14ac:dyDescent="0.3">
      <c r="A46" t="s">
        <v>136</v>
      </c>
      <c r="B46" t="s">
        <v>137</v>
      </c>
      <c r="C46" t="s">
        <v>3176</v>
      </c>
      <c r="D46" t="s">
        <v>124</v>
      </c>
      <c r="E46">
        <v>208873.412368577</v>
      </c>
      <c r="F46">
        <v>167.03</v>
      </c>
      <c r="G46">
        <v>-0.86796078167408897</v>
      </c>
      <c r="H46">
        <v>6.4780046943912204</v>
      </c>
      <c r="I46">
        <v>-13.4013620276812</v>
      </c>
      <c r="J46">
        <v>3.83025787740922</v>
      </c>
      <c r="K46">
        <v>157.722471011674</v>
      </c>
      <c r="L46">
        <v>153.221679782612</v>
      </c>
      <c r="M46">
        <v>76.9279185651679</v>
      </c>
      <c r="N46">
        <v>1.33582609948605</v>
      </c>
      <c r="O46">
        <v>10.519068430820701</v>
      </c>
      <c r="P46">
        <v>45.750436300174499</v>
      </c>
      <c r="Q46">
        <v>5.4579384443010004E-3</v>
      </c>
    </row>
    <row r="47" spans="1:17" x14ac:dyDescent="0.3">
      <c r="A47" t="s">
        <v>138</v>
      </c>
      <c r="B47" t="s">
        <v>139</v>
      </c>
      <c r="C47" t="s">
        <v>3181</v>
      </c>
      <c r="D47" t="s">
        <v>140</v>
      </c>
      <c r="E47">
        <v>207920.50803378</v>
      </c>
      <c r="F47">
        <v>283.95</v>
      </c>
      <c r="G47">
        <v>72.626920683843096</v>
      </c>
      <c r="H47">
        <v>-7.5572459201792999</v>
      </c>
      <c r="I47">
        <v>13.6373104339918</v>
      </c>
      <c r="J47">
        <v>-2.6676677344281199</v>
      </c>
      <c r="K47">
        <v>292.590652391883</v>
      </c>
      <c r="L47">
        <v>252.13736897601501</v>
      </c>
      <c r="M47">
        <v>43.049489907807903</v>
      </c>
      <c r="N47">
        <v>1.33513111035344</v>
      </c>
      <c r="O47">
        <v>19.915478077126199</v>
      </c>
      <c r="P47">
        <v>123.582677165354</v>
      </c>
      <c r="Q47">
        <v>0.20079905743134299</v>
      </c>
    </row>
    <row r="48" spans="1:17" x14ac:dyDescent="0.3">
      <c r="A48" t="s">
        <v>141</v>
      </c>
      <c r="B48" t="s">
        <v>142</v>
      </c>
      <c r="C48" t="s">
        <v>3169</v>
      </c>
      <c r="D48" t="s">
        <v>143</v>
      </c>
      <c r="E48">
        <v>203006.172204</v>
      </c>
      <c r="F48">
        <v>155.34</v>
      </c>
      <c r="G48">
        <v>71.433585399788001</v>
      </c>
      <c r="H48">
        <v>-15.4118019112461</v>
      </c>
      <c r="I48">
        <v>-8.5224171436605491</v>
      </c>
      <c r="J48">
        <v>-1.44668266371787</v>
      </c>
      <c r="K48">
        <v>170.87572151753201</v>
      </c>
      <c r="L48">
        <v>152.18695264226301</v>
      </c>
      <c r="M48">
        <v>30.219255707497599</v>
      </c>
      <c r="N48">
        <v>0.412990972263998</v>
      </c>
      <c r="O48">
        <v>47.418565726792799</v>
      </c>
      <c r="P48">
        <v>136.258555133079</v>
      </c>
      <c r="Q48">
        <v>0.16282786004260999</v>
      </c>
    </row>
    <row r="49" spans="1:17" x14ac:dyDescent="0.3">
      <c r="A49" t="s">
        <v>144</v>
      </c>
      <c r="B49" t="s">
        <v>145</v>
      </c>
      <c r="C49" t="s">
        <v>3176</v>
      </c>
      <c r="D49" t="s">
        <v>146</v>
      </c>
      <c r="E49">
        <v>201843.67710288399</v>
      </c>
      <c r="F49">
        <v>516.15</v>
      </c>
      <c r="G49">
        <v>92.323492021684501</v>
      </c>
      <c r="H49">
        <v>7.0497614613303901</v>
      </c>
      <c r="I49">
        <v>56.460814315362597</v>
      </c>
      <c r="J49">
        <v>8.8742824519384502</v>
      </c>
      <c r="K49">
        <v>457.90582939139301</v>
      </c>
      <c r="L49">
        <v>391.12493748117203</v>
      </c>
      <c r="M49">
        <v>85.438622142904606</v>
      </c>
      <c r="N49">
        <v>1.15111576572136</v>
      </c>
      <c r="O49">
        <v>1.4530659691950101</v>
      </c>
      <c r="P49">
        <v>144.38920454545399</v>
      </c>
      <c r="Q49">
        <v>5.3986031143098002E-2</v>
      </c>
    </row>
    <row r="50" spans="1:17" x14ac:dyDescent="0.3">
      <c r="A50" t="s">
        <v>147</v>
      </c>
      <c r="B50" t="s">
        <v>148</v>
      </c>
      <c r="C50" t="s">
        <v>3171</v>
      </c>
      <c r="D50" t="s">
        <v>149</v>
      </c>
      <c r="E50">
        <v>199244.61821697099</v>
      </c>
      <c r="F50">
        <v>612.25</v>
      </c>
      <c r="G50">
        <v>33.5245872564062</v>
      </c>
      <c r="H50">
        <v>-0.23235221878308099</v>
      </c>
      <c r="I50">
        <v>-6.2495272641635502</v>
      </c>
      <c r="J50">
        <v>-5.0366315064172902</v>
      </c>
      <c r="K50">
        <v>622.57061539998404</v>
      </c>
      <c r="L50">
        <v>566.40288790737395</v>
      </c>
      <c r="M50">
        <v>37.583974318505902</v>
      </c>
      <c r="N50">
        <v>0.98336359900924697</v>
      </c>
      <c r="O50">
        <v>11.2486729277256</v>
      </c>
      <c r="P50">
        <v>84.824609068405394</v>
      </c>
      <c r="Q50">
        <v>0.20337461155317099</v>
      </c>
    </row>
    <row r="51" spans="1:17" x14ac:dyDescent="0.3">
      <c r="A51" t="s">
        <v>150</v>
      </c>
      <c r="B51" t="s">
        <v>151</v>
      </c>
      <c r="C51" t="s">
        <v>3180</v>
      </c>
      <c r="D51" t="s">
        <v>152</v>
      </c>
      <c r="E51">
        <v>189476.17531972501</v>
      </c>
      <c r="F51">
        <v>4905.25</v>
      </c>
      <c r="G51">
        <v>71.357074571926404</v>
      </c>
      <c r="H51">
        <v>-1.0807201795769099</v>
      </c>
      <c r="I51">
        <v>22.639834011521302</v>
      </c>
      <c r="J51">
        <v>2.5260205811740599</v>
      </c>
      <c r="K51">
        <v>4668.4773882081499</v>
      </c>
      <c r="L51">
        <v>3957.9162257346502</v>
      </c>
      <c r="M51">
        <v>54.364099073793298</v>
      </c>
      <c r="N51">
        <v>0.82056872594729302</v>
      </c>
      <c r="O51">
        <v>2.6451251210437698</v>
      </c>
      <c r="P51">
        <v>107.230519000443</v>
      </c>
      <c r="Q51">
        <v>0.116980204479814</v>
      </c>
    </row>
    <row r="52" spans="1:17" x14ac:dyDescent="0.3">
      <c r="A52" t="s">
        <v>153</v>
      </c>
      <c r="B52" t="s">
        <v>154</v>
      </c>
      <c r="C52" t="s">
        <v>3177</v>
      </c>
      <c r="D52" t="s">
        <v>77</v>
      </c>
      <c r="E52">
        <v>188341.75572538099</v>
      </c>
      <c r="F52">
        <v>2801.15</v>
      </c>
      <c r="G52">
        <v>15.002648757312199</v>
      </c>
      <c r="H52">
        <v>1.1805091843009301</v>
      </c>
      <c r="I52">
        <v>6.6095929267821303</v>
      </c>
      <c r="J52">
        <v>7.4958857743419403</v>
      </c>
      <c r="K52">
        <v>2694.1351681114902</v>
      </c>
      <c r="L52">
        <v>2437.5477227798901</v>
      </c>
      <c r="M52">
        <v>66.156024472136096</v>
      </c>
      <c r="N52">
        <v>1.07631019322452</v>
      </c>
      <c r="O52">
        <v>2.7345911500633502</v>
      </c>
      <c r="P52">
        <v>53.840866699795001</v>
      </c>
      <c r="Q52">
        <v>7.4205533126790998E-2</v>
      </c>
    </row>
    <row r="53" spans="1:17" x14ac:dyDescent="0.3">
      <c r="A53" t="s">
        <v>155</v>
      </c>
      <c r="B53" t="s">
        <v>156</v>
      </c>
      <c r="C53" t="s">
        <v>3168</v>
      </c>
      <c r="D53" t="s">
        <v>21</v>
      </c>
      <c r="E53">
        <v>185746.033426095</v>
      </c>
      <c r="F53">
        <v>6273.45</v>
      </c>
      <c r="G53">
        <v>-11.011963542333</v>
      </c>
      <c r="H53">
        <v>-1.46135072615458E-2</v>
      </c>
      <c r="I53">
        <v>13.163146007686199</v>
      </c>
      <c r="J53">
        <v>-0.361305746964936</v>
      </c>
      <c r="K53">
        <v>5965.9207095685097</v>
      </c>
      <c r="L53">
        <v>5483.4516196805098</v>
      </c>
      <c r="M53">
        <v>53.587897751262901</v>
      </c>
      <c r="N53">
        <v>1.6136149893041201</v>
      </c>
      <c r="O53">
        <v>4.80596800803385</v>
      </c>
      <c r="P53">
        <v>38.991481206589</v>
      </c>
      <c r="Q53">
        <v>-3.1413422352726997E-2</v>
      </c>
    </row>
    <row r="54" spans="1:17" x14ac:dyDescent="0.3">
      <c r="A54" t="s">
        <v>157</v>
      </c>
      <c r="B54" t="s">
        <v>158</v>
      </c>
      <c r="C54" t="s">
        <v>3169</v>
      </c>
      <c r="D54" t="s">
        <v>43</v>
      </c>
      <c r="E54">
        <v>184091.04661000401</v>
      </c>
      <c r="F54">
        <v>1834.2</v>
      </c>
      <c r="G54">
        <v>10.5563668639795</v>
      </c>
      <c r="H54">
        <v>-3.0851158125737399</v>
      </c>
      <c r="I54">
        <v>9.8777497412466602</v>
      </c>
      <c r="J54">
        <v>-1.5470997303454599</v>
      </c>
      <c r="K54">
        <v>1786.7868565355</v>
      </c>
      <c r="L54">
        <v>1580.5249705414701</v>
      </c>
      <c r="M54">
        <v>41.485878270122498</v>
      </c>
      <c r="N54">
        <v>0.89047868719735501</v>
      </c>
      <c r="O54">
        <v>5.5501035873950499</v>
      </c>
      <c r="P54">
        <v>45.070589631035702</v>
      </c>
      <c r="Q54">
        <v>3.2830079946371001E-2</v>
      </c>
    </row>
    <row r="55" spans="1:17" x14ac:dyDescent="0.3">
      <c r="A55" t="s">
        <v>159</v>
      </c>
      <c r="B55" t="s">
        <v>160</v>
      </c>
      <c r="C55" t="s">
        <v>3181</v>
      </c>
      <c r="D55" t="s">
        <v>161</v>
      </c>
      <c r="E55">
        <v>175511.290555568</v>
      </c>
      <c r="F55">
        <v>8268.1</v>
      </c>
      <c r="G55">
        <v>70.697550370557707</v>
      </c>
      <c r="H55">
        <v>1.9302063202147599</v>
      </c>
      <c r="I55">
        <v>13.742461441187899</v>
      </c>
      <c r="J55">
        <v>3.30143739121544</v>
      </c>
      <c r="K55">
        <v>7863.1312326300804</v>
      </c>
      <c r="L55">
        <v>6912.3381298841296</v>
      </c>
      <c r="M55">
        <v>67.982006748351793</v>
      </c>
      <c r="N55">
        <v>1.00144920560358</v>
      </c>
      <c r="O55">
        <v>10.6656910293779</v>
      </c>
      <c r="P55">
        <v>114.755844155844</v>
      </c>
      <c r="Q55">
        <v>0.18525077036611201</v>
      </c>
    </row>
    <row r="56" spans="1:17" x14ac:dyDescent="0.3">
      <c r="A56" t="s">
        <v>162</v>
      </c>
      <c r="B56" t="s">
        <v>163</v>
      </c>
      <c r="C56" t="s">
        <v>3176</v>
      </c>
      <c r="D56" t="s">
        <v>164</v>
      </c>
      <c r="E56">
        <v>170681.542284909</v>
      </c>
      <c r="F56">
        <v>761.55</v>
      </c>
      <c r="G56">
        <v>27.312630132744001</v>
      </c>
      <c r="H56">
        <v>6.1672411812148997</v>
      </c>
      <c r="I56">
        <v>18.477727369997002</v>
      </c>
      <c r="J56">
        <v>5.7251287389600201</v>
      </c>
      <c r="K56">
        <v>686.15372708968505</v>
      </c>
      <c r="L56">
        <v>625.01143990248397</v>
      </c>
      <c r="M56">
        <v>87.686208936602497</v>
      </c>
      <c r="N56">
        <v>1.2179012704091501</v>
      </c>
      <c r="O56">
        <v>0.51867900991400195</v>
      </c>
      <c r="P56">
        <v>69.704735376044496</v>
      </c>
      <c r="Q56">
        <v>4.3735267598578001E-2</v>
      </c>
    </row>
    <row r="57" spans="1:17" x14ac:dyDescent="0.3">
      <c r="A57" t="s">
        <v>165</v>
      </c>
      <c r="B57" t="s">
        <v>166</v>
      </c>
      <c r="C57" t="s">
        <v>3183</v>
      </c>
      <c r="D57" t="s">
        <v>167</v>
      </c>
      <c r="E57">
        <v>169884.539872575</v>
      </c>
      <c r="F57">
        <v>3340.15</v>
      </c>
      <c r="G57">
        <v>6.3552801012730402</v>
      </c>
      <c r="H57">
        <v>3.7932908030374501</v>
      </c>
      <c r="I57">
        <v>-3.4992401609106301</v>
      </c>
      <c r="J57">
        <v>3.0133515931858601</v>
      </c>
      <c r="K57">
        <v>3199.2271314862601</v>
      </c>
      <c r="L57">
        <v>2984.05814324324</v>
      </c>
      <c r="M57">
        <v>63.385376097742302</v>
      </c>
      <c r="N57">
        <v>0.98053764654040099</v>
      </c>
      <c r="O57">
        <v>2.24091732407227</v>
      </c>
      <c r="P57">
        <v>45.695840875880499</v>
      </c>
      <c r="Q57">
        <v>5.6240928645530002E-3</v>
      </c>
    </row>
    <row r="58" spans="1:17" x14ac:dyDescent="0.3">
      <c r="A58" t="s">
        <v>168</v>
      </c>
      <c r="B58" t="s">
        <v>169</v>
      </c>
      <c r="C58" t="s">
        <v>3169</v>
      </c>
      <c r="D58" t="s">
        <v>143</v>
      </c>
      <c r="E58">
        <v>163340.320529858</v>
      </c>
      <c r="F58">
        <v>494.1</v>
      </c>
      <c r="G58">
        <v>65.531662836078397</v>
      </c>
      <c r="H58">
        <v>-12.8093427680252</v>
      </c>
      <c r="I58">
        <v>6.38980561682762</v>
      </c>
      <c r="J58">
        <v>1.2153078975511999</v>
      </c>
      <c r="K58">
        <v>506.64253578352901</v>
      </c>
      <c r="L58">
        <v>446.76126190704099</v>
      </c>
      <c r="M58">
        <v>49.636235483940297</v>
      </c>
      <c r="N58">
        <v>0.91681461496388905</v>
      </c>
      <c r="O58">
        <v>17.385144707548999</v>
      </c>
      <c r="P58">
        <v>119.11308203991101</v>
      </c>
      <c r="Q58">
        <v>0.18100349990735201</v>
      </c>
    </row>
    <row r="59" spans="1:17" x14ac:dyDescent="0.3">
      <c r="A59" t="s">
        <v>170</v>
      </c>
      <c r="B59" t="s">
        <v>171</v>
      </c>
      <c r="C59" t="s">
        <v>3167</v>
      </c>
      <c r="D59" t="s">
        <v>18</v>
      </c>
      <c r="E59">
        <v>160042.0569467</v>
      </c>
      <c r="F59">
        <v>368.25</v>
      </c>
      <c r="G59">
        <v>84.400800890729599</v>
      </c>
      <c r="H59">
        <v>-5.9061835260720397E-2</v>
      </c>
      <c r="I59">
        <v>4.7536671873010503</v>
      </c>
      <c r="J59">
        <v>8.5443935073184392</v>
      </c>
      <c r="K59">
        <v>340.57969376025699</v>
      </c>
      <c r="L59">
        <v>300.48604708180397</v>
      </c>
      <c r="M59">
        <v>75.424401089491894</v>
      </c>
      <c r="N59">
        <v>0.88001646433216396</v>
      </c>
      <c r="O59">
        <v>2.1045485403937398</v>
      </c>
      <c r="P59">
        <v>122.20546085382399</v>
      </c>
      <c r="Q59">
        <v>4.4330098924280997E-2</v>
      </c>
    </row>
    <row r="60" spans="1:17" x14ac:dyDescent="0.3">
      <c r="A60" t="s">
        <v>172</v>
      </c>
      <c r="B60" t="s">
        <v>173</v>
      </c>
      <c r="C60" t="s">
        <v>3168</v>
      </c>
      <c r="D60" t="s">
        <v>21</v>
      </c>
      <c r="E60">
        <v>159296.238924579</v>
      </c>
      <c r="F60">
        <v>1625.4</v>
      </c>
      <c r="G60">
        <v>2.2856336620851598</v>
      </c>
      <c r="H60">
        <v>-3.11326745222325</v>
      </c>
      <c r="I60">
        <v>16.572940552294501</v>
      </c>
      <c r="J60">
        <v>2.5303683258478499E-3</v>
      </c>
      <c r="K60">
        <v>1575.1418958317699</v>
      </c>
      <c r="L60">
        <v>1410.7665710475601</v>
      </c>
      <c r="M60">
        <v>54.039005294435199</v>
      </c>
      <c r="N60">
        <v>1.3091547296647801</v>
      </c>
      <c r="O60">
        <v>2.8669865879168199</v>
      </c>
      <c r="P60">
        <v>48.012566589263699</v>
      </c>
      <c r="Q60">
        <v>-1.5495588720226E-2</v>
      </c>
    </row>
    <row r="61" spans="1:17" x14ac:dyDescent="0.3">
      <c r="A61" t="s">
        <v>174</v>
      </c>
      <c r="B61" t="s">
        <v>175</v>
      </c>
      <c r="C61" t="s">
        <v>3167</v>
      </c>
      <c r="D61" t="s">
        <v>176</v>
      </c>
      <c r="E61">
        <v>157917.02929706499</v>
      </c>
      <c r="F61">
        <v>239.76</v>
      </c>
      <c r="G61">
        <v>61.994690428003302</v>
      </c>
      <c r="H61">
        <v>-1.57656229548149</v>
      </c>
      <c r="I61">
        <v>15.9551115315176</v>
      </c>
      <c r="J61">
        <v>8.2427348192004892</v>
      </c>
      <c r="K61">
        <v>225.78228109992699</v>
      </c>
      <c r="L61">
        <v>199.23392712672299</v>
      </c>
      <c r="M61">
        <v>75.929757452885099</v>
      </c>
      <c r="N61">
        <v>1.13889079221027</v>
      </c>
      <c r="O61">
        <v>2.7277277277277299</v>
      </c>
      <c r="P61">
        <v>106.422729229444</v>
      </c>
      <c r="Q61">
        <v>9.8448854660434001E-2</v>
      </c>
    </row>
    <row r="62" spans="1:17" x14ac:dyDescent="0.3">
      <c r="A62" t="s">
        <v>177</v>
      </c>
      <c r="B62" t="s">
        <v>178</v>
      </c>
      <c r="C62" t="s">
        <v>3177</v>
      </c>
      <c r="D62" t="s">
        <v>77</v>
      </c>
      <c r="E62">
        <v>156049.93734483499</v>
      </c>
      <c r="F62">
        <v>632.45000000000005</v>
      </c>
      <c r="G62">
        <v>14.972568053355999</v>
      </c>
      <c r="H62">
        <v>-0.165576397936567</v>
      </c>
      <c r="I62">
        <v>-15.201350650056</v>
      </c>
      <c r="J62">
        <v>3.3571573511343402</v>
      </c>
      <c r="K62">
        <v>632.39553872988904</v>
      </c>
      <c r="L62">
        <v>600.42848846311904</v>
      </c>
      <c r="M62">
        <v>61.381739768992801</v>
      </c>
      <c r="N62">
        <v>0.69157390159226295</v>
      </c>
      <c r="O62">
        <v>11.779587319155601</v>
      </c>
      <c r="P62">
        <v>56.527657468135097</v>
      </c>
      <c r="Q62">
        <v>3.9420142198155997E-2</v>
      </c>
    </row>
    <row r="63" spans="1:17" x14ac:dyDescent="0.3">
      <c r="A63" t="s">
        <v>179</v>
      </c>
      <c r="B63" t="s">
        <v>180</v>
      </c>
      <c r="C63" t="s">
        <v>3171</v>
      </c>
      <c r="D63" t="s">
        <v>117</v>
      </c>
      <c r="E63">
        <v>155533.708750814</v>
      </c>
      <c r="F63">
        <v>6446.05</v>
      </c>
      <c r="G63">
        <v>12.0303910414192</v>
      </c>
      <c r="H63">
        <v>7.1887611248769296</v>
      </c>
      <c r="I63">
        <v>16.706530735851999</v>
      </c>
      <c r="J63">
        <v>5.1917639580567601</v>
      </c>
      <c r="K63">
        <v>5942.5378752748902</v>
      </c>
      <c r="L63">
        <v>5407.9131754620803</v>
      </c>
      <c r="M63">
        <v>88.146447975100202</v>
      </c>
      <c r="N63">
        <v>1.2419334469030801</v>
      </c>
      <c r="O63">
        <v>0.272259755974602</v>
      </c>
      <c r="P63">
        <v>48.263449640039497</v>
      </c>
      <c r="Q63">
        <v>4.9391790635036001E-2</v>
      </c>
    </row>
    <row r="64" spans="1:17" x14ac:dyDescent="0.3">
      <c r="A64" t="s">
        <v>181</v>
      </c>
      <c r="B64" t="s">
        <v>182</v>
      </c>
      <c r="C64" t="s">
        <v>3174</v>
      </c>
      <c r="D64" t="s">
        <v>86</v>
      </c>
      <c r="E64">
        <v>154041.93835803799</v>
      </c>
      <c r="F64">
        <v>481.25</v>
      </c>
      <c r="G64">
        <v>50.966049861913703</v>
      </c>
      <c r="H64">
        <v>8.1934041202857308</v>
      </c>
      <c r="I64">
        <v>2.8757502777903001</v>
      </c>
      <c r="J64">
        <v>3.1870150043142802</v>
      </c>
      <c r="K64">
        <v>442.49299674042999</v>
      </c>
      <c r="L64">
        <v>400.64504224135698</v>
      </c>
      <c r="M64">
        <v>77.945319880149</v>
      </c>
      <c r="N64">
        <v>1.3121557343566901</v>
      </c>
      <c r="O64">
        <v>2.8259740259740198</v>
      </c>
      <c r="P64">
        <v>108.513864818024</v>
      </c>
      <c r="Q64">
        <v>0.12727289258479799</v>
      </c>
    </row>
    <row r="65" spans="1:17" x14ac:dyDescent="0.3">
      <c r="A65" t="s">
        <v>183</v>
      </c>
      <c r="B65" t="s">
        <v>184</v>
      </c>
      <c r="C65" t="s">
        <v>3169</v>
      </c>
      <c r="D65" t="s">
        <v>43</v>
      </c>
      <c r="E65">
        <v>153076.96605775901</v>
      </c>
      <c r="F65">
        <v>710.2</v>
      </c>
      <c r="G65">
        <v>-19.2616556607286</v>
      </c>
      <c r="H65">
        <v>-7.0474673986183198</v>
      </c>
      <c r="I65">
        <v>-2.4556513225149099</v>
      </c>
      <c r="J65">
        <v>-1.05390221638954</v>
      </c>
      <c r="K65">
        <v>701.22452833758598</v>
      </c>
      <c r="L65">
        <v>646.50505220893797</v>
      </c>
      <c r="M65">
        <v>42.536705941231602</v>
      </c>
      <c r="N65">
        <v>0.66596499578811597</v>
      </c>
      <c r="O65">
        <v>7.1810757533089298</v>
      </c>
      <c r="P65">
        <v>38.873680093860003</v>
      </c>
      <c r="Q65">
        <v>-5.5783711527731997E-2</v>
      </c>
    </row>
    <row r="66" spans="1:17" x14ac:dyDescent="0.3">
      <c r="A66" t="s">
        <v>185</v>
      </c>
      <c r="B66" t="s">
        <v>186</v>
      </c>
      <c r="C66" t="s">
        <v>3175</v>
      </c>
      <c r="D66" t="s">
        <v>187</v>
      </c>
      <c r="E66">
        <v>148289.91853702499</v>
      </c>
      <c r="F66">
        <v>210.75</v>
      </c>
      <c r="G66">
        <v>88.744290360623495</v>
      </c>
      <c r="H66">
        <v>5.6878827482188203</v>
      </c>
      <c r="I66">
        <v>59.398703552946401</v>
      </c>
      <c r="J66">
        <v>2.6063604993239702</v>
      </c>
      <c r="K66">
        <v>194.539027860391</v>
      </c>
      <c r="L66">
        <v>157.26349376278199</v>
      </c>
      <c r="M66">
        <v>65.348304747599798</v>
      </c>
      <c r="N66">
        <v>1.5715067734024799</v>
      </c>
      <c r="O66">
        <v>2.96085409252668</v>
      </c>
      <c r="P66">
        <v>142.79953917050599</v>
      </c>
      <c r="Q66">
        <v>4.4244421416849998E-2</v>
      </c>
    </row>
    <row r="67" spans="1:17" x14ac:dyDescent="0.3">
      <c r="A67" t="s">
        <v>188</v>
      </c>
      <c r="B67" t="s">
        <v>189</v>
      </c>
      <c r="C67" t="s">
        <v>3169</v>
      </c>
      <c r="D67" t="s">
        <v>143</v>
      </c>
      <c r="E67">
        <v>146871.743103671</v>
      </c>
      <c r="F67">
        <v>556.79999999999995</v>
      </c>
      <c r="G67">
        <v>59.455478860203797</v>
      </c>
      <c r="H67">
        <v>-12.402084688677601</v>
      </c>
      <c r="I67">
        <v>5.2048939804963501</v>
      </c>
      <c r="J67">
        <v>2.1590305773357699</v>
      </c>
      <c r="K67">
        <v>573.00160482956903</v>
      </c>
      <c r="L67">
        <v>500.64895443369898</v>
      </c>
      <c r="M67">
        <v>49.531520140547201</v>
      </c>
      <c r="N67">
        <v>0.97284776288294394</v>
      </c>
      <c r="O67">
        <v>17.4568965517241</v>
      </c>
      <c r="P67">
        <v>114.60782424359201</v>
      </c>
      <c r="Q67">
        <v>0.18396057617876399</v>
      </c>
    </row>
    <row r="68" spans="1:17" x14ac:dyDescent="0.3">
      <c r="A68" t="s">
        <v>190</v>
      </c>
      <c r="B68" t="s">
        <v>191</v>
      </c>
      <c r="C68" t="s">
        <v>3173</v>
      </c>
      <c r="D68" t="s">
        <v>192</v>
      </c>
      <c r="E68">
        <v>144234.12073872099</v>
      </c>
      <c r="F68">
        <v>5423.8</v>
      </c>
      <c r="G68">
        <v>14.2667227999621</v>
      </c>
      <c r="H68">
        <v>3.9106072191454802</v>
      </c>
      <c r="I68">
        <v>34.878475350348602</v>
      </c>
      <c r="J68">
        <v>1.40480886302525</v>
      </c>
      <c r="K68">
        <v>5094.1768517050104</v>
      </c>
      <c r="L68">
        <v>4404.8786218633104</v>
      </c>
      <c r="M68">
        <v>58.413059917538298</v>
      </c>
      <c r="N68">
        <v>1.67810639041913</v>
      </c>
      <c r="O68">
        <v>2.93428961244883</v>
      </c>
      <c r="P68">
        <v>64.591994659059793</v>
      </c>
      <c r="Q68">
        <v>-2.5340120989539E-2</v>
      </c>
    </row>
    <row r="69" spans="1:17" x14ac:dyDescent="0.3">
      <c r="A69" t="s">
        <v>193</v>
      </c>
      <c r="B69" t="s">
        <v>194</v>
      </c>
      <c r="C69" t="s">
        <v>3171</v>
      </c>
      <c r="D69" t="s">
        <v>195</v>
      </c>
      <c r="E69">
        <v>142253.28657300599</v>
      </c>
      <c r="F69">
        <v>1388.25</v>
      </c>
      <c r="G69">
        <v>8.4575574288707802</v>
      </c>
      <c r="H69">
        <v>-9.0518826101869205</v>
      </c>
      <c r="I69">
        <v>-3.4794404622736801E-2</v>
      </c>
      <c r="J69">
        <v>-3.50361798900424</v>
      </c>
      <c r="K69">
        <v>1436.1438451587001</v>
      </c>
      <c r="L69">
        <v>1313.2691478101799</v>
      </c>
      <c r="M69">
        <v>25.885627839574799</v>
      </c>
      <c r="N69">
        <v>1.26068681389066</v>
      </c>
      <c r="O69">
        <v>11.064289573203601</v>
      </c>
      <c r="P69">
        <v>44.639508230881397</v>
      </c>
      <c r="Q69">
        <v>8.5268830984399999E-3</v>
      </c>
    </row>
    <row r="70" spans="1:17" x14ac:dyDescent="0.3">
      <c r="A70" t="s">
        <v>196</v>
      </c>
      <c r="B70" t="s">
        <v>197</v>
      </c>
      <c r="C70" t="s">
        <v>3175</v>
      </c>
      <c r="D70" t="s">
        <v>198</v>
      </c>
      <c r="E70">
        <v>136516.73371845001</v>
      </c>
      <c r="F70">
        <v>4972.6499999999996</v>
      </c>
      <c r="G70">
        <v>17.015157560660398</v>
      </c>
      <c r="H70">
        <v>-0.86654895693045597</v>
      </c>
      <c r="I70">
        <v>11.935310609809701</v>
      </c>
      <c r="J70">
        <v>2.6201253457415099</v>
      </c>
      <c r="K70">
        <v>4856.9892266653997</v>
      </c>
      <c r="L70">
        <v>4464.4077100139602</v>
      </c>
      <c r="M70">
        <v>56.671570348924398</v>
      </c>
      <c r="N70">
        <v>1.13017174835165</v>
      </c>
      <c r="O70">
        <v>2.6615587262324998</v>
      </c>
      <c r="P70">
        <v>51.836641221374002</v>
      </c>
      <c r="Q70">
        <v>6.1792040962804003E-2</v>
      </c>
    </row>
    <row r="71" spans="1:17" x14ac:dyDescent="0.3">
      <c r="A71" t="s">
        <v>199</v>
      </c>
      <c r="B71" t="s">
        <v>200</v>
      </c>
      <c r="C71" t="s">
        <v>3175</v>
      </c>
      <c r="D71" t="s">
        <v>80</v>
      </c>
      <c r="E71">
        <v>135094.07967703001</v>
      </c>
      <c r="F71">
        <v>2838.65</v>
      </c>
      <c r="G71">
        <v>54.172531456888002</v>
      </c>
      <c r="H71">
        <v>-2.8061496661292802</v>
      </c>
      <c r="I71">
        <v>17.149613558384601</v>
      </c>
      <c r="J71">
        <v>-0.53914333349612598</v>
      </c>
      <c r="K71">
        <v>2703.70997612464</v>
      </c>
      <c r="L71">
        <v>2296.57648598686</v>
      </c>
      <c r="M71">
        <v>49.883132776904702</v>
      </c>
      <c r="N71">
        <v>0.97208267990553698</v>
      </c>
      <c r="O71">
        <v>4.2044633892871497</v>
      </c>
      <c r="P71">
        <v>90.583772533485501</v>
      </c>
      <c r="Q71">
        <v>0.26681189158249302</v>
      </c>
    </row>
    <row r="72" spans="1:17" x14ac:dyDescent="0.3">
      <c r="A72" t="s">
        <v>201</v>
      </c>
      <c r="B72" t="s">
        <v>202</v>
      </c>
      <c r="C72" t="s">
        <v>3173</v>
      </c>
      <c r="D72" t="s">
        <v>54</v>
      </c>
      <c r="E72">
        <v>134679.37262602401</v>
      </c>
      <c r="F72">
        <v>1664.85</v>
      </c>
      <c r="G72">
        <v>9.3948398820053107</v>
      </c>
      <c r="H72">
        <v>-1.99425259165534</v>
      </c>
      <c r="I72">
        <v>-3.06694108822819</v>
      </c>
      <c r="J72">
        <v>2.1892828556701098</v>
      </c>
      <c r="K72">
        <v>1604.87915465999</v>
      </c>
      <c r="L72">
        <v>1466.0540850590801</v>
      </c>
      <c r="M72">
        <v>57.622615065354097</v>
      </c>
      <c r="N72">
        <v>1.06733348879067</v>
      </c>
      <c r="O72">
        <v>1.0901883052527299</v>
      </c>
      <c r="P72">
        <v>47.071554770318002</v>
      </c>
      <c r="Q72">
        <v>6.0187603095822002E-2</v>
      </c>
    </row>
    <row r="73" spans="1:17" x14ac:dyDescent="0.3">
      <c r="A73" t="s">
        <v>203</v>
      </c>
      <c r="B73" t="s">
        <v>204</v>
      </c>
      <c r="C73" t="s">
        <v>3169</v>
      </c>
      <c r="D73" t="s">
        <v>51</v>
      </c>
      <c r="E73">
        <v>134475.61401799499</v>
      </c>
      <c r="F73">
        <v>3570.4</v>
      </c>
      <c r="G73">
        <v>54.409512739684402</v>
      </c>
      <c r="H73">
        <v>8.4115823004884493</v>
      </c>
      <c r="I73">
        <v>29.941160271493601</v>
      </c>
      <c r="J73">
        <v>1.95764166469266</v>
      </c>
      <c r="K73">
        <v>3234.43041492356</v>
      </c>
      <c r="L73">
        <v>2684.62126938864</v>
      </c>
      <c r="M73">
        <v>62.7186238300688</v>
      </c>
      <c r="N73">
        <v>0.85638772942806496</v>
      </c>
      <c r="O73">
        <v>2.29246022854581</v>
      </c>
      <c r="P73">
        <v>102.765709742453</v>
      </c>
      <c r="Q73">
        <v>0.12847852002771401</v>
      </c>
    </row>
    <row r="74" spans="1:17" x14ac:dyDescent="0.3">
      <c r="A74" t="s">
        <v>205</v>
      </c>
      <c r="B74" t="s">
        <v>206</v>
      </c>
      <c r="C74" t="s">
        <v>3169</v>
      </c>
      <c r="D74" t="s">
        <v>51</v>
      </c>
      <c r="E74">
        <v>132945.36601642499</v>
      </c>
      <c r="F74">
        <v>1581.85</v>
      </c>
      <c r="G74">
        <v>-5.1956882402001696</v>
      </c>
      <c r="H74">
        <v>6.2789313168046803</v>
      </c>
      <c r="I74">
        <v>17.276764159488302</v>
      </c>
      <c r="J74">
        <v>-1.4569680408535599</v>
      </c>
      <c r="K74">
        <v>1495.13522750159</v>
      </c>
      <c r="L74">
        <v>1321.6715907207199</v>
      </c>
      <c r="M74">
        <v>47.491076932641903</v>
      </c>
      <c r="N74">
        <v>0.86606242885041596</v>
      </c>
      <c r="O74">
        <v>4.4346809115908696</v>
      </c>
      <c r="P74">
        <v>56.432950949366997</v>
      </c>
      <c r="Q74">
        <v>0.134144219397131</v>
      </c>
    </row>
    <row r="75" spans="1:17" x14ac:dyDescent="0.3">
      <c r="A75" t="s">
        <v>207</v>
      </c>
      <c r="B75" t="s">
        <v>208</v>
      </c>
      <c r="C75" t="s">
        <v>3169</v>
      </c>
      <c r="D75" t="s">
        <v>34</v>
      </c>
      <c r="E75">
        <v>128943.22185170199</v>
      </c>
      <c r="F75">
        <v>248.91</v>
      </c>
      <c r="G75">
        <v>-17.1026316417842</v>
      </c>
      <c r="H75">
        <v>-3.0754433864701598</v>
      </c>
      <c r="I75">
        <v>-23.099709078227601</v>
      </c>
      <c r="J75">
        <v>2.6491714730083098</v>
      </c>
      <c r="K75">
        <v>247.148955630747</v>
      </c>
      <c r="L75">
        <v>245.78295031778401</v>
      </c>
      <c r="M75">
        <v>66.909054377558704</v>
      </c>
      <c r="N75">
        <v>0.81446317469711105</v>
      </c>
      <c r="O75">
        <v>20.404965650234999</v>
      </c>
      <c r="P75">
        <v>32.504657971786003</v>
      </c>
      <c r="Q75">
        <v>0.133649882361044</v>
      </c>
    </row>
    <row r="76" spans="1:17" hidden="1" x14ac:dyDescent="0.3">
      <c r="A76" t="s">
        <v>209</v>
      </c>
      <c r="B76" t="s">
        <v>210</v>
      </c>
      <c r="C76" t="s">
        <v>3184</v>
      </c>
      <c r="D76" t="s">
        <v>51</v>
      </c>
      <c r="E76">
        <v>127574.499714727</v>
      </c>
      <c r="F76">
        <v>152.91999999999999</v>
      </c>
      <c r="G76">
        <v>-38.681360402886199</v>
      </c>
      <c r="H76">
        <v>-0.276356883117577</v>
      </c>
      <c r="I76">
        <v>-22.1680645831478</v>
      </c>
      <c r="J76">
        <v>-2.3424146299341899</v>
      </c>
      <c r="O76">
        <v>23.267067747841999</v>
      </c>
      <c r="P76">
        <v>4.7397260273972499</v>
      </c>
    </row>
    <row r="77" spans="1:17" x14ac:dyDescent="0.3">
      <c r="A77" t="s">
        <v>211</v>
      </c>
      <c r="B77" t="s">
        <v>212</v>
      </c>
      <c r="C77" t="s">
        <v>3174</v>
      </c>
      <c r="D77" t="s">
        <v>57</v>
      </c>
      <c r="E77">
        <v>126419.30755896099</v>
      </c>
      <c r="F77">
        <v>723.45</v>
      </c>
      <c r="G77">
        <v>32.094438252442501</v>
      </c>
      <c r="H77">
        <v>-1.13310529365343</v>
      </c>
      <c r="I77">
        <v>18.5817716620037</v>
      </c>
      <c r="J77">
        <v>-7.8650631586162696</v>
      </c>
      <c r="K77">
        <v>726.02936602269801</v>
      </c>
      <c r="L77">
        <v>614.33365036105204</v>
      </c>
      <c r="M77">
        <v>33.049266635119402</v>
      </c>
      <c r="N77">
        <v>1.2466814436153499</v>
      </c>
      <c r="O77">
        <v>11.2585527679867</v>
      </c>
      <c r="P77">
        <v>108.187050359712</v>
      </c>
      <c r="Q77">
        <v>6.2128336128389E-2</v>
      </c>
    </row>
    <row r="78" spans="1:17" x14ac:dyDescent="0.3">
      <c r="A78" t="s">
        <v>213</v>
      </c>
      <c r="B78" t="s">
        <v>214</v>
      </c>
      <c r="C78" t="s">
        <v>3178</v>
      </c>
      <c r="D78" t="s">
        <v>215</v>
      </c>
      <c r="E78">
        <v>125588.323376521</v>
      </c>
      <c r="F78">
        <v>1999.8</v>
      </c>
      <c r="G78">
        <v>12.7488089857468</v>
      </c>
      <c r="H78">
        <v>2.2324478526707101</v>
      </c>
      <c r="I78">
        <v>14.6612911769594</v>
      </c>
      <c r="J78">
        <v>-2.7750663980004</v>
      </c>
      <c r="K78">
        <v>1929.24069883167</v>
      </c>
      <c r="L78">
        <v>1712.6473649332399</v>
      </c>
      <c r="M78">
        <v>46.7291195167167</v>
      </c>
      <c r="N78">
        <v>0.99798373644104099</v>
      </c>
      <c r="O78">
        <v>5.3105310531052998</v>
      </c>
      <c r="P78">
        <v>62.209514539481603</v>
      </c>
      <c r="Q78">
        <v>2.2744614950228E-2</v>
      </c>
    </row>
    <row r="79" spans="1:17" x14ac:dyDescent="0.3">
      <c r="A79" t="s">
        <v>216</v>
      </c>
      <c r="B79" t="s">
        <v>217</v>
      </c>
      <c r="C79" t="s">
        <v>3174</v>
      </c>
      <c r="D79" t="s">
        <v>218</v>
      </c>
      <c r="E79">
        <v>124945.40759442</v>
      </c>
      <c r="F79">
        <v>1040.0999999999999</v>
      </c>
      <c r="G79">
        <v>-2.5950600736889502</v>
      </c>
      <c r="H79">
        <v>0.154061936706227</v>
      </c>
      <c r="I79">
        <v>-20.1502621218801</v>
      </c>
      <c r="J79">
        <v>-0.29523591212585998</v>
      </c>
      <c r="K79">
        <v>1033.89384442346</v>
      </c>
      <c r="L79">
        <v>1050.04853893939</v>
      </c>
      <c r="M79">
        <v>60.021714011681702</v>
      </c>
      <c r="N79">
        <v>0.82311266699285901</v>
      </c>
      <c r="O79">
        <v>29.602922795885</v>
      </c>
      <c r="P79">
        <v>51.6180758017492</v>
      </c>
      <c r="Q79">
        <v>-2.6007895151222E-2</v>
      </c>
    </row>
    <row r="80" spans="1:17" x14ac:dyDescent="0.3">
      <c r="A80" t="s">
        <v>219</v>
      </c>
      <c r="B80" t="s">
        <v>220</v>
      </c>
      <c r="C80" t="s">
        <v>3182</v>
      </c>
      <c r="D80" t="s">
        <v>130</v>
      </c>
      <c r="E80">
        <v>121734.222429563</v>
      </c>
      <c r="F80">
        <v>1221.05</v>
      </c>
      <c r="G80">
        <v>23.526640581140601</v>
      </c>
      <c r="H80">
        <v>-5.0056668618861497</v>
      </c>
      <c r="I80">
        <v>-10.2332472528884</v>
      </c>
      <c r="J80">
        <v>-7.8451584261194602</v>
      </c>
      <c r="K80">
        <v>1295.32681870273</v>
      </c>
      <c r="L80">
        <v>1198.99804725891</v>
      </c>
      <c r="M80">
        <v>31.669411812159002</v>
      </c>
      <c r="N80">
        <v>1.32620148299497</v>
      </c>
      <c r="O80">
        <v>35.125506736005804</v>
      </c>
      <c r="P80">
        <v>74.013111016103693</v>
      </c>
      <c r="Q80">
        <v>7.3492534730280001E-2</v>
      </c>
    </row>
    <row r="81" spans="1:17" x14ac:dyDescent="0.3">
      <c r="A81" t="s">
        <v>221</v>
      </c>
      <c r="B81" t="s">
        <v>222</v>
      </c>
      <c r="C81" t="s">
        <v>3169</v>
      </c>
      <c r="D81" t="s">
        <v>34</v>
      </c>
      <c r="E81">
        <v>121126.592904166</v>
      </c>
      <c r="F81">
        <v>105.21</v>
      </c>
      <c r="G81">
        <v>-4.9058213585971702</v>
      </c>
      <c r="H81">
        <v>-12.0301388519702</v>
      </c>
      <c r="I81">
        <v>-31.808178428786501</v>
      </c>
      <c r="J81">
        <v>0.65785338772838797</v>
      </c>
      <c r="K81">
        <v>113.121710167787</v>
      </c>
      <c r="L81">
        <v>110.885702174412</v>
      </c>
      <c r="M81">
        <v>37.876096045798803</v>
      </c>
      <c r="N81">
        <v>1.4739821140175799</v>
      </c>
      <c r="O81">
        <v>35.823590913411202</v>
      </c>
      <c r="P81">
        <v>56.213808463251603</v>
      </c>
      <c r="Q81">
        <v>0.113702025227212</v>
      </c>
    </row>
    <row r="82" spans="1:17" x14ac:dyDescent="0.3">
      <c r="A82" t="s">
        <v>223</v>
      </c>
      <c r="B82" t="s">
        <v>224</v>
      </c>
      <c r="C82" t="s">
        <v>3171</v>
      </c>
      <c r="D82" t="s">
        <v>225</v>
      </c>
      <c r="E82">
        <v>118357.39930987501</v>
      </c>
      <c r="F82">
        <v>1196.25</v>
      </c>
      <c r="G82">
        <v>7.5455739364707703</v>
      </c>
      <c r="H82">
        <v>-3.1300812038597798</v>
      </c>
      <c r="I82">
        <v>-7.7771453479362602</v>
      </c>
      <c r="J82">
        <v>-0.83174762937426905</v>
      </c>
      <c r="K82">
        <v>1189.6121774569599</v>
      </c>
      <c r="L82">
        <v>1109.3110933385501</v>
      </c>
      <c r="M82">
        <v>43.781885468098203</v>
      </c>
      <c r="N82">
        <v>1.25567451911002</v>
      </c>
      <c r="O82">
        <v>4.7791346978595497</v>
      </c>
      <c r="P82">
        <v>41.651344095907</v>
      </c>
      <c r="Q82">
        <v>2.5070960362067001E-2</v>
      </c>
    </row>
    <row r="83" spans="1:17" x14ac:dyDescent="0.3">
      <c r="A83" t="s">
        <v>226</v>
      </c>
      <c r="B83" t="s">
        <v>227</v>
      </c>
      <c r="C83" t="s">
        <v>3169</v>
      </c>
      <c r="D83" t="s">
        <v>228</v>
      </c>
      <c r="E83">
        <v>118238.90403998199</v>
      </c>
      <c r="F83">
        <v>10605.7</v>
      </c>
      <c r="G83">
        <v>19.842047248853</v>
      </c>
      <c r="H83">
        <v>2.4832653237472102</v>
      </c>
      <c r="I83">
        <v>11.1041005693569</v>
      </c>
      <c r="J83">
        <v>0.55601990889653696</v>
      </c>
      <c r="K83">
        <v>10146.2304474185</v>
      </c>
      <c r="L83">
        <v>8945.7341172448305</v>
      </c>
      <c r="M83">
        <v>48.511848234161597</v>
      </c>
      <c r="N83">
        <v>1.0018253492248601</v>
      </c>
      <c r="O83">
        <v>7.0179243237127098</v>
      </c>
      <c r="P83">
        <v>60.015992999290901</v>
      </c>
      <c r="Q83">
        <v>9.5309463396037006E-2</v>
      </c>
    </row>
    <row r="84" spans="1:17" x14ac:dyDescent="0.3">
      <c r="A84" t="s">
        <v>229</v>
      </c>
      <c r="B84" t="s">
        <v>230</v>
      </c>
      <c r="C84" t="s">
        <v>3171</v>
      </c>
      <c r="D84" t="s">
        <v>231</v>
      </c>
      <c r="E84">
        <v>117375.439522566</v>
      </c>
      <c r="F84">
        <v>1610.95</v>
      </c>
      <c r="G84">
        <v>29.936472494295799</v>
      </c>
      <c r="H84">
        <v>5.7531150607590096</v>
      </c>
      <c r="I84">
        <v>24.8833930060146</v>
      </c>
      <c r="J84">
        <v>-0.71243766931833596</v>
      </c>
      <c r="K84">
        <v>1482.1371300809701</v>
      </c>
      <c r="L84">
        <v>1278.00956530908</v>
      </c>
      <c r="M84">
        <v>61.197322557584698</v>
      </c>
      <c r="N84">
        <v>1.0414881414814601</v>
      </c>
      <c r="O84">
        <v>2.26884757441261</v>
      </c>
      <c r="P84">
        <v>64.156519080858004</v>
      </c>
      <c r="Q84">
        <v>5.9509507474725998E-2</v>
      </c>
    </row>
    <row r="85" spans="1:17" x14ac:dyDescent="0.3">
      <c r="A85" t="s">
        <v>232</v>
      </c>
      <c r="B85" t="s">
        <v>233</v>
      </c>
      <c r="C85" t="s">
        <v>3175</v>
      </c>
      <c r="D85" t="s">
        <v>80</v>
      </c>
      <c r="E85">
        <v>115189.643913008</v>
      </c>
      <c r="F85">
        <v>5750.1</v>
      </c>
      <c r="G85">
        <v>59.318323664207298</v>
      </c>
      <c r="H85">
        <v>1.55628231409578</v>
      </c>
      <c r="I85">
        <v>11.229713052886201</v>
      </c>
      <c r="J85">
        <v>-5.5952060444417402</v>
      </c>
      <c r="K85">
        <v>5645.9192236990102</v>
      </c>
      <c r="L85">
        <v>4945.0191171858396</v>
      </c>
      <c r="M85">
        <v>37.193327917194601</v>
      </c>
      <c r="N85">
        <v>1.33148756520003</v>
      </c>
      <c r="O85">
        <v>8.6285455905114699</v>
      </c>
      <c r="P85">
        <v>96.655209562406995</v>
      </c>
      <c r="Q85">
        <v>8.5313179610469997E-2</v>
      </c>
    </row>
    <row r="86" spans="1:17" x14ac:dyDescent="0.3">
      <c r="A86" t="s">
        <v>234</v>
      </c>
      <c r="B86" t="s">
        <v>235</v>
      </c>
      <c r="C86" t="s">
        <v>3181</v>
      </c>
      <c r="D86" t="s">
        <v>161</v>
      </c>
      <c r="E86">
        <v>115034.117976672</v>
      </c>
      <c r="F86">
        <v>751.3</v>
      </c>
      <c r="G86">
        <v>37.718280884523701</v>
      </c>
      <c r="H86">
        <v>5.2283494479274202</v>
      </c>
      <c r="I86">
        <v>30.205758793976901</v>
      </c>
      <c r="J86">
        <v>-3.6177272060695498</v>
      </c>
      <c r="K86">
        <v>719.60555742368001</v>
      </c>
      <c r="L86">
        <v>611.32215765152398</v>
      </c>
      <c r="M86">
        <v>52.792122798559703</v>
      </c>
      <c r="N86">
        <v>1.0767525308488799</v>
      </c>
      <c r="O86">
        <v>8.3987754558764802</v>
      </c>
      <c r="P86">
        <v>109.159242761692</v>
      </c>
      <c r="Q86">
        <v>0.22405680171702999</v>
      </c>
    </row>
    <row r="87" spans="1:17" x14ac:dyDescent="0.3">
      <c r="A87" t="s">
        <v>236</v>
      </c>
      <c r="B87" t="s">
        <v>237</v>
      </c>
      <c r="C87" t="s">
        <v>3173</v>
      </c>
      <c r="D87" t="s">
        <v>54</v>
      </c>
      <c r="E87">
        <v>114250.181463409</v>
      </c>
      <c r="F87">
        <v>3369.9</v>
      </c>
      <c r="G87">
        <v>47.866018451473003</v>
      </c>
      <c r="H87">
        <v>-6.2322526099297901</v>
      </c>
      <c r="I87">
        <v>11.435210830863699</v>
      </c>
      <c r="J87">
        <v>-2.9433724126057599</v>
      </c>
      <c r="K87">
        <v>3316.09930578172</v>
      </c>
      <c r="L87">
        <v>2839.5951140490702</v>
      </c>
      <c r="M87">
        <v>39.713541298318603</v>
      </c>
      <c r="N87">
        <v>0.96249784154155404</v>
      </c>
      <c r="O87">
        <v>6.0565595418261502</v>
      </c>
      <c r="P87">
        <v>84.900277084304903</v>
      </c>
      <c r="Q87">
        <v>0.100503738530638</v>
      </c>
    </row>
    <row r="88" spans="1:17" x14ac:dyDescent="0.3">
      <c r="A88" t="s">
        <v>238</v>
      </c>
      <c r="B88" t="s">
        <v>239</v>
      </c>
      <c r="C88" t="s">
        <v>3173</v>
      </c>
      <c r="D88" t="s">
        <v>54</v>
      </c>
      <c r="E88">
        <v>112629.68528178299</v>
      </c>
      <c r="F88">
        <v>6749.1</v>
      </c>
      <c r="G88">
        <v>-7.7887327883295097</v>
      </c>
      <c r="H88">
        <v>-6.46190491076666</v>
      </c>
      <c r="I88">
        <v>-6.6457157977005501</v>
      </c>
      <c r="J88">
        <v>1.9481207387421799</v>
      </c>
      <c r="K88">
        <v>6694.1851612527298</v>
      </c>
      <c r="L88">
        <v>6275.21352024114</v>
      </c>
      <c r="M88">
        <v>61.897116574949699</v>
      </c>
      <c r="N88">
        <v>1.1584780099887699</v>
      </c>
      <c r="O88">
        <v>5.3095968351335596</v>
      </c>
      <c r="P88">
        <v>29.6520060320235</v>
      </c>
      <c r="Q88">
        <v>7.976882493375E-3</v>
      </c>
    </row>
    <row r="89" spans="1:17" x14ac:dyDescent="0.3">
      <c r="A89" t="s">
        <v>240</v>
      </c>
      <c r="B89" t="s">
        <v>241</v>
      </c>
      <c r="C89" t="s">
        <v>3175</v>
      </c>
      <c r="D89" t="s">
        <v>187</v>
      </c>
      <c r="E89">
        <v>111607.4729968</v>
      </c>
      <c r="F89">
        <v>37841.199999999997</v>
      </c>
      <c r="G89">
        <v>70.321365987213596</v>
      </c>
      <c r="H89">
        <v>14.371261847583501</v>
      </c>
      <c r="I89">
        <v>7.55379316158748</v>
      </c>
      <c r="J89">
        <v>3.52258295636826</v>
      </c>
      <c r="K89">
        <v>34203.237372155003</v>
      </c>
      <c r="L89">
        <v>30170.065819411899</v>
      </c>
      <c r="M89">
        <v>80.238360517230504</v>
      </c>
      <c r="N89">
        <v>1.25181536645666</v>
      </c>
      <c r="O89">
        <v>0.89505618215068805</v>
      </c>
      <c r="P89">
        <v>103.44731182795699</v>
      </c>
      <c r="Q89">
        <v>0.118869135233585</v>
      </c>
    </row>
    <row r="90" spans="1:17" x14ac:dyDescent="0.3">
      <c r="A90" t="s">
        <v>242</v>
      </c>
      <c r="B90" t="s">
        <v>243</v>
      </c>
      <c r="C90" t="s">
        <v>3169</v>
      </c>
      <c r="D90" t="s">
        <v>43</v>
      </c>
      <c r="E90">
        <v>111006.973640975</v>
      </c>
      <c r="F90">
        <v>767.2</v>
      </c>
      <c r="G90">
        <v>5.9217699432520998</v>
      </c>
      <c r="H90">
        <v>-0.85551347513271603</v>
      </c>
      <c r="I90">
        <v>8.2399436234164494</v>
      </c>
      <c r="J90">
        <v>-6.8570496753692506E-2</v>
      </c>
      <c r="K90">
        <v>734.37737202054302</v>
      </c>
      <c r="L90">
        <v>638.49142344578502</v>
      </c>
      <c r="M90">
        <v>48.054292297620798</v>
      </c>
      <c r="N90">
        <v>0.72531244827274299</v>
      </c>
      <c r="O90">
        <v>3.8581856100104099</v>
      </c>
      <c r="P90">
        <v>65.541050814543098</v>
      </c>
      <c r="Q90">
        <v>-1.8248224055791001E-2</v>
      </c>
    </row>
    <row r="91" spans="1:17" x14ac:dyDescent="0.3">
      <c r="A91" t="s">
        <v>244</v>
      </c>
      <c r="B91" t="s">
        <v>245</v>
      </c>
      <c r="C91" t="s">
        <v>3181</v>
      </c>
      <c r="D91" t="s">
        <v>215</v>
      </c>
      <c r="E91">
        <v>110373.639479712</v>
      </c>
      <c r="F91">
        <v>7326.55</v>
      </c>
      <c r="G91">
        <v>4.9921524674070099</v>
      </c>
      <c r="H91">
        <v>5.1390655015994602</v>
      </c>
      <c r="I91">
        <v>25.891362605873201</v>
      </c>
      <c r="J91">
        <v>10.8089454445408</v>
      </c>
      <c r="K91">
        <v>6703.4610650401401</v>
      </c>
      <c r="L91">
        <v>6005.7310357981296</v>
      </c>
      <c r="M91">
        <v>78.874629796713904</v>
      </c>
      <c r="N91">
        <v>1.0751937728685901</v>
      </c>
      <c r="O91">
        <v>0.36852270168086199</v>
      </c>
      <c r="P91">
        <v>92.753222836095702</v>
      </c>
      <c r="Q91">
        <v>0.133298843243951</v>
      </c>
    </row>
    <row r="92" spans="1:17" x14ac:dyDescent="0.3">
      <c r="A92" t="s">
        <v>246</v>
      </c>
      <c r="B92" t="s">
        <v>247</v>
      </c>
      <c r="C92" t="s">
        <v>3171</v>
      </c>
      <c r="D92" t="s">
        <v>195</v>
      </c>
      <c r="E92">
        <v>109896.002020168</v>
      </c>
      <c r="F92">
        <v>619</v>
      </c>
      <c r="G92">
        <v>-19.546564466645101</v>
      </c>
      <c r="H92">
        <v>-5.4286529477513898</v>
      </c>
      <c r="I92">
        <v>1.5940805704194301</v>
      </c>
      <c r="J92">
        <v>-3.4257121195726801</v>
      </c>
      <c r="K92">
        <v>636.82819024779599</v>
      </c>
      <c r="L92">
        <v>592.06551985711997</v>
      </c>
      <c r="M92">
        <v>26.216157158544402</v>
      </c>
      <c r="N92">
        <v>0.95284347442483797</v>
      </c>
      <c r="O92">
        <v>8.5621970920840091</v>
      </c>
      <c r="P92">
        <v>26.533115290269802</v>
      </c>
      <c r="Q92">
        <v>-7.3021577293748002E-2</v>
      </c>
    </row>
    <row r="93" spans="1:17" x14ac:dyDescent="0.3">
      <c r="A93" t="s">
        <v>248</v>
      </c>
      <c r="B93" t="s">
        <v>249</v>
      </c>
      <c r="C93" t="s">
        <v>3169</v>
      </c>
      <c r="D93" t="s">
        <v>24</v>
      </c>
      <c r="E93">
        <v>109814.65561536</v>
      </c>
      <c r="F93">
        <v>1409.7</v>
      </c>
      <c r="G93">
        <v>-33.150589970401903</v>
      </c>
      <c r="H93">
        <v>-3.5321806486360998</v>
      </c>
      <c r="I93">
        <v>-24.446698556587499</v>
      </c>
      <c r="J93">
        <v>-2.2261191835501899</v>
      </c>
      <c r="K93">
        <v>1433.3182892960899</v>
      </c>
      <c r="L93">
        <v>1442.3347074503099</v>
      </c>
      <c r="M93">
        <v>31.484440996171401</v>
      </c>
      <c r="N93">
        <v>1.0116725967475899</v>
      </c>
      <c r="O93">
        <v>20.202880045399699</v>
      </c>
      <c r="P93">
        <v>6.0562744507974804</v>
      </c>
      <c r="Q93">
        <v>-1.1038181617646E-2</v>
      </c>
    </row>
    <row r="94" spans="1:17" x14ac:dyDescent="0.3">
      <c r="A94" t="s">
        <v>250</v>
      </c>
      <c r="B94" t="s">
        <v>251</v>
      </c>
      <c r="C94" t="s">
        <v>3172</v>
      </c>
      <c r="D94" t="s">
        <v>143</v>
      </c>
      <c r="E94">
        <v>109401.00464699999</v>
      </c>
      <c r="F94">
        <v>524.70000000000005</v>
      </c>
      <c r="G94">
        <v>172.81376476180401</v>
      </c>
      <c r="H94">
        <v>-16.2418682855482</v>
      </c>
      <c r="I94">
        <v>83.602466751377406</v>
      </c>
      <c r="J94">
        <v>1.3601075877903599</v>
      </c>
      <c r="K94">
        <v>538.59655614027497</v>
      </c>
      <c r="L94">
        <v>400.024874210429</v>
      </c>
      <c r="M94">
        <v>39.654007880891299</v>
      </c>
      <c r="N94">
        <v>0.23365882956876799</v>
      </c>
      <c r="O94">
        <v>23.308557270821399</v>
      </c>
      <c r="P94">
        <v>269.11712979247199</v>
      </c>
      <c r="Q94">
        <v>0.215313650862271</v>
      </c>
    </row>
    <row r="95" spans="1:17" x14ac:dyDescent="0.3">
      <c r="A95" t="s">
        <v>252</v>
      </c>
      <c r="B95" t="s">
        <v>253</v>
      </c>
      <c r="C95" t="s">
        <v>3181</v>
      </c>
      <c r="D95" t="s">
        <v>254</v>
      </c>
      <c r="E95">
        <v>108995.441711447</v>
      </c>
      <c r="F95">
        <v>79.739999999999995</v>
      </c>
      <c r="G95">
        <v>164.521113313873</v>
      </c>
      <c r="H95">
        <v>2.6980290817946999</v>
      </c>
      <c r="I95">
        <v>72.776676949828897</v>
      </c>
      <c r="J95">
        <v>-3.47858161523002</v>
      </c>
      <c r="K95">
        <v>74.692815450238598</v>
      </c>
      <c r="L95">
        <v>54.966716974205298</v>
      </c>
      <c r="M95">
        <v>41.399590099039699</v>
      </c>
      <c r="N95">
        <v>0.52897036484245596</v>
      </c>
      <c r="O95">
        <v>7.9006772009029502</v>
      </c>
      <c r="P95">
        <v>209.66990291262101</v>
      </c>
      <c r="Q95">
        <v>0.21322668319760199</v>
      </c>
    </row>
    <row r="96" spans="1:17" x14ac:dyDescent="0.3">
      <c r="A96" t="s">
        <v>255</v>
      </c>
      <c r="B96" t="s">
        <v>256</v>
      </c>
      <c r="C96" t="s">
        <v>3169</v>
      </c>
      <c r="D96" t="s">
        <v>34</v>
      </c>
      <c r="E96">
        <v>108745.577708768</v>
      </c>
      <c r="F96">
        <v>57.53</v>
      </c>
      <c r="G96">
        <v>-12.496511918037699</v>
      </c>
      <c r="H96">
        <v>-7.71012721332949</v>
      </c>
      <c r="I96">
        <v>-25.7911249077561</v>
      </c>
      <c r="J96">
        <v>-3.40340316259572</v>
      </c>
      <c r="K96">
        <v>60.5615895722649</v>
      </c>
      <c r="L96">
        <v>57.8772501367107</v>
      </c>
      <c r="M96">
        <v>38.843522693224998</v>
      </c>
      <c r="N96">
        <v>0.58735138944387399</v>
      </c>
      <c r="O96">
        <v>45.576221102033699</v>
      </c>
      <c r="P96">
        <v>56.971350613915398</v>
      </c>
      <c r="Q96">
        <v>9.1834875265143001E-2</v>
      </c>
    </row>
    <row r="97" spans="1:17" x14ac:dyDescent="0.3">
      <c r="A97" t="s">
        <v>257</v>
      </c>
      <c r="B97" t="s">
        <v>258</v>
      </c>
      <c r="C97" t="s">
        <v>3173</v>
      </c>
      <c r="D97" t="s">
        <v>54</v>
      </c>
      <c r="E97">
        <v>108708.48910965001</v>
      </c>
      <c r="F97">
        <v>1080.3499999999999</v>
      </c>
      <c r="G97">
        <v>45.442077395439</v>
      </c>
      <c r="H97">
        <v>-7.05896277022027</v>
      </c>
      <c r="I97">
        <v>-6.0447979778227303</v>
      </c>
      <c r="J97">
        <v>2.8687513469010102</v>
      </c>
      <c r="K97">
        <v>1115.7182742290499</v>
      </c>
      <c r="L97">
        <v>991.97598780336898</v>
      </c>
      <c r="M97">
        <v>49.675711076368302</v>
      </c>
      <c r="N97">
        <v>0.70331572998810299</v>
      </c>
      <c r="O97">
        <v>22.580645161290299</v>
      </c>
      <c r="P97">
        <v>90.286217525319202</v>
      </c>
      <c r="Q97">
        <v>7.3401979966276995E-2</v>
      </c>
    </row>
    <row r="98" spans="1:17" x14ac:dyDescent="0.3">
      <c r="A98" t="s">
        <v>259</v>
      </c>
      <c r="B98" t="s">
        <v>260</v>
      </c>
      <c r="C98" t="s">
        <v>3181</v>
      </c>
      <c r="D98" t="s">
        <v>261</v>
      </c>
      <c r="E98">
        <v>107624.563928124</v>
      </c>
      <c r="F98">
        <v>3875.85</v>
      </c>
      <c r="G98">
        <v>99.530746187095403</v>
      </c>
      <c r="H98">
        <v>0.92393195372864401</v>
      </c>
      <c r="I98">
        <v>12.7069552126512</v>
      </c>
      <c r="J98">
        <v>1.6671574814057299</v>
      </c>
      <c r="K98">
        <v>3777.6075073637398</v>
      </c>
      <c r="L98">
        <v>3252.7221536030302</v>
      </c>
      <c r="M98">
        <v>58.287109742983603</v>
      </c>
      <c r="N98">
        <v>0.59268881458489497</v>
      </c>
      <c r="O98">
        <v>7.6383244965620296</v>
      </c>
      <c r="P98">
        <v>133.61863717187501</v>
      </c>
      <c r="Q98">
        <v>0.23057833223473501</v>
      </c>
    </row>
    <row r="99" spans="1:17" x14ac:dyDescent="0.3">
      <c r="A99" t="s">
        <v>262</v>
      </c>
      <c r="B99" t="s">
        <v>263</v>
      </c>
      <c r="C99" t="s">
        <v>3169</v>
      </c>
      <c r="D99" t="s">
        <v>43</v>
      </c>
      <c r="E99">
        <v>106551.75791196999</v>
      </c>
      <c r="F99">
        <v>2153.9</v>
      </c>
      <c r="G99">
        <v>33.6580474662669</v>
      </c>
      <c r="H99">
        <v>-1.8548968023471299</v>
      </c>
      <c r="I99">
        <v>12.685861138632699</v>
      </c>
      <c r="J99">
        <v>-2.9307780991353001</v>
      </c>
      <c r="K99">
        <v>2092.41695749784</v>
      </c>
      <c r="L99">
        <v>1797.7967283985299</v>
      </c>
      <c r="M99">
        <v>40.025851720756997</v>
      </c>
      <c r="N99">
        <v>1.0879586610144401</v>
      </c>
      <c r="O99">
        <v>6.8712567900088102</v>
      </c>
      <c r="P99">
        <v>67.488335925349901</v>
      </c>
      <c r="Q99">
        <v>1.0771469733540999E-2</v>
      </c>
    </row>
    <row r="100" spans="1:17" x14ac:dyDescent="0.3">
      <c r="A100" t="s">
        <v>264</v>
      </c>
      <c r="B100" t="s">
        <v>265</v>
      </c>
      <c r="C100" t="s">
        <v>3179</v>
      </c>
      <c r="D100" t="s">
        <v>127</v>
      </c>
      <c r="E100">
        <v>106033.68194727</v>
      </c>
      <c r="F100">
        <v>8195.9500000000007</v>
      </c>
      <c r="G100">
        <v>67.836594943505105</v>
      </c>
      <c r="H100">
        <v>4.3646165781841502</v>
      </c>
      <c r="I100">
        <v>30.060325755886002</v>
      </c>
      <c r="J100">
        <v>1.24115607506679</v>
      </c>
      <c r="K100">
        <v>7507.5871440954897</v>
      </c>
      <c r="L100">
        <v>6345.2785276712802</v>
      </c>
      <c r="M100">
        <v>67.576744402233004</v>
      </c>
      <c r="N100">
        <v>1.0871388792292001</v>
      </c>
      <c r="O100">
        <v>0.78575393944568805</v>
      </c>
      <c r="P100">
        <v>106.34055462544499</v>
      </c>
      <c r="Q100">
        <v>1.7702115436859999E-3</v>
      </c>
    </row>
    <row r="101" spans="1:17" x14ac:dyDescent="0.3">
      <c r="A101" t="s">
        <v>266</v>
      </c>
      <c r="B101" t="s">
        <v>267</v>
      </c>
      <c r="C101" t="s">
        <v>3176</v>
      </c>
      <c r="D101" t="s">
        <v>124</v>
      </c>
      <c r="E101">
        <v>104935.937357491</v>
      </c>
      <c r="F101">
        <v>1035.3499999999999</v>
      </c>
      <c r="G101">
        <v>16.642138902944499</v>
      </c>
      <c r="H101">
        <v>4.4041649157152403</v>
      </c>
      <c r="I101">
        <v>0.58965105016149799</v>
      </c>
      <c r="J101">
        <v>-0.56423398556373905</v>
      </c>
      <c r="K101">
        <v>992.279633222332</v>
      </c>
      <c r="L101">
        <v>905.47621708288204</v>
      </c>
      <c r="M101">
        <v>60.477285762728798</v>
      </c>
      <c r="N101">
        <v>1.33492802875422</v>
      </c>
      <c r="O101">
        <v>5.9545081373448596</v>
      </c>
      <c r="P101">
        <v>78.017537826684901</v>
      </c>
      <c r="Q101">
        <v>0.109291613419049</v>
      </c>
    </row>
    <row r="102" spans="1:17" x14ac:dyDescent="0.3">
      <c r="A102" t="s">
        <v>268</v>
      </c>
      <c r="B102" t="s">
        <v>269</v>
      </c>
      <c r="C102" t="s">
        <v>3183</v>
      </c>
      <c r="D102" t="s">
        <v>270</v>
      </c>
      <c r="E102">
        <v>104585.91359464799</v>
      </c>
      <c r="F102">
        <v>11537.75</v>
      </c>
      <c r="G102">
        <v>100.61270922020999</v>
      </c>
      <c r="H102">
        <v>5.31495762273883</v>
      </c>
      <c r="I102">
        <v>15.992599810340501</v>
      </c>
      <c r="J102">
        <v>0.55145775109619799</v>
      </c>
      <c r="K102">
        <v>10864.927910312401</v>
      </c>
      <c r="L102">
        <v>9147.5964159849209</v>
      </c>
      <c r="M102">
        <v>63.2687506042313</v>
      </c>
      <c r="N102">
        <v>0.64889454321839901</v>
      </c>
      <c r="O102">
        <v>15.2564408138501</v>
      </c>
      <c r="P102">
        <v>141.37299819039501</v>
      </c>
      <c r="Q102">
        <v>0.16709275974409099</v>
      </c>
    </row>
    <row r="103" spans="1:17" x14ac:dyDescent="0.3">
      <c r="A103" t="s">
        <v>271</v>
      </c>
      <c r="B103" t="s">
        <v>272</v>
      </c>
      <c r="C103" t="s">
        <v>3171</v>
      </c>
      <c r="D103" t="s">
        <v>195</v>
      </c>
      <c r="E103">
        <v>104082.472288145</v>
      </c>
      <c r="F103">
        <v>3820.15</v>
      </c>
      <c r="G103">
        <v>61.732755074573298</v>
      </c>
      <c r="H103">
        <v>2.1526595103250501</v>
      </c>
      <c r="I103">
        <v>22.4402171851569</v>
      </c>
      <c r="J103">
        <v>4.17858109753129</v>
      </c>
      <c r="K103">
        <v>3520.4014867282399</v>
      </c>
      <c r="L103">
        <v>2956.0209827571198</v>
      </c>
      <c r="M103">
        <v>82.6167443042077</v>
      </c>
      <c r="N103">
        <v>1.6210305286434501</v>
      </c>
      <c r="O103">
        <v>1.82846223315837</v>
      </c>
      <c r="P103">
        <v>93.999949216667005</v>
      </c>
      <c r="Q103">
        <v>0.116879452262767</v>
      </c>
    </row>
    <row r="104" spans="1:17" x14ac:dyDescent="0.3">
      <c r="A104" t="s">
        <v>273</v>
      </c>
      <c r="B104" t="s">
        <v>274</v>
      </c>
      <c r="C104" t="s">
        <v>3173</v>
      </c>
      <c r="D104" t="s">
        <v>54</v>
      </c>
      <c r="E104">
        <v>103502.998811317</v>
      </c>
      <c r="F104">
        <v>2578.9499999999998</v>
      </c>
      <c r="G104">
        <v>12.042320579535801</v>
      </c>
      <c r="H104">
        <v>0.118292746174017</v>
      </c>
      <c r="I104">
        <v>-7.0942828956283801</v>
      </c>
      <c r="J104">
        <v>-5.3245460649999803</v>
      </c>
      <c r="K104">
        <v>2393.8564345627701</v>
      </c>
      <c r="L104">
        <v>2172.9005569511201</v>
      </c>
      <c r="M104">
        <v>53.336009197569197</v>
      </c>
      <c r="N104">
        <v>0.87267411605172995</v>
      </c>
      <c r="O104">
        <v>7.79580837162412</v>
      </c>
      <c r="P104">
        <v>53.230741808026998</v>
      </c>
    </row>
    <row r="105" spans="1:17" x14ac:dyDescent="0.3">
      <c r="A105" t="s">
        <v>275</v>
      </c>
      <c r="B105" t="s">
        <v>276</v>
      </c>
      <c r="C105" t="s">
        <v>3173</v>
      </c>
      <c r="D105" t="s">
        <v>277</v>
      </c>
      <c r="E105">
        <v>103032.262908559</v>
      </c>
      <c r="F105">
        <v>7153.35</v>
      </c>
      <c r="G105">
        <v>8.3823770409018401</v>
      </c>
      <c r="H105">
        <v>0.396493718802363</v>
      </c>
      <c r="I105">
        <v>-3.41961619884135</v>
      </c>
      <c r="J105">
        <v>1.40829570538612</v>
      </c>
      <c r="K105">
        <v>6840.6380480504704</v>
      </c>
      <c r="L105">
        <v>6264.3040754134699</v>
      </c>
      <c r="M105">
        <v>60.096363714165598</v>
      </c>
      <c r="N105">
        <v>0.99273045341547295</v>
      </c>
      <c r="O105">
        <v>2.28704033774385</v>
      </c>
      <c r="P105">
        <v>51.361616589081599</v>
      </c>
      <c r="Q105">
        <v>4.0680755946673003E-2</v>
      </c>
    </row>
    <row r="106" spans="1:17" x14ac:dyDescent="0.3">
      <c r="A106" t="s">
        <v>278</v>
      </c>
      <c r="B106" t="s">
        <v>279</v>
      </c>
      <c r="C106" t="s">
        <v>3170</v>
      </c>
      <c r="D106" t="s">
        <v>280</v>
      </c>
      <c r="E106">
        <v>101483.444316284</v>
      </c>
      <c r="F106">
        <v>384.05</v>
      </c>
      <c r="G106">
        <v>69.976680027631204</v>
      </c>
      <c r="H106">
        <v>-18.6975777037642</v>
      </c>
      <c r="I106">
        <v>11.174476496226699</v>
      </c>
      <c r="J106">
        <v>-3.47030002952605</v>
      </c>
      <c r="K106">
        <v>409.745746499765</v>
      </c>
      <c r="L106">
        <v>338.988466604579</v>
      </c>
      <c r="M106">
        <v>27.16313470895</v>
      </c>
      <c r="N106">
        <v>1.3038945029327</v>
      </c>
      <c r="O106">
        <v>19.867204791042798</v>
      </c>
      <c r="P106">
        <v>130.38392321535599</v>
      </c>
      <c r="Q106">
        <v>1.0308650418171E-2</v>
      </c>
    </row>
    <row r="107" spans="1:17" x14ac:dyDescent="0.3">
      <c r="A107" t="s">
        <v>281</v>
      </c>
      <c r="B107" t="s">
        <v>282</v>
      </c>
      <c r="C107" t="s">
        <v>3169</v>
      </c>
      <c r="D107" t="s">
        <v>34</v>
      </c>
      <c r="E107">
        <v>100395.13345172199</v>
      </c>
      <c r="F107">
        <v>110.49</v>
      </c>
      <c r="G107">
        <v>12.338642198232201</v>
      </c>
      <c r="H107">
        <v>-3.3593871861478801</v>
      </c>
      <c r="I107">
        <v>-21.9512748597833</v>
      </c>
      <c r="J107">
        <v>1.76231454682286</v>
      </c>
      <c r="K107">
        <v>109.719287321992</v>
      </c>
      <c r="L107">
        <v>105.805421856148</v>
      </c>
      <c r="M107">
        <v>58.462981960080498</v>
      </c>
      <c r="N107">
        <v>1.1467635175262501</v>
      </c>
      <c r="O107">
        <v>16.6621413702597</v>
      </c>
      <c r="P107">
        <v>61.487869044139103</v>
      </c>
      <c r="Q107">
        <v>0.144062907440594</v>
      </c>
    </row>
    <row r="108" spans="1:17" x14ac:dyDescent="0.3">
      <c r="A108" t="s">
        <v>283</v>
      </c>
      <c r="B108" t="s">
        <v>284</v>
      </c>
      <c r="C108" t="s">
        <v>3173</v>
      </c>
      <c r="D108" t="s">
        <v>54</v>
      </c>
      <c r="E108">
        <v>100096.08838528</v>
      </c>
      <c r="F108">
        <v>2194.4</v>
      </c>
      <c r="G108">
        <v>55.524539165098098</v>
      </c>
      <c r="H108">
        <v>-4.8304842159626897</v>
      </c>
      <c r="I108">
        <v>21.459750432654001</v>
      </c>
      <c r="J108">
        <v>-0.46173959789081798</v>
      </c>
      <c r="K108">
        <v>2101.4463058013298</v>
      </c>
      <c r="L108">
        <v>1733.3200398705201</v>
      </c>
      <c r="M108">
        <v>46.758877326024098</v>
      </c>
      <c r="N108">
        <v>0.73466386469131395</v>
      </c>
      <c r="O108">
        <v>5.3590958804228901</v>
      </c>
      <c r="P108">
        <v>95.405164737310699</v>
      </c>
      <c r="Q108">
        <v>0.106012564779822</v>
      </c>
    </row>
    <row r="109" spans="1:17" x14ac:dyDescent="0.3">
      <c r="A109" t="s">
        <v>285</v>
      </c>
      <c r="B109" t="s">
        <v>286</v>
      </c>
      <c r="C109" t="s">
        <v>3180</v>
      </c>
      <c r="D109" t="s">
        <v>46</v>
      </c>
      <c r="E109">
        <v>99352.166291298505</v>
      </c>
      <c r="F109">
        <v>93.93</v>
      </c>
      <c r="G109">
        <v>26.638169632539501</v>
      </c>
      <c r="H109">
        <v>-3.2242883052648299</v>
      </c>
      <c r="I109">
        <v>-4.3409701089945303</v>
      </c>
      <c r="J109">
        <v>-0.71861880298579495</v>
      </c>
      <c r="K109">
        <v>94.429009876591806</v>
      </c>
      <c r="L109">
        <v>85.656026970564398</v>
      </c>
      <c r="M109">
        <v>45.914375562249099</v>
      </c>
      <c r="N109">
        <v>0.97449909118228095</v>
      </c>
      <c r="O109">
        <v>10.4545938464814</v>
      </c>
      <c r="P109">
        <v>80.634615384615401</v>
      </c>
      <c r="Q109">
        <v>0.11624476532098001</v>
      </c>
    </row>
    <row r="110" spans="1:17" x14ac:dyDescent="0.3">
      <c r="A110" t="s">
        <v>287</v>
      </c>
      <c r="B110" t="s">
        <v>288</v>
      </c>
      <c r="C110" t="s">
        <v>3168</v>
      </c>
      <c r="D110" t="s">
        <v>289</v>
      </c>
      <c r="E110">
        <v>99258.448131259996</v>
      </c>
      <c r="F110">
        <v>11442.65</v>
      </c>
      <c r="G110">
        <v>148.60633202856599</v>
      </c>
      <c r="H110">
        <v>3.2391884317825799</v>
      </c>
      <c r="I110">
        <v>14.7972752487438</v>
      </c>
      <c r="J110">
        <v>-0.90181934545726095</v>
      </c>
      <c r="K110">
        <v>10987.607756613699</v>
      </c>
      <c r="L110">
        <v>8774.4203926211303</v>
      </c>
      <c r="M110">
        <v>51.218782623480998</v>
      </c>
      <c r="N110">
        <v>1.0322342739334101</v>
      </c>
      <c r="O110">
        <v>10.2803983343019</v>
      </c>
      <c r="P110">
        <v>195.76742142266301</v>
      </c>
      <c r="Q110">
        <v>9.0211900532306002E-2</v>
      </c>
    </row>
    <row r="111" spans="1:17" x14ac:dyDescent="0.3">
      <c r="A111" t="s">
        <v>290</v>
      </c>
      <c r="B111" t="s">
        <v>291</v>
      </c>
      <c r="C111" t="s">
        <v>3181</v>
      </c>
      <c r="D111" t="s">
        <v>161</v>
      </c>
      <c r="E111">
        <v>97823.530102833305</v>
      </c>
      <c r="F111">
        <v>280.45</v>
      </c>
      <c r="G111">
        <v>82.478967234909902</v>
      </c>
      <c r="H111">
        <v>-5.8484531030488398</v>
      </c>
      <c r="I111">
        <v>-3.64542502339487</v>
      </c>
      <c r="J111">
        <v>-0.295315114133617</v>
      </c>
      <c r="K111">
        <v>283.78670710026603</v>
      </c>
      <c r="L111">
        <v>255.23018020203</v>
      </c>
      <c r="M111">
        <v>55.973176906796397</v>
      </c>
      <c r="N111">
        <v>1.00143200709699</v>
      </c>
      <c r="O111">
        <v>19.575681939739699</v>
      </c>
      <c r="P111">
        <v>147.09251101321499</v>
      </c>
      <c r="Q111">
        <v>0.158092828873374</v>
      </c>
    </row>
    <row r="112" spans="1:17" x14ac:dyDescent="0.3">
      <c r="A112" t="s">
        <v>292</v>
      </c>
      <c r="B112" t="s">
        <v>293</v>
      </c>
      <c r="C112" t="s">
        <v>3179</v>
      </c>
      <c r="D112" t="s">
        <v>294</v>
      </c>
      <c r="E112">
        <v>97203.366429874004</v>
      </c>
      <c r="F112">
        <v>681.7</v>
      </c>
      <c r="G112">
        <v>33.700384405977204</v>
      </c>
      <c r="H112">
        <v>2.6055171237510701</v>
      </c>
      <c r="I112">
        <v>-2.2993867198191502</v>
      </c>
      <c r="J112">
        <v>-3.9037114315747399</v>
      </c>
      <c r="K112">
        <v>661.56802376736402</v>
      </c>
      <c r="L112">
        <v>580.13914960060197</v>
      </c>
      <c r="M112">
        <v>38.902917729590598</v>
      </c>
      <c r="N112">
        <v>0.65646033694077399</v>
      </c>
      <c r="O112">
        <v>5.6843186152266396</v>
      </c>
      <c r="P112">
        <v>83.449946178686702</v>
      </c>
      <c r="Q112">
        <v>0.174475134990346</v>
      </c>
    </row>
    <row r="113" spans="1:17" x14ac:dyDescent="0.3">
      <c r="A113" t="s">
        <v>295</v>
      </c>
      <c r="B113" t="s">
        <v>296</v>
      </c>
      <c r="C113" t="s">
        <v>3177</v>
      </c>
      <c r="D113" t="s">
        <v>77</v>
      </c>
      <c r="E113">
        <v>95697.869939099997</v>
      </c>
      <c r="F113">
        <v>26523.25</v>
      </c>
      <c r="G113">
        <v>-27.8511469899213</v>
      </c>
      <c r="H113">
        <v>1.42390884568274</v>
      </c>
      <c r="I113">
        <v>-14.8832224026508</v>
      </c>
      <c r="J113">
        <v>3.15069423166914</v>
      </c>
      <c r="K113">
        <v>25847.805688527202</v>
      </c>
      <c r="L113">
        <v>26029.4001862234</v>
      </c>
      <c r="M113">
        <v>74.692026045942896</v>
      </c>
      <c r="N113">
        <v>0.61799707352703903</v>
      </c>
      <c r="O113">
        <v>15.8898325054433</v>
      </c>
      <c r="P113">
        <v>11.912447257383899</v>
      </c>
      <c r="Q113">
        <v>-5.8868948780061998E-2</v>
      </c>
    </row>
    <row r="114" spans="1:17" x14ac:dyDescent="0.3">
      <c r="A114" t="s">
        <v>297</v>
      </c>
      <c r="B114" t="s">
        <v>298</v>
      </c>
      <c r="C114" t="s">
        <v>3174</v>
      </c>
      <c r="D114" t="s">
        <v>103</v>
      </c>
      <c r="E114">
        <v>95643.351243817699</v>
      </c>
      <c r="F114">
        <v>95.05</v>
      </c>
      <c r="G114">
        <v>47.473341840621302</v>
      </c>
      <c r="H114">
        <v>-6.5896600323277497</v>
      </c>
      <c r="I114">
        <v>-11.755746171263199</v>
      </c>
      <c r="J114">
        <v>1.89661796584076</v>
      </c>
      <c r="K114">
        <v>96.873847292801202</v>
      </c>
      <c r="L114">
        <v>89.559914909657607</v>
      </c>
      <c r="M114">
        <v>53.252868609578599</v>
      </c>
      <c r="N114">
        <v>0.54952130634335705</v>
      </c>
      <c r="O114">
        <v>24.5660178853235</v>
      </c>
      <c r="P114">
        <v>96.384297520661093</v>
      </c>
      <c r="Q114">
        <v>0.13322191750137199</v>
      </c>
    </row>
    <row r="115" spans="1:17" x14ac:dyDescent="0.3">
      <c r="A115" t="s">
        <v>299</v>
      </c>
      <c r="B115" t="s">
        <v>300</v>
      </c>
      <c r="C115" t="s">
        <v>3167</v>
      </c>
      <c r="D115" t="s">
        <v>18</v>
      </c>
      <c r="E115">
        <v>94830.7147663254</v>
      </c>
      <c r="F115">
        <v>444.9</v>
      </c>
      <c r="G115">
        <v>130.962964925873</v>
      </c>
      <c r="H115">
        <v>2.8177036370886102</v>
      </c>
      <c r="I115">
        <v>23.550078272199499</v>
      </c>
      <c r="J115">
        <v>7.4617577838894196</v>
      </c>
      <c r="K115">
        <v>402.42629448211699</v>
      </c>
      <c r="L115">
        <v>341.15533727026701</v>
      </c>
      <c r="M115">
        <v>79.5408686035248</v>
      </c>
      <c r="N115">
        <v>0.621775819016683</v>
      </c>
      <c r="O115">
        <v>2.7534277365700102</v>
      </c>
      <c r="P115">
        <v>178.99247491638701</v>
      </c>
      <c r="Q115">
        <v>7.7220343497422003E-2</v>
      </c>
    </row>
    <row r="116" spans="1:17" x14ac:dyDescent="0.3">
      <c r="A116" t="s">
        <v>301</v>
      </c>
      <c r="B116" t="s">
        <v>302</v>
      </c>
      <c r="C116" t="s">
        <v>3173</v>
      </c>
      <c r="D116" t="s">
        <v>277</v>
      </c>
      <c r="E116">
        <v>94479.535842813406</v>
      </c>
      <c r="F116">
        <v>970.2</v>
      </c>
      <c r="G116">
        <v>32.469638952368399</v>
      </c>
      <c r="H116">
        <v>9.4546742919423803</v>
      </c>
      <c r="I116">
        <v>3.24699453459524</v>
      </c>
      <c r="J116">
        <v>-4.60809916130325</v>
      </c>
      <c r="K116">
        <v>925.53087734574899</v>
      </c>
      <c r="L116">
        <v>826.42965540851003</v>
      </c>
      <c r="M116">
        <v>47.653045133286597</v>
      </c>
      <c r="N116">
        <v>2.0831499818534698</v>
      </c>
      <c r="O116">
        <v>15.233972376829501</v>
      </c>
      <c r="P116">
        <v>80.116959064327503</v>
      </c>
      <c r="Q116">
        <v>0.112437451794705</v>
      </c>
    </row>
    <row r="117" spans="1:17" x14ac:dyDescent="0.3">
      <c r="A117" t="s">
        <v>303</v>
      </c>
      <c r="B117" t="s">
        <v>304</v>
      </c>
      <c r="C117" t="s">
        <v>3169</v>
      </c>
      <c r="D117" t="s">
        <v>305</v>
      </c>
      <c r="E117">
        <v>94384.586292149994</v>
      </c>
      <c r="F117">
        <v>87.78</v>
      </c>
      <c r="G117">
        <v>-7.0258706612774704</v>
      </c>
      <c r="H117">
        <v>-9.8327488418587592</v>
      </c>
      <c r="I117">
        <v>-9.5950539007846398</v>
      </c>
      <c r="J117">
        <v>-2.3020545226535498</v>
      </c>
      <c r="K117">
        <v>91.2658501464784</v>
      </c>
      <c r="L117">
        <v>84.652041628800305</v>
      </c>
      <c r="M117">
        <v>40.240771333783599</v>
      </c>
      <c r="N117">
        <v>0.31455572518901698</v>
      </c>
      <c r="O117">
        <v>22.9209387104124</v>
      </c>
      <c r="P117">
        <v>47.529411764705799</v>
      </c>
      <c r="Q117">
        <v>5.9104329792251997E-2</v>
      </c>
    </row>
    <row r="118" spans="1:17" x14ac:dyDescent="0.3">
      <c r="A118" t="s">
        <v>306</v>
      </c>
      <c r="B118" t="s">
        <v>307</v>
      </c>
      <c r="C118" t="s">
        <v>3169</v>
      </c>
      <c r="D118" t="s">
        <v>228</v>
      </c>
      <c r="E118">
        <v>93404.9462184765</v>
      </c>
      <c r="F118">
        <v>4365</v>
      </c>
      <c r="G118">
        <v>32.672846212980197</v>
      </c>
      <c r="H118">
        <v>-3.6980763108527799</v>
      </c>
      <c r="I118">
        <v>1.34555044487079</v>
      </c>
      <c r="J118">
        <v>-2.11045766968292</v>
      </c>
      <c r="K118">
        <v>4314.9782686929602</v>
      </c>
      <c r="L118">
        <v>3827.7955299140399</v>
      </c>
      <c r="M118">
        <v>43.732224100943498</v>
      </c>
      <c r="N118">
        <v>0.74853941568757199</v>
      </c>
      <c r="O118">
        <v>4.1512027491408903</v>
      </c>
      <c r="P118">
        <v>66.7303284950343</v>
      </c>
      <c r="Q118">
        <v>3.1552620743015999E-2</v>
      </c>
    </row>
    <row r="119" spans="1:17" x14ac:dyDescent="0.3">
      <c r="A119" t="s">
        <v>308</v>
      </c>
      <c r="B119" t="s">
        <v>309</v>
      </c>
      <c r="C119" t="s">
        <v>3169</v>
      </c>
      <c r="D119" t="s">
        <v>34</v>
      </c>
      <c r="E119">
        <v>93184.216888472307</v>
      </c>
      <c r="F119">
        <v>121.86</v>
      </c>
      <c r="G119">
        <v>-22.6536362388551</v>
      </c>
      <c r="H119">
        <v>-2.16554756653438</v>
      </c>
      <c r="I119">
        <v>-37.130015727241798</v>
      </c>
      <c r="J119">
        <v>-3.7276980068947898</v>
      </c>
      <c r="K119">
        <v>126.290084452825</v>
      </c>
      <c r="L119">
        <v>128.410562565421</v>
      </c>
      <c r="M119">
        <v>38.565488138158599</v>
      </c>
      <c r="N119">
        <v>1.0484726971090801</v>
      </c>
      <c r="O119">
        <v>41.555883801083198</v>
      </c>
      <c r="P119">
        <v>33.545205479452001</v>
      </c>
      <c r="Q119">
        <v>0.13037298501577901</v>
      </c>
    </row>
    <row r="120" spans="1:17" x14ac:dyDescent="0.3">
      <c r="A120" t="s">
        <v>310</v>
      </c>
      <c r="B120" t="s">
        <v>311</v>
      </c>
      <c r="C120" t="s">
        <v>3167</v>
      </c>
      <c r="D120" t="s">
        <v>69</v>
      </c>
      <c r="E120">
        <v>92513.318113125002</v>
      </c>
      <c r="F120">
        <v>568.75</v>
      </c>
      <c r="G120">
        <v>158.769081441162</v>
      </c>
      <c r="H120">
        <v>-23.671818522507099</v>
      </c>
      <c r="I120">
        <v>20.548322907053301</v>
      </c>
      <c r="J120">
        <v>-3.56852158315957</v>
      </c>
      <c r="K120">
        <v>600.83962805003102</v>
      </c>
      <c r="L120">
        <v>468.36190946594797</v>
      </c>
      <c r="M120">
        <v>38.554042311771397</v>
      </c>
      <c r="N120">
        <v>0.611840807442805</v>
      </c>
      <c r="O120">
        <v>35.015384615384598</v>
      </c>
      <c r="P120">
        <v>194.79094678645399</v>
      </c>
      <c r="Q120">
        <v>0.123657864942585</v>
      </c>
    </row>
    <row r="121" spans="1:17" x14ac:dyDescent="0.3">
      <c r="A121" t="s">
        <v>312</v>
      </c>
      <c r="B121" t="s">
        <v>313</v>
      </c>
      <c r="C121" t="s">
        <v>3182</v>
      </c>
      <c r="D121" t="s">
        <v>130</v>
      </c>
      <c r="E121">
        <v>90594.882033349801</v>
      </c>
      <c r="F121">
        <v>3252.45</v>
      </c>
      <c r="G121">
        <v>77.706509814359805</v>
      </c>
      <c r="H121">
        <v>8.7101597102178001</v>
      </c>
      <c r="I121">
        <v>15.368341212371099</v>
      </c>
      <c r="J121">
        <v>2.55403791460559</v>
      </c>
      <c r="K121">
        <v>3011.2998177943</v>
      </c>
      <c r="L121">
        <v>2670.4269324237098</v>
      </c>
      <c r="M121">
        <v>66.461226914925604</v>
      </c>
      <c r="N121">
        <v>1.3533200297625101</v>
      </c>
      <c r="O121">
        <v>4.6195944595612604</v>
      </c>
      <c r="P121">
        <v>112.18318817888201</v>
      </c>
      <c r="Q121">
        <v>2.1635910637107E-2</v>
      </c>
    </row>
    <row r="122" spans="1:17" x14ac:dyDescent="0.3">
      <c r="A122" t="s">
        <v>314</v>
      </c>
      <c r="B122" t="s">
        <v>315</v>
      </c>
      <c r="C122" t="s">
        <v>3171</v>
      </c>
      <c r="D122" t="s">
        <v>195</v>
      </c>
      <c r="E122">
        <v>89965.311342571702</v>
      </c>
      <c r="F122">
        <v>693.65</v>
      </c>
      <c r="G122">
        <v>-10.872046839950899</v>
      </c>
      <c r="H122">
        <v>4.0346357639412496</v>
      </c>
      <c r="I122">
        <v>24.161163570128402</v>
      </c>
      <c r="J122">
        <v>-1.39054646948314</v>
      </c>
      <c r="K122">
        <v>671.00853869635398</v>
      </c>
      <c r="L122">
        <v>607.89951755546599</v>
      </c>
      <c r="M122">
        <v>53.408359604206701</v>
      </c>
      <c r="N122">
        <v>1.05422822725645</v>
      </c>
      <c r="O122">
        <v>2.86167375477546</v>
      </c>
      <c r="P122">
        <v>42.638289121941099</v>
      </c>
      <c r="Q122">
        <v>-1.7850903801135E-2</v>
      </c>
    </row>
    <row r="123" spans="1:17" x14ac:dyDescent="0.3">
      <c r="A123" t="s">
        <v>316</v>
      </c>
      <c r="B123" t="s">
        <v>317</v>
      </c>
      <c r="C123" t="s">
        <v>3174</v>
      </c>
      <c r="D123" t="s">
        <v>86</v>
      </c>
      <c r="E123">
        <v>89631.331839577193</v>
      </c>
      <c r="F123">
        <v>1861.7</v>
      </c>
      <c r="G123">
        <v>117.563504613097</v>
      </c>
      <c r="H123">
        <v>4.5564430404078999</v>
      </c>
      <c r="I123">
        <v>12.1926234669598</v>
      </c>
      <c r="J123">
        <v>-2.0979278514814399</v>
      </c>
      <c r="K123">
        <v>1739.5730733422399</v>
      </c>
      <c r="L123">
        <v>1423.35565087184</v>
      </c>
      <c r="M123">
        <v>53.146213403517599</v>
      </c>
      <c r="N123">
        <v>1.4991722462932899</v>
      </c>
      <c r="O123">
        <v>5.8118923564484097</v>
      </c>
      <c r="P123">
        <v>169.05123202543501</v>
      </c>
      <c r="Q123">
        <v>0.15770141791738601</v>
      </c>
    </row>
    <row r="124" spans="1:17" x14ac:dyDescent="0.3">
      <c r="A124" t="s">
        <v>318</v>
      </c>
      <c r="B124" t="s">
        <v>319</v>
      </c>
      <c r="C124" t="s">
        <v>3167</v>
      </c>
      <c r="D124" t="s">
        <v>176</v>
      </c>
      <c r="E124">
        <v>86494.563977534999</v>
      </c>
      <c r="F124">
        <v>786.45</v>
      </c>
      <c r="G124">
        <v>-2.5922399722184899</v>
      </c>
      <c r="H124">
        <v>-7.99789924618391</v>
      </c>
      <c r="I124">
        <v>-34.288593819170003</v>
      </c>
      <c r="J124">
        <v>-2.6886887599824401</v>
      </c>
      <c r="K124">
        <v>836.95603664559098</v>
      </c>
      <c r="L124">
        <v>910.33303701145803</v>
      </c>
      <c r="M124">
        <v>39.370395396059898</v>
      </c>
      <c r="N124">
        <v>0.49263277847944997</v>
      </c>
      <c r="O124">
        <v>60.137325958420703</v>
      </c>
      <c r="P124">
        <v>50.660919540229798</v>
      </c>
      <c r="Q124">
        <v>-1.6283933107310002E-2</v>
      </c>
    </row>
    <row r="125" spans="1:17" x14ac:dyDescent="0.3">
      <c r="A125" t="s">
        <v>320</v>
      </c>
      <c r="B125" t="s">
        <v>321</v>
      </c>
      <c r="C125" t="s">
        <v>3178</v>
      </c>
      <c r="D125" t="s">
        <v>322</v>
      </c>
      <c r="E125">
        <v>85089.889954932703</v>
      </c>
      <c r="F125">
        <v>14195.8</v>
      </c>
      <c r="G125">
        <v>136.61406572695199</v>
      </c>
      <c r="H125">
        <v>5.7630862406835401</v>
      </c>
      <c r="I125">
        <v>64.494945276678294</v>
      </c>
      <c r="J125">
        <v>-0.33143093682001401</v>
      </c>
      <c r="K125">
        <v>12858.900755664999</v>
      </c>
      <c r="L125">
        <v>9910.2567576428592</v>
      </c>
      <c r="M125">
        <v>62.846568043194097</v>
      </c>
      <c r="N125">
        <v>0.87471280855668199</v>
      </c>
      <c r="O125">
        <v>2.1287986587582299</v>
      </c>
      <c r="P125">
        <v>182.33492442322901</v>
      </c>
      <c r="Q125">
        <v>0.114411062216368</v>
      </c>
    </row>
    <row r="126" spans="1:17" x14ac:dyDescent="0.3">
      <c r="A126" t="s">
        <v>323</v>
      </c>
      <c r="B126" t="s">
        <v>324</v>
      </c>
      <c r="C126" t="s">
        <v>3181</v>
      </c>
      <c r="D126" t="s">
        <v>325</v>
      </c>
      <c r="E126">
        <v>84694.673250000007</v>
      </c>
      <c r="F126">
        <v>4199.25</v>
      </c>
      <c r="G126">
        <v>60.557312471050899</v>
      </c>
      <c r="H126">
        <v>-3.4171411968430498</v>
      </c>
      <c r="I126">
        <v>95.5838558640896</v>
      </c>
      <c r="J126">
        <v>-0.783697811150735</v>
      </c>
      <c r="K126">
        <v>4374.3117479905104</v>
      </c>
      <c r="L126">
        <v>3453.2979701947302</v>
      </c>
      <c r="M126">
        <v>43.006409452609297</v>
      </c>
      <c r="N126">
        <v>0.50248458050758604</v>
      </c>
      <c r="O126">
        <v>39.5487289396916</v>
      </c>
      <c r="P126">
        <v>141.05912743972399</v>
      </c>
      <c r="Q126">
        <v>0.24963097628224601</v>
      </c>
    </row>
    <row r="127" spans="1:17" x14ac:dyDescent="0.3">
      <c r="A127" t="s">
        <v>326</v>
      </c>
      <c r="B127" t="s">
        <v>327</v>
      </c>
      <c r="C127" t="s">
        <v>3175</v>
      </c>
      <c r="D127" t="s">
        <v>328</v>
      </c>
      <c r="E127">
        <v>84100.918176980296</v>
      </c>
      <c r="F127">
        <v>4340.6000000000004</v>
      </c>
      <c r="G127">
        <v>12.745293104733999</v>
      </c>
      <c r="H127">
        <v>4.9522850921910804</v>
      </c>
      <c r="I127">
        <v>0.29453434903568898</v>
      </c>
      <c r="J127">
        <v>2.1328405961139199</v>
      </c>
      <c r="K127">
        <v>4094.6500963867002</v>
      </c>
      <c r="L127">
        <v>3832.31502925113</v>
      </c>
      <c r="M127">
        <v>67.155258171943501</v>
      </c>
      <c r="N127">
        <v>1.42646242923091</v>
      </c>
      <c r="O127">
        <v>7.8583605953093896</v>
      </c>
      <c r="P127">
        <v>50.754536771728702</v>
      </c>
      <c r="Q127">
        <v>0.13090281092387199</v>
      </c>
    </row>
    <row r="128" spans="1:17" x14ac:dyDescent="0.3">
      <c r="A128" t="s">
        <v>329</v>
      </c>
      <c r="B128" t="s">
        <v>330</v>
      </c>
      <c r="C128" t="s">
        <v>3168</v>
      </c>
      <c r="D128" t="s">
        <v>289</v>
      </c>
      <c r="E128">
        <v>83959.617651524997</v>
      </c>
      <c r="F128">
        <v>5487.75</v>
      </c>
      <c r="G128">
        <v>60.2495618290965</v>
      </c>
      <c r="H128">
        <v>3.1121140754604899</v>
      </c>
      <c r="I128">
        <v>23.374921985517201</v>
      </c>
      <c r="J128">
        <v>2.3204769033797699</v>
      </c>
      <c r="K128">
        <v>5040.2733656278497</v>
      </c>
      <c r="L128">
        <v>4232.4343832868599</v>
      </c>
      <c r="M128">
        <v>68.739714181555698</v>
      </c>
      <c r="N128">
        <v>0.80333173954658599</v>
      </c>
      <c r="O128">
        <v>1.78944011662338</v>
      </c>
      <c r="P128">
        <v>96.806412279443293</v>
      </c>
      <c r="Q128">
        <v>0.123302240466117</v>
      </c>
    </row>
    <row r="129" spans="1:17" x14ac:dyDescent="0.3">
      <c r="A129" t="s">
        <v>331</v>
      </c>
      <c r="B129" t="s">
        <v>332</v>
      </c>
      <c r="C129" t="s">
        <v>3173</v>
      </c>
      <c r="D129" t="s">
        <v>54</v>
      </c>
      <c r="E129">
        <v>83681.319501975406</v>
      </c>
      <c r="F129">
        <v>1438.3</v>
      </c>
      <c r="G129">
        <v>26.929622257037099</v>
      </c>
      <c r="H129">
        <v>-11.3552849769567</v>
      </c>
      <c r="I129">
        <v>15.7355616285813</v>
      </c>
      <c r="J129">
        <v>-3.8850521448152202</v>
      </c>
      <c r="K129">
        <v>1473.79866738448</v>
      </c>
      <c r="L129">
        <v>1247.8308933173801</v>
      </c>
      <c r="M129">
        <v>24.9246889095309</v>
      </c>
      <c r="N129">
        <v>0.90959505301532995</v>
      </c>
      <c r="O129">
        <v>10.6862267955224</v>
      </c>
      <c r="P129">
        <v>72.323728508955796</v>
      </c>
      <c r="Q129">
        <v>7.4625327588197995E-2</v>
      </c>
    </row>
    <row r="130" spans="1:17" x14ac:dyDescent="0.3">
      <c r="A130" t="s">
        <v>333</v>
      </c>
      <c r="B130" t="s">
        <v>334</v>
      </c>
      <c r="C130" t="s">
        <v>3169</v>
      </c>
      <c r="D130" t="s">
        <v>51</v>
      </c>
      <c r="E130">
        <v>78658.263420379604</v>
      </c>
      <c r="F130">
        <v>1955.9</v>
      </c>
      <c r="G130">
        <v>26.993088167340101</v>
      </c>
      <c r="H130">
        <v>-3.0394535700682002</v>
      </c>
      <c r="I130">
        <v>10.310722326098199</v>
      </c>
      <c r="J130">
        <v>-2.3508993867766201</v>
      </c>
      <c r="K130">
        <v>1935.1620063079399</v>
      </c>
      <c r="L130">
        <v>1695.10123156176</v>
      </c>
      <c r="M130">
        <v>36.773323452801598</v>
      </c>
      <c r="N130">
        <v>1.12851112289473</v>
      </c>
      <c r="O130">
        <v>6.2809959609386903</v>
      </c>
      <c r="P130">
        <v>65.424789613904494</v>
      </c>
      <c r="Q130">
        <v>-2.7199996231100001E-3</v>
      </c>
    </row>
    <row r="131" spans="1:17" x14ac:dyDescent="0.3">
      <c r="A131" t="s">
        <v>335</v>
      </c>
      <c r="B131" t="s">
        <v>336</v>
      </c>
      <c r="C131" t="s">
        <v>3169</v>
      </c>
      <c r="D131" t="s">
        <v>127</v>
      </c>
      <c r="E131">
        <v>78628.0462206472</v>
      </c>
      <c r="F131">
        <v>1730.45</v>
      </c>
      <c r="G131">
        <v>96.210866973454799</v>
      </c>
      <c r="H131">
        <v>-4.7768021284529896</v>
      </c>
      <c r="I131">
        <v>33.3334866372251</v>
      </c>
      <c r="J131">
        <v>-4.1918064992515998</v>
      </c>
      <c r="K131">
        <v>1667.1543961868399</v>
      </c>
      <c r="L131">
        <v>1326.4223488458999</v>
      </c>
      <c r="M131">
        <v>47.298440638745703</v>
      </c>
      <c r="N131">
        <v>1.97378237783562</v>
      </c>
      <c r="O131">
        <v>13.6409604438151</v>
      </c>
      <c r="P131">
        <v>161.67397550279699</v>
      </c>
      <c r="Q131">
        <v>2.3500011241819999E-2</v>
      </c>
    </row>
    <row r="132" spans="1:17" x14ac:dyDescent="0.3">
      <c r="A132" t="s">
        <v>337</v>
      </c>
      <c r="B132" t="s">
        <v>338</v>
      </c>
      <c r="C132" t="s">
        <v>3182</v>
      </c>
      <c r="D132" t="s">
        <v>130</v>
      </c>
      <c r="E132">
        <v>78291.680619480001</v>
      </c>
      <c r="F132">
        <v>1817.65</v>
      </c>
      <c r="G132">
        <v>162.71039046610099</v>
      </c>
      <c r="H132">
        <v>-0.88496986037994796</v>
      </c>
      <c r="I132">
        <v>23.519531278025401</v>
      </c>
      <c r="J132">
        <v>-1.55527501709399</v>
      </c>
      <c r="K132">
        <v>1804.1537269765299</v>
      </c>
      <c r="L132">
        <v>1506.4106109271199</v>
      </c>
      <c r="M132">
        <v>42.897252774057797</v>
      </c>
      <c r="N132">
        <v>0.87463781305587796</v>
      </c>
      <c r="O132">
        <v>14.1473881110224</v>
      </c>
      <c r="P132">
        <v>206.98361763215601</v>
      </c>
      <c r="Q132">
        <v>0.15208601779314601</v>
      </c>
    </row>
    <row r="133" spans="1:17" x14ac:dyDescent="0.3">
      <c r="A133" t="s">
        <v>339</v>
      </c>
      <c r="B133" t="s">
        <v>340</v>
      </c>
      <c r="C133" t="s">
        <v>3178</v>
      </c>
      <c r="D133" t="s">
        <v>83</v>
      </c>
      <c r="E133">
        <v>77357.890159335002</v>
      </c>
      <c r="F133">
        <v>750.15</v>
      </c>
      <c r="G133">
        <v>195.28910057528199</v>
      </c>
      <c r="H133">
        <v>19.268595204770701</v>
      </c>
      <c r="I133">
        <v>60.176479315945699</v>
      </c>
      <c r="J133">
        <v>-2.5657549836276798</v>
      </c>
      <c r="K133">
        <v>635.98720387871799</v>
      </c>
      <c r="L133">
        <v>475.81584939412397</v>
      </c>
      <c r="M133">
        <v>63.1314137298452</v>
      </c>
      <c r="N133">
        <v>1.6319214704509299</v>
      </c>
      <c r="O133">
        <v>4.8123708591614998</v>
      </c>
      <c r="P133">
        <v>238.43898037446399</v>
      </c>
      <c r="Q133">
        <v>0.242315976510176</v>
      </c>
    </row>
    <row r="134" spans="1:17" x14ac:dyDescent="0.3">
      <c r="A134" t="s">
        <v>341</v>
      </c>
      <c r="B134" t="s">
        <v>342</v>
      </c>
      <c r="C134" t="s">
        <v>3179</v>
      </c>
      <c r="D134" t="s">
        <v>127</v>
      </c>
      <c r="E134">
        <v>74492</v>
      </c>
      <c r="F134">
        <v>931.15</v>
      </c>
      <c r="G134">
        <v>0.99007558301215304</v>
      </c>
      <c r="H134">
        <v>-2.6454382647879799</v>
      </c>
      <c r="I134">
        <v>-22.0843499713997</v>
      </c>
      <c r="J134">
        <v>2.52997355093897</v>
      </c>
      <c r="K134">
        <v>938.68517045053204</v>
      </c>
      <c r="L134">
        <v>924.82003001662497</v>
      </c>
      <c r="M134">
        <v>60.6225396557168</v>
      </c>
      <c r="N134">
        <v>0.88870575870448398</v>
      </c>
      <c r="O134">
        <v>22.311120657251799</v>
      </c>
      <c r="P134">
        <v>46.510896074266398</v>
      </c>
      <c r="Q134">
        <v>-5.1533514415560998E-2</v>
      </c>
    </row>
    <row r="135" spans="1:17" x14ac:dyDescent="0.3">
      <c r="A135" t="s">
        <v>343</v>
      </c>
      <c r="B135" t="s">
        <v>344</v>
      </c>
      <c r="C135" t="s">
        <v>3183</v>
      </c>
      <c r="D135" t="s">
        <v>167</v>
      </c>
      <c r="E135">
        <v>73680.712489049794</v>
      </c>
      <c r="F135">
        <v>2481.35</v>
      </c>
      <c r="G135">
        <v>-21.3468474614568</v>
      </c>
      <c r="H135">
        <v>-5.8655298115554002</v>
      </c>
      <c r="I135">
        <v>-20.203859098597501</v>
      </c>
      <c r="J135">
        <v>2.5635099756415101</v>
      </c>
      <c r="K135">
        <v>2476.5759788097798</v>
      </c>
      <c r="L135">
        <v>2431.5991460249602</v>
      </c>
      <c r="M135">
        <v>55.979874463456298</v>
      </c>
      <c r="N135">
        <v>1.4808910323800499</v>
      </c>
      <c r="O135">
        <v>8.5679166582707005</v>
      </c>
      <c r="P135">
        <v>19.166766718693701</v>
      </c>
      <c r="Q135">
        <v>-5.0811630247835998E-2</v>
      </c>
    </row>
    <row r="136" spans="1:17" x14ac:dyDescent="0.3">
      <c r="A136" t="s">
        <v>345</v>
      </c>
      <c r="B136" t="s">
        <v>346</v>
      </c>
      <c r="C136" t="s">
        <v>3173</v>
      </c>
      <c r="D136" t="s">
        <v>54</v>
      </c>
      <c r="E136">
        <v>73547.420624999999</v>
      </c>
      <c r="F136">
        <v>6151.25</v>
      </c>
      <c r="G136">
        <v>40.772604862957898</v>
      </c>
      <c r="H136">
        <v>-2.60683232556379</v>
      </c>
      <c r="I136">
        <v>9.2866598025864509</v>
      </c>
      <c r="J136">
        <v>1.8083351941992001</v>
      </c>
      <c r="K136">
        <v>5893.7742013482002</v>
      </c>
      <c r="L136">
        <v>5213.89232140899</v>
      </c>
      <c r="M136">
        <v>50.818467455801297</v>
      </c>
      <c r="N136">
        <v>0.66679908598786197</v>
      </c>
      <c r="O136">
        <v>4.6925421662263602</v>
      </c>
      <c r="P136">
        <v>78.452277342616696</v>
      </c>
      <c r="Q136">
        <v>3.3544926782364003E-2</v>
      </c>
    </row>
    <row r="137" spans="1:17" x14ac:dyDescent="0.3">
      <c r="A137" t="s">
        <v>347</v>
      </c>
      <c r="B137" t="s">
        <v>348</v>
      </c>
      <c r="C137" t="s">
        <v>3169</v>
      </c>
      <c r="D137" t="s">
        <v>349</v>
      </c>
      <c r="E137">
        <v>73266.643953480001</v>
      </c>
      <c r="F137">
        <v>770.2</v>
      </c>
      <c r="G137">
        <v>-34.662094295484501</v>
      </c>
      <c r="H137">
        <v>3.58094650310401</v>
      </c>
      <c r="I137">
        <v>-3.6025396143875099</v>
      </c>
      <c r="J137">
        <v>-0.94946246107697996</v>
      </c>
      <c r="K137">
        <v>756.89180560113198</v>
      </c>
      <c r="L137">
        <v>745.04554072190899</v>
      </c>
      <c r="M137">
        <v>41.421353965031898</v>
      </c>
      <c r="N137">
        <v>0.93184654696445102</v>
      </c>
      <c r="O137">
        <v>6.1282783692547298</v>
      </c>
      <c r="P137">
        <v>18.867196542943098</v>
      </c>
      <c r="Q137">
        <v>-0.14000911442446901</v>
      </c>
    </row>
    <row r="138" spans="1:17" x14ac:dyDescent="0.3">
      <c r="A138" t="s">
        <v>350</v>
      </c>
      <c r="B138" t="s">
        <v>351</v>
      </c>
      <c r="C138" t="s">
        <v>3178</v>
      </c>
      <c r="D138" t="s">
        <v>97</v>
      </c>
      <c r="E138">
        <v>72238.552176284997</v>
      </c>
      <c r="F138">
        <v>619.65</v>
      </c>
      <c r="G138">
        <v>-21.003959501620599</v>
      </c>
      <c r="H138">
        <v>6.1168663007271498</v>
      </c>
      <c r="I138">
        <v>-6.4595864133088199</v>
      </c>
      <c r="J138">
        <v>2.5867824670570698</v>
      </c>
      <c r="K138">
        <v>583.19550839288104</v>
      </c>
      <c r="L138">
        <v>553.17175111260599</v>
      </c>
      <c r="M138">
        <v>60.389181032925997</v>
      </c>
      <c r="N138">
        <v>1.10361266130325</v>
      </c>
      <c r="O138">
        <v>1.58960703623012</v>
      </c>
      <c r="P138">
        <v>41.150341685649103</v>
      </c>
      <c r="Q138">
        <v>-7.4234423806489994E-2</v>
      </c>
    </row>
    <row r="139" spans="1:17" x14ac:dyDescent="0.3">
      <c r="A139" t="s">
        <v>352</v>
      </c>
      <c r="B139" t="s">
        <v>353</v>
      </c>
      <c r="C139" t="s">
        <v>3183</v>
      </c>
      <c r="D139" t="s">
        <v>167</v>
      </c>
      <c r="E139">
        <v>71899.290669921596</v>
      </c>
      <c r="F139">
        <v>4731.3500000000004</v>
      </c>
      <c r="G139">
        <v>7.2001726882642698</v>
      </c>
      <c r="H139">
        <v>2.6849587118565701</v>
      </c>
      <c r="I139">
        <v>7.8398153283895899</v>
      </c>
      <c r="J139">
        <v>3.3650426590120501</v>
      </c>
      <c r="K139">
        <v>4449.27833283778</v>
      </c>
      <c r="L139">
        <v>3974.4141076515998</v>
      </c>
      <c r="M139">
        <v>69.144704075841005</v>
      </c>
      <c r="N139">
        <v>0.69022845164627</v>
      </c>
      <c r="O139">
        <v>1.5365593329599301</v>
      </c>
      <c r="P139">
        <v>46.936335403726702</v>
      </c>
      <c r="Q139">
        <v>2.1490703212069001E-2</v>
      </c>
    </row>
    <row r="140" spans="1:17" x14ac:dyDescent="0.3">
      <c r="A140" t="s">
        <v>354</v>
      </c>
      <c r="B140" t="s">
        <v>355</v>
      </c>
      <c r="C140" t="s">
        <v>3176</v>
      </c>
      <c r="D140" t="s">
        <v>356</v>
      </c>
      <c r="E140">
        <v>71786.169147145803</v>
      </c>
      <c r="F140">
        <v>244.53</v>
      </c>
      <c r="G140">
        <v>33.807024970605497</v>
      </c>
      <c r="H140">
        <v>8.2940152281241097</v>
      </c>
      <c r="I140">
        <v>-1.48106664830566</v>
      </c>
      <c r="J140">
        <v>8.9105270942768993</v>
      </c>
      <c r="K140">
        <v>226.80922218679601</v>
      </c>
      <c r="L140">
        <v>220.88848520411099</v>
      </c>
      <c r="M140">
        <v>83.555157711487198</v>
      </c>
      <c r="N140">
        <v>1.5607326870095799</v>
      </c>
      <c r="O140">
        <v>17.102196049564402</v>
      </c>
      <c r="P140">
        <v>73.857092072520402</v>
      </c>
      <c r="Q140">
        <v>9.9354747048016001E-2</v>
      </c>
    </row>
    <row r="141" spans="1:17" x14ac:dyDescent="0.3">
      <c r="A141" t="s">
        <v>357</v>
      </c>
      <c r="B141" t="s">
        <v>358</v>
      </c>
      <c r="C141" t="s">
        <v>3183</v>
      </c>
      <c r="D141" t="s">
        <v>270</v>
      </c>
      <c r="E141">
        <v>71691.197117144999</v>
      </c>
      <c r="F141">
        <v>8406.15</v>
      </c>
      <c r="G141">
        <v>9.1157835704995893</v>
      </c>
      <c r="H141">
        <v>13.258760162711599</v>
      </c>
      <c r="I141">
        <v>7.02733201337381</v>
      </c>
      <c r="J141">
        <v>-0.55092648578143799</v>
      </c>
      <c r="K141">
        <v>7986.9299892743402</v>
      </c>
      <c r="L141">
        <v>7333.0681939885999</v>
      </c>
      <c r="M141">
        <v>57.173157884001498</v>
      </c>
      <c r="N141">
        <v>0.956444643676575</v>
      </c>
      <c r="O141">
        <v>18.187874353895602</v>
      </c>
      <c r="P141">
        <v>57.861971830985901</v>
      </c>
      <c r="Q141">
        <v>0.12755164609318601</v>
      </c>
    </row>
    <row r="142" spans="1:17" x14ac:dyDescent="0.3">
      <c r="A142" t="s">
        <v>359</v>
      </c>
      <c r="B142" t="s">
        <v>360</v>
      </c>
      <c r="C142" t="s">
        <v>3180</v>
      </c>
      <c r="D142" t="s">
        <v>92</v>
      </c>
      <c r="E142">
        <v>71437.903704175405</v>
      </c>
      <c r="F142">
        <v>345.45</v>
      </c>
      <c r="G142">
        <v>88.252057694168201</v>
      </c>
      <c r="H142">
        <v>3.7920140442007102</v>
      </c>
      <c r="I142">
        <v>22.2364808713976</v>
      </c>
      <c r="J142">
        <v>-0.74680883872261306</v>
      </c>
      <c r="K142">
        <v>326.584776989109</v>
      </c>
      <c r="L142">
        <v>274.53032555415302</v>
      </c>
      <c r="M142">
        <v>58.582964257026298</v>
      </c>
      <c r="N142">
        <v>1.3014435568355001</v>
      </c>
      <c r="O142">
        <v>4.4869011434360999</v>
      </c>
      <c r="P142">
        <v>142.93248945147599</v>
      </c>
    </row>
    <row r="143" spans="1:17" x14ac:dyDescent="0.3">
      <c r="A143" t="s">
        <v>361</v>
      </c>
      <c r="B143" t="s">
        <v>362</v>
      </c>
      <c r="C143" t="s">
        <v>3175</v>
      </c>
      <c r="D143" t="s">
        <v>124</v>
      </c>
      <c r="E143">
        <v>71244.372468639995</v>
      </c>
      <c r="F143">
        <v>1530.2</v>
      </c>
      <c r="G143">
        <v>9.8412912311062009</v>
      </c>
      <c r="H143">
        <v>-6.4058663800910498</v>
      </c>
      <c r="I143">
        <v>17.597861261178501</v>
      </c>
      <c r="J143">
        <v>-2.0841644840634901</v>
      </c>
      <c r="K143">
        <v>1579.61740140149</v>
      </c>
      <c r="L143">
        <v>1420.8746513726901</v>
      </c>
      <c r="M143">
        <v>35.004316144568598</v>
      </c>
      <c r="N143">
        <v>0.94646327936501795</v>
      </c>
      <c r="O143">
        <v>17.925761338387101</v>
      </c>
      <c r="P143">
        <v>52.668861618277901</v>
      </c>
      <c r="Q143">
        <v>8.4570781887149005E-2</v>
      </c>
    </row>
    <row r="144" spans="1:17" x14ac:dyDescent="0.3">
      <c r="A144" t="s">
        <v>363</v>
      </c>
      <c r="B144" t="s">
        <v>364</v>
      </c>
      <c r="C144" t="s">
        <v>3169</v>
      </c>
      <c r="D144" t="s">
        <v>34</v>
      </c>
      <c r="E144">
        <v>70998.471438509994</v>
      </c>
      <c r="F144">
        <v>527.1</v>
      </c>
      <c r="G144">
        <v>-11.9175921973776</v>
      </c>
      <c r="H144">
        <v>-8.8814262414789393</v>
      </c>
      <c r="I144">
        <v>-16.0835022651959</v>
      </c>
      <c r="J144">
        <v>0.39219106657144698</v>
      </c>
      <c r="K144">
        <v>539.26298469799599</v>
      </c>
      <c r="L144">
        <v>511.56195354700901</v>
      </c>
      <c r="M144">
        <v>49.699539612241203</v>
      </c>
      <c r="N144">
        <v>1.04375355880939</v>
      </c>
      <c r="O144">
        <v>20.034149117814401</v>
      </c>
      <c r="P144">
        <v>34.842670759785101</v>
      </c>
      <c r="Q144">
        <v>0.15845364314666999</v>
      </c>
    </row>
    <row r="145" spans="1:17" x14ac:dyDescent="0.3">
      <c r="A145" t="s">
        <v>365</v>
      </c>
      <c r="B145" t="s">
        <v>366</v>
      </c>
      <c r="C145" t="s">
        <v>3170</v>
      </c>
      <c r="D145" t="s">
        <v>27</v>
      </c>
      <c r="E145">
        <v>70884.713522880003</v>
      </c>
      <c r="F145">
        <v>10.17</v>
      </c>
      <c r="G145">
        <v>-46.610148281674</v>
      </c>
      <c r="H145">
        <v>-36.652423936631401</v>
      </c>
      <c r="I145">
        <v>-39.233469562307398</v>
      </c>
      <c r="J145">
        <v>-4.4000798667599801</v>
      </c>
      <c r="K145">
        <v>13.6293094609563</v>
      </c>
      <c r="L145">
        <v>13.9729375357948</v>
      </c>
      <c r="M145">
        <v>22.245744596200801</v>
      </c>
      <c r="N145">
        <v>1.4533097856599</v>
      </c>
      <c r="O145">
        <v>88.593903638151403</v>
      </c>
      <c r="P145">
        <v>3.8815117466802902</v>
      </c>
      <c r="Q145">
        <v>-7.5785393980659999E-3</v>
      </c>
    </row>
    <row r="146" spans="1:17" x14ac:dyDescent="0.3">
      <c r="A146" t="s">
        <v>367</v>
      </c>
      <c r="B146" t="s">
        <v>368</v>
      </c>
      <c r="C146" t="s">
        <v>3169</v>
      </c>
      <c r="D146" t="s">
        <v>24</v>
      </c>
      <c r="E146">
        <v>70401.387804548896</v>
      </c>
      <c r="F146">
        <v>22.42</v>
      </c>
      <c r="G146">
        <v>-1.01131107237175</v>
      </c>
      <c r="H146">
        <v>-7.5439694957301704</v>
      </c>
      <c r="I146">
        <v>-23.708641079821799</v>
      </c>
      <c r="J146">
        <v>-1.7987252150292199</v>
      </c>
      <c r="K146">
        <v>23.609861686391699</v>
      </c>
      <c r="L146">
        <v>23.119277562315101</v>
      </c>
      <c r="M146">
        <v>21.857937853502801</v>
      </c>
      <c r="N146">
        <v>0.40264505554711499</v>
      </c>
      <c r="O146">
        <v>46.520963425512903</v>
      </c>
      <c r="P146">
        <v>42.802547770700599</v>
      </c>
      <c r="Q146">
        <v>4.9014563153890002E-2</v>
      </c>
    </row>
    <row r="147" spans="1:17" x14ac:dyDescent="0.3">
      <c r="A147" t="s">
        <v>369</v>
      </c>
      <c r="B147" t="s">
        <v>370</v>
      </c>
      <c r="C147" t="s">
        <v>3181</v>
      </c>
      <c r="D147" t="s">
        <v>198</v>
      </c>
      <c r="E147">
        <v>70046.199922300104</v>
      </c>
      <c r="F147">
        <v>238.13</v>
      </c>
      <c r="G147">
        <v>2.72205892553312</v>
      </c>
      <c r="H147">
        <v>-8.4156569947320392</v>
      </c>
      <c r="I147">
        <v>20.070994563559999</v>
      </c>
      <c r="J147">
        <v>1.0936175915074899</v>
      </c>
      <c r="K147">
        <v>242.27001557665099</v>
      </c>
      <c r="L147">
        <v>214.88233980852701</v>
      </c>
      <c r="M147">
        <v>43.541789104274102</v>
      </c>
      <c r="N147">
        <v>0.87737147790580305</v>
      </c>
      <c r="O147">
        <v>11.136774030991401</v>
      </c>
      <c r="P147">
        <v>51.145668041891398</v>
      </c>
      <c r="Q147">
        <v>6.0601258740032998E-2</v>
      </c>
    </row>
    <row r="148" spans="1:17" hidden="1" x14ac:dyDescent="0.3">
      <c r="A148" t="s">
        <v>371</v>
      </c>
      <c r="B148" t="s">
        <v>372</v>
      </c>
      <c r="C148" t="s">
        <v>3170</v>
      </c>
      <c r="D148" t="s">
        <v>27</v>
      </c>
      <c r="E148">
        <v>70000.979046027103</v>
      </c>
      <c r="F148">
        <v>1397.6</v>
      </c>
      <c r="G148">
        <v>40.482960042437497</v>
      </c>
      <c r="H148">
        <v>8.6096489323727692</v>
      </c>
      <c r="I148">
        <v>56.9962558621759</v>
      </c>
      <c r="J148">
        <v>1.9056694962423799</v>
      </c>
      <c r="K148">
        <v>1255.7972128188001</v>
      </c>
      <c r="M148">
        <v>51.712640013239302</v>
      </c>
      <c r="N148">
        <v>0.88533529582630299</v>
      </c>
      <c r="O148">
        <v>12.192329708070901</v>
      </c>
      <c r="P148">
        <v>85.112582781456894</v>
      </c>
    </row>
    <row r="149" spans="1:17" x14ac:dyDescent="0.3">
      <c r="A149" t="s">
        <v>373</v>
      </c>
      <c r="B149" t="s">
        <v>374</v>
      </c>
      <c r="C149" t="s">
        <v>3169</v>
      </c>
      <c r="D149" t="s">
        <v>43</v>
      </c>
      <c r="E149">
        <v>69246.168000000005</v>
      </c>
      <c r="F149">
        <v>394.7</v>
      </c>
      <c r="G149">
        <v>45.476769281049897</v>
      </c>
      <c r="H149">
        <v>-6.3871609784597299</v>
      </c>
      <c r="I149">
        <v>1.6010012037966901</v>
      </c>
      <c r="J149">
        <v>-0.15121135444588299</v>
      </c>
      <c r="K149">
        <v>395.75116129052901</v>
      </c>
      <c r="L149">
        <v>356.64437457703599</v>
      </c>
      <c r="M149">
        <v>46.269404863110999</v>
      </c>
      <c r="N149">
        <v>0.47172996560849001</v>
      </c>
      <c r="O149">
        <v>18.520395236888699</v>
      </c>
      <c r="P149">
        <v>86.047607824652303</v>
      </c>
      <c r="Q149">
        <v>0.109826012149715</v>
      </c>
    </row>
    <row r="150" spans="1:17" x14ac:dyDescent="0.3">
      <c r="A150" t="s">
        <v>375</v>
      </c>
      <c r="B150" t="s">
        <v>376</v>
      </c>
      <c r="C150" t="s">
        <v>3181</v>
      </c>
      <c r="D150" t="s">
        <v>377</v>
      </c>
      <c r="E150">
        <v>68689.722699030302</v>
      </c>
      <c r="F150">
        <v>5398.15</v>
      </c>
      <c r="G150">
        <v>3.0693267656413701</v>
      </c>
      <c r="H150">
        <v>-0.61270092056315195</v>
      </c>
      <c r="I150">
        <v>17.142095787999999</v>
      </c>
      <c r="J150">
        <v>8.4863221090601501E-2</v>
      </c>
      <c r="K150">
        <v>5371.8473225614598</v>
      </c>
      <c r="L150">
        <v>4957.0110508309099</v>
      </c>
      <c r="M150">
        <v>56.320311502593199</v>
      </c>
      <c r="N150">
        <v>0.90363522801777596</v>
      </c>
      <c r="O150">
        <v>19.670627900299099</v>
      </c>
      <c r="P150">
        <v>49.906970286031601</v>
      </c>
      <c r="Q150">
        <v>7.6019253812037002E-2</v>
      </c>
    </row>
    <row r="151" spans="1:17" x14ac:dyDescent="0.3">
      <c r="A151" t="s">
        <v>378</v>
      </c>
      <c r="B151" t="s">
        <v>379</v>
      </c>
      <c r="C151" t="s">
        <v>3182</v>
      </c>
      <c r="D151" t="s">
        <v>130</v>
      </c>
      <c r="E151">
        <v>68642.648312044999</v>
      </c>
      <c r="F151">
        <v>1887.85</v>
      </c>
      <c r="G151">
        <v>32.601116265833198</v>
      </c>
      <c r="H151">
        <v>3.6278315104904899</v>
      </c>
      <c r="I151">
        <v>6.5856243013228797</v>
      </c>
      <c r="J151">
        <v>4.9870828189997302E-2</v>
      </c>
      <c r="K151">
        <v>1801.5734086815601</v>
      </c>
      <c r="L151">
        <v>1612.60872739</v>
      </c>
      <c r="M151">
        <v>57.8706851596409</v>
      </c>
      <c r="N151">
        <v>0.953900515258023</v>
      </c>
      <c r="O151">
        <v>4.3515109780967798</v>
      </c>
      <c r="P151">
        <v>79.607078298924904</v>
      </c>
      <c r="Q151">
        <v>8.4532820408424997E-2</v>
      </c>
    </row>
    <row r="152" spans="1:17" x14ac:dyDescent="0.3">
      <c r="A152" t="s">
        <v>380</v>
      </c>
      <c r="B152" t="s">
        <v>381</v>
      </c>
      <c r="C152" t="s">
        <v>3176</v>
      </c>
      <c r="D152" t="s">
        <v>124</v>
      </c>
      <c r="E152">
        <v>63299.767975091199</v>
      </c>
      <c r="F152">
        <v>767.4</v>
      </c>
      <c r="G152">
        <v>23.4980900393833</v>
      </c>
      <c r="H152">
        <v>-4.6825087738071103</v>
      </c>
      <c r="I152">
        <v>-7.6381349430756904</v>
      </c>
      <c r="J152">
        <v>-3.5098167147071</v>
      </c>
      <c r="K152">
        <v>751.08972777167605</v>
      </c>
      <c r="L152">
        <v>681.09374353097803</v>
      </c>
      <c r="M152">
        <v>49.477682459345502</v>
      </c>
      <c r="N152">
        <v>0.84008213686452804</v>
      </c>
      <c r="O152">
        <v>10.502997133176899</v>
      </c>
      <c r="P152">
        <v>79.655858597682297</v>
      </c>
      <c r="Q152">
        <v>0.17162842074412399</v>
      </c>
    </row>
    <row r="153" spans="1:17" x14ac:dyDescent="0.3">
      <c r="A153" t="s">
        <v>382</v>
      </c>
      <c r="B153" t="s">
        <v>383</v>
      </c>
      <c r="C153" t="s">
        <v>3183</v>
      </c>
      <c r="D153" t="s">
        <v>384</v>
      </c>
      <c r="E153">
        <v>63069.102114378598</v>
      </c>
      <c r="F153">
        <v>973</v>
      </c>
      <c r="G153">
        <v>51.465856979505901</v>
      </c>
      <c r="H153">
        <v>-3.2956685602056601</v>
      </c>
      <c r="I153">
        <v>29.269269881247201</v>
      </c>
      <c r="J153">
        <v>-0.84526850633508999</v>
      </c>
      <c r="K153">
        <v>970.97163345821104</v>
      </c>
      <c r="L153">
        <v>835.57690620474602</v>
      </c>
      <c r="M153">
        <v>47.308519876780601</v>
      </c>
      <c r="N153">
        <v>0.388767088892784</v>
      </c>
      <c r="O153">
        <v>21.993833504624799</v>
      </c>
      <c r="P153">
        <v>92.292490118577007</v>
      </c>
      <c r="Q153">
        <v>0.14610933730316</v>
      </c>
    </row>
    <row r="154" spans="1:17" x14ac:dyDescent="0.3">
      <c r="A154" t="s">
        <v>385</v>
      </c>
      <c r="B154" t="s">
        <v>386</v>
      </c>
      <c r="C154" t="s">
        <v>3169</v>
      </c>
      <c r="D154" t="s">
        <v>387</v>
      </c>
      <c r="E154">
        <v>63051.296799823001</v>
      </c>
      <c r="F154">
        <v>242.03</v>
      </c>
      <c r="G154">
        <v>2.58008414776697</v>
      </c>
      <c r="H154">
        <v>7.2878583107650599</v>
      </c>
      <c r="I154">
        <v>5.5361368442070198</v>
      </c>
      <c r="J154">
        <v>5.0431104290751696</v>
      </c>
      <c r="K154">
        <v>225.08408913911899</v>
      </c>
      <c r="L154">
        <v>209.16187207652101</v>
      </c>
      <c r="M154">
        <v>82.970631072863199</v>
      </c>
      <c r="N154">
        <v>1.5181562458711999</v>
      </c>
      <c r="O154">
        <v>2.01214725447258</v>
      </c>
      <c r="P154">
        <v>56.148387096774101</v>
      </c>
      <c r="Q154">
        <v>9.4786364040898005E-2</v>
      </c>
    </row>
    <row r="155" spans="1:17" x14ac:dyDescent="0.3">
      <c r="A155" t="s">
        <v>388</v>
      </c>
      <c r="B155" t="s">
        <v>389</v>
      </c>
      <c r="C155" t="s">
        <v>3182</v>
      </c>
      <c r="D155" t="s">
        <v>130</v>
      </c>
      <c r="E155">
        <v>62673.33165023</v>
      </c>
      <c r="F155">
        <v>1753.15</v>
      </c>
      <c r="G155">
        <v>61.410207427820602</v>
      </c>
      <c r="H155">
        <v>-10.022334601876</v>
      </c>
      <c r="I155">
        <v>6.1142680403584198</v>
      </c>
      <c r="J155">
        <v>-3.1092992222812299</v>
      </c>
      <c r="K155">
        <v>1778.07268521946</v>
      </c>
      <c r="L155">
        <v>1555.0692433326899</v>
      </c>
      <c r="M155">
        <v>42.220436664672398</v>
      </c>
      <c r="N155">
        <v>1.00812304152724</v>
      </c>
      <c r="O155">
        <v>17.987622279896101</v>
      </c>
      <c r="P155">
        <v>102.90500853563201</v>
      </c>
      <c r="Q155">
        <v>0.167856692307467</v>
      </c>
    </row>
    <row r="156" spans="1:17" x14ac:dyDescent="0.3">
      <c r="A156" t="s">
        <v>390</v>
      </c>
      <c r="B156" t="s">
        <v>391</v>
      </c>
      <c r="C156" t="s">
        <v>3169</v>
      </c>
      <c r="D156" t="s">
        <v>143</v>
      </c>
      <c r="E156">
        <v>62170.621072437898</v>
      </c>
      <c r="F156">
        <v>230.91</v>
      </c>
      <c r="G156">
        <v>253.48985171832501</v>
      </c>
      <c r="H156">
        <v>-6.1386360664286999</v>
      </c>
      <c r="I156">
        <v>39.350142529716997</v>
      </c>
      <c r="J156">
        <v>2.1414005761475901</v>
      </c>
      <c r="K156">
        <v>233.24334685716599</v>
      </c>
      <c r="L156">
        <v>181.56099586837399</v>
      </c>
      <c r="M156">
        <v>50.337720326716997</v>
      </c>
      <c r="N156">
        <v>0.30593017900493102</v>
      </c>
      <c r="O156">
        <v>34.251439954960802</v>
      </c>
      <c r="P156">
        <v>393.397435897435</v>
      </c>
    </row>
    <row r="157" spans="1:17" x14ac:dyDescent="0.3">
      <c r="A157" t="s">
        <v>392</v>
      </c>
      <c r="B157" t="s">
        <v>393</v>
      </c>
      <c r="C157" t="s">
        <v>3175</v>
      </c>
      <c r="D157" t="s">
        <v>187</v>
      </c>
      <c r="E157">
        <v>62150.365402025003</v>
      </c>
      <c r="F157">
        <v>1082.45</v>
      </c>
      <c r="G157">
        <v>47.645970454889401</v>
      </c>
      <c r="H157">
        <v>-11.1153726786454</v>
      </c>
      <c r="I157">
        <v>41.905011993932803</v>
      </c>
      <c r="J157">
        <v>-5.7809065326610902</v>
      </c>
      <c r="K157">
        <v>1077.3921835778499</v>
      </c>
      <c r="L157">
        <v>894.85593742685899</v>
      </c>
      <c r="M157">
        <v>40.9326192324516</v>
      </c>
      <c r="N157">
        <v>0.77712482737737898</v>
      </c>
      <c r="O157">
        <v>15.9406901011593</v>
      </c>
      <c r="P157">
        <v>97.311337951148303</v>
      </c>
      <c r="Q157">
        <v>0.114970151729027</v>
      </c>
    </row>
    <row r="158" spans="1:17" x14ac:dyDescent="0.3">
      <c r="A158" t="s">
        <v>394</v>
      </c>
      <c r="B158" t="s">
        <v>395</v>
      </c>
      <c r="C158" t="s">
        <v>3173</v>
      </c>
      <c r="D158" t="s">
        <v>54</v>
      </c>
      <c r="E158">
        <v>61657.293422729999</v>
      </c>
      <c r="F158">
        <v>29016.15</v>
      </c>
      <c r="G158">
        <v>-5.8675395747394896</v>
      </c>
      <c r="H158">
        <v>-6.5231625671638698</v>
      </c>
      <c r="I158">
        <v>-8.4939720863158197</v>
      </c>
      <c r="J158">
        <v>3.2000049556982799</v>
      </c>
      <c r="K158">
        <v>28666.340937936999</v>
      </c>
      <c r="L158">
        <v>27014.8241940642</v>
      </c>
      <c r="M158">
        <v>53.057548285543497</v>
      </c>
      <c r="N158">
        <v>0.917808660573315</v>
      </c>
      <c r="O158">
        <v>5.1862497264454301</v>
      </c>
      <c r="P158">
        <v>31.891590909090901</v>
      </c>
      <c r="Q158">
        <v>1.886090013612E-3</v>
      </c>
    </row>
    <row r="159" spans="1:17" x14ac:dyDescent="0.3">
      <c r="A159" t="s">
        <v>396</v>
      </c>
      <c r="B159" t="s">
        <v>397</v>
      </c>
      <c r="C159" t="s">
        <v>3170</v>
      </c>
      <c r="D159" t="s">
        <v>27</v>
      </c>
      <c r="E159">
        <v>61630.888454420601</v>
      </c>
      <c r="F159">
        <v>2158.75</v>
      </c>
      <c r="G159">
        <v>-17.846279476626101</v>
      </c>
      <c r="H159">
        <v>7.3581947243274399</v>
      </c>
      <c r="I159">
        <v>-10.753017324389599</v>
      </c>
      <c r="J159">
        <v>7.3004591234986203</v>
      </c>
      <c r="K159">
        <v>1973.0656439833199</v>
      </c>
      <c r="L159">
        <v>1850.2883770308499</v>
      </c>
      <c r="M159">
        <v>75.5268681414708</v>
      </c>
      <c r="N159">
        <v>1.3869191403227401</v>
      </c>
      <c r="O159">
        <v>0.75275043427909205</v>
      </c>
      <c r="P159">
        <v>39.869768044576801</v>
      </c>
      <c r="Q159">
        <v>2.933883422348E-2</v>
      </c>
    </row>
    <row r="160" spans="1:17" x14ac:dyDescent="0.3">
      <c r="A160" t="s">
        <v>398</v>
      </c>
      <c r="B160" t="s">
        <v>399</v>
      </c>
      <c r="C160" t="s">
        <v>3171</v>
      </c>
      <c r="D160" t="s">
        <v>400</v>
      </c>
      <c r="E160">
        <v>61540.934984264997</v>
      </c>
      <c r="F160">
        <v>1700.05</v>
      </c>
      <c r="G160">
        <v>6.1732228048075903</v>
      </c>
      <c r="H160">
        <v>-15.0365011640208</v>
      </c>
      <c r="I160">
        <v>6.9899626740516698</v>
      </c>
      <c r="J160">
        <v>-0.37340926414293601</v>
      </c>
      <c r="K160">
        <v>1771.3002529574101</v>
      </c>
      <c r="L160">
        <v>1589.6413623946</v>
      </c>
      <c r="M160">
        <v>27.5081737007249</v>
      </c>
      <c r="N160">
        <v>0.45496481427656799</v>
      </c>
      <c r="O160">
        <v>17.184788682685799</v>
      </c>
      <c r="P160">
        <v>45.309628616607498</v>
      </c>
      <c r="Q160">
        <v>4.4936028829039E-2</v>
      </c>
    </row>
    <row r="161" spans="1:17" x14ac:dyDescent="0.3">
      <c r="A161" t="s">
        <v>401</v>
      </c>
      <c r="B161" t="s">
        <v>402</v>
      </c>
      <c r="C161" t="s">
        <v>3175</v>
      </c>
      <c r="D161" t="s">
        <v>187</v>
      </c>
      <c r="E161">
        <v>61441.4096403</v>
      </c>
      <c r="F161">
        <v>3930.9</v>
      </c>
      <c r="G161">
        <v>-11.585018021763601</v>
      </c>
      <c r="H161">
        <v>-3.2789405866721002</v>
      </c>
      <c r="I161">
        <v>12.140710128921899</v>
      </c>
      <c r="J161">
        <v>-1.00942622284101</v>
      </c>
      <c r="K161">
        <v>3958.6792148362701</v>
      </c>
      <c r="L161">
        <v>3730.12458101117</v>
      </c>
      <c r="M161">
        <v>56.9665974220677</v>
      </c>
      <c r="N161">
        <v>0.47668246538515002</v>
      </c>
      <c r="O161">
        <v>25.9508000712304</v>
      </c>
      <c r="P161">
        <v>50.482352040425702</v>
      </c>
      <c r="Q161">
        <v>0.11100317565100901</v>
      </c>
    </row>
    <row r="162" spans="1:17" x14ac:dyDescent="0.3">
      <c r="A162" t="s">
        <v>403</v>
      </c>
      <c r="B162" t="s">
        <v>404</v>
      </c>
      <c r="C162" t="s">
        <v>3178</v>
      </c>
      <c r="D162" t="s">
        <v>322</v>
      </c>
      <c r="E162">
        <v>61364.229456699999</v>
      </c>
      <c r="F162">
        <v>1854.55</v>
      </c>
      <c r="G162">
        <v>80.818788850068898</v>
      </c>
      <c r="H162">
        <v>3.1880657729770099</v>
      </c>
      <c r="I162">
        <v>40.945318236988903</v>
      </c>
      <c r="J162">
        <v>-2.5250183555639198</v>
      </c>
      <c r="K162">
        <v>1733.9807738812201</v>
      </c>
      <c r="L162">
        <v>1399.8518315556901</v>
      </c>
      <c r="M162">
        <v>46.214019770504201</v>
      </c>
      <c r="N162">
        <v>0.77795964329326905</v>
      </c>
      <c r="O162">
        <v>4.8718017847995503</v>
      </c>
      <c r="P162">
        <v>129.89339283500601</v>
      </c>
      <c r="Q162">
        <v>2.6058168815050999E-2</v>
      </c>
    </row>
    <row r="163" spans="1:17" x14ac:dyDescent="0.3">
      <c r="A163" t="s">
        <v>405</v>
      </c>
      <c r="B163" t="s">
        <v>406</v>
      </c>
      <c r="C163" t="s">
        <v>3181</v>
      </c>
      <c r="D163" t="s">
        <v>161</v>
      </c>
      <c r="E163">
        <v>60516.369915750001</v>
      </c>
      <c r="F163">
        <v>14278.9</v>
      </c>
      <c r="G163">
        <v>221.44048423877101</v>
      </c>
      <c r="H163">
        <v>15.697679404241301</v>
      </c>
      <c r="I163">
        <v>93.274590216449496</v>
      </c>
      <c r="J163">
        <v>12.133248987330299</v>
      </c>
      <c r="K163">
        <v>12370.6970135704</v>
      </c>
      <c r="L163">
        <v>9727.1257988947</v>
      </c>
      <c r="M163">
        <v>76.030095173473597</v>
      </c>
      <c r="N163">
        <v>1.0396642558363201</v>
      </c>
      <c r="O163">
        <v>3.9992576458970999</v>
      </c>
      <c r="P163">
        <v>266.510947406247</v>
      </c>
      <c r="Q163">
        <v>0.18098885475867199</v>
      </c>
    </row>
    <row r="164" spans="1:17" x14ac:dyDescent="0.3">
      <c r="A164" t="s">
        <v>407</v>
      </c>
      <c r="B164" t="s">
        <v>408</v>
      </c>
      <c r="C164" t="s">
        <v>3175</v>
      </c>
      <c r="D164" t="s">
        <v>409</v>
      </c>
      <c r="E164">
        <v>59590.488787422</v>
      </c>
      <c r="F164">
        <v>140262.9</v>
      </c>
      <c r="G164">
        <v>-1.8402144346486899</v>
      </c>
      <c r="H164">
        <v>1.34289757236098</v>
      </c>
      <c r="I164">
        <v>-12.5344771949632</v>
      </c>
      <c r="J164">
        <v>2.5625729794591998</v>
      </c>
      <c r="K164">
        <v>136004.620470872</v>
      </c>
      <c r="L164">
        <v>129914.44143387899</v>
      </c>
      <c r="M164">
        <v>63.124344358773598</v>
      </c>
      <c r="N164">
        <v>0.794565328806077</v>
      </c>
      <c r="O164">
        <v>7.9722435512170398</v>
      </c>
      <c r="P164">
        <v>31.819839293266199</v>
      </c>
      <c r="Q164">
        <v>4.3754056039081002E-2</v>
      </c>
    </row>
    <row r="165" spans="1:17" x14ac:dyDescent="0.3">
      <c r="A165" t="s">
        <v>410</v>
      </c>
      <c r="B165" t="s">
        <v>411</v>
      </c>
      <c r="C165" t="s">
        <v>3175</v>
      </c>
      <c r="D165" t="s">
        <v>409</v>
      </c>
      <c r="E165">
        <v>59195.656749900001</v>
      </c>
      <c r="F165">
        <v>3062.1</v>
      </c>
      <c r="G165">
        <v>-9.7613872618980508</v>
      </c>
      <c r="H165">
        <v>5.3379649111462601</v>
      </c>
      <c r="I165">
        <v>16.435704506059299</v>
      </c>
      <c r="J165">
        <v>-1.2096936176000801</v>
      </c>
      <c r="K165">
        <v>3023.2099329073699</v>
      </c>
      <c r="L165">
        <v>2810.0860593874199</v>
      </c>
      <c r="M165">
        <v>53.354129457424101</v>
      </c>
      <c r="N165">
        <v>0.77950044657978501</v>
      </c>
      <c r="O165">
        <v>10.2184775154305</v>
      </c>
      <c r="P165">
        <v>39.5797246786397</v>
      </c>
      <c r="Q165">
        <v>-1.1169467659061001E-2</v>
      </c>
    </row>
    <row r="166" spans="1:17" x14ac:dyDescent="0.3">
      <c r="A166" t="s">
        <v>412</v>
      </c>
      <c r="B166" t="s">
        <v>413</v>
      </c>
      <c r="C166" t="s">
        <v>3176</v>
      </c>
      <c r="D166" t="s">
        <v>124</v>
      </c>
      <c r="E166">
        <v>58353.647720725399</v>
      </c>
      <c r="F166">
        <v>141.03</v>
      </c>
      <c r="G166">
        <v>22.434835360637699</v>
      </c>
      <c r="H166">
        <v>2.9526047595602298</v>
      </c>
      <c r="I166">
        <v>-19.459635688178501</v>
      </c>
      <c r="J166">
        <v>4.5116166367307304</v>
      </c>
      <c r="K166">
        <v>136.385331495016</v>
      </c>
      <c r="L166">
        <v>133.355157163157</v>
      </c>
      <c r="M166">
        <v>74.493022401307996</v>
      </c>
      <c r="N166">
        <v>1.1006101932793699</v>
      </c>
      <c r="O166">
        <v>24.3352478196128</v>
      </c>
      <c r="P166">
        <v>72.408312958435204</v>
      </c>
      <c r="Q166">
        <v>2.169300852319E-3</v>
      </c>
    </row>
    <row r="167" spans="1:17" x14ac:dyDescent="0.3">
      <c r="A167" t="s">
        <v>414</v>
      </c>
      <c r="B167" t="s">
        <v>415</v>
      </c>
      <c r="C167" t="s">
        <v>3169</v>
      </c>
      <c r="D167" t="s">
        <v>51</v>
      </c>
      <c r="E167">
        <v>57959.218412704497</v>
      </c>
      <c r="F167">
        <v>5250.85</v>
      </c>
      <c r="G167">
        <v>35.423512741735301</v>
      </c>
      <c r="H167">
        <v>2.7100300073700399</v>
      </c>
      <c r="I167">
        <v>9.99949250994867</v>
      </c>
      <c r="J167">
        <v>3.6727905328406298</v>
      </c>
      <c r="K167">
        <v>4730.4279427145502</v>
      </c>
      <c r="L167">
        <v>4231.9844406123902</v>
      </c>
      <c r="M167">
        <v>66.781031996191999</v>
      </c>
      <c r="N167">
        <v>0.98492140521425497</v>
      </c>
      <c r="O167">
        <v>5.4276926592837302</v>
      </c>
      <c r="P167">
        <v>78.436469908587299</v>
      </c>
      <c r="Q167">
        <v>8.9400921944257E-2</v>
      </c>
    </row>
    <row r="168" spans="1:17" x14ac:dyDescent="0.3">
      <c r="A168" t="s">
        <v>416</v>
      </c>
      <c r="B168" t="s">
        <v>417</v>
      </c>
      <c r="C168" t="s">
        <v>3181</v>
      </c>
      <c r="D168" t="s">
        <v>261</v>
      </c>
      <c r="E168">
        <v>57522.945401327503</v>
      </c>
      <c r="F168">
        <v>5098.8</v>
      </c>
      <c r="G168">
        <v>29.8973234916267</v>
      </c>
      <c r="H168">
        <v>13.8844124907035</v>
      </c>
      <c r="I168">
        <v>3.73540717804753</v>
      </c>
      <c r="J168">
        <v>-3.25936897002105</v>
      </c>
      <c r="K168">
        <v>4843.2412607820297</v>
      </c>
      <c r="L168">
        <v>4339.8989090044897</v>
      </c>
      <c r="M168">
        <v>53.482101043368303</v>
      </c>
      <c r="N168">
        <v>0.885238283099815</v>
      </c>
      <c r="O168">
        <v>14.535773123087701</v>
      </c>
      <c r="P168">
        <v>103.931606839316</v>
      </c>
      <c r="Q168">
        <v>0.14377557692759399</v>
      </c>
    </row>
    <row r="169" spans="1:17" x14ac:dyDescent="0.3">
      <c r="A169" t="s">
        <v>418</v>
      </c>
      <c r="B169" t="s">
        <v>419</v>
      </c>
      <c r="C169" t="s">
        <v>3169</v>
      </c>
      <c r="D169" t="s">
        <v>34</v>
      </c>
      <c r="E169">
        <v>57484.246910207898</v>
      </c>
      <c r="F169">
        <v>48.08</v>
      </c>
      <c r="G169">
        <v>-23.9188074995511</v>
      </c>
      <c r="H169">
        <v>-8.1514132973874407</v>
      </c>
      <c r="I169">
        <v>-27.508069537321699</v>
      </c>
      <c r="J169">
        <v>-2.0400017074422201</v>
      </c>
      <c r="K169">
        <v>50.7440012264328</v>
      </c>
      <c r="L169">
        <v>49.674631885517101</v>
      </c>
      <c r="M169">
        <v>39.832600282844098</v>
      </c>
      <c r="N169">
        <v>0.55733255959521599</v>
      </c>
      <c r="O169">
        <v>46.942595673876802</v>
      </c>
      <c r="P169">
        <v>38.359712230215798</v>
      </c>
      <c r="Q169">
        <v>0.10663413046763399</v>
      </c>
    </row>
    <row r="170" spans="1:17" x14ac:dyDescent="0.3">
      <c r="A170" t="s">
        <v>420</v>
      </c>
      <c r="B170" t="s">
        <v>421</v>
      </c>
      <c r="C170" t="s">
        <v>3171</v>
      </c>
      <c r="D170" t="s">
        <v>231</v>
      </c>
      <c r="E170">
        <v>57200.087908914997</v>
      </c>
      <c r="F170">
        <v>2163.35</v>
      </c>
      <c r="G170">
        <v>7.4986084178348698</v>
      </c>
      <c r="H170">
        <v>2.7710311470053002</v>
      </c>
      <c r="I170">
        <v>5.0229355973522596</v>
      </c>
      <c r="J170">
        <v>0.154940700872228</v>
      </c>
      <c r="K170">
        <v>2061.4937695994399</v>
      </c>
      <c r="L170">
        <v>1914.59227411495</v>
      </c>
      <c r="M170">
        <v>61.394351781522801</v>
      </c>
      <c r="N170">
        <v>1.25807171628491</v>
      </c>
      <c r="O170">
        <v>1.9206323526012901</v>
      </c>
      <c r="P170">
        <v>40.495518898558203</v>
      </c>
      <c r="Q170">
        <v>-9.7054094479800002E-4</v>
      </c>
    </row>
    <row r="171" spans="1:17" x14ac:dyDescent="0.3">
      <c r="A171" t="s">
        <v>422</v>
      </c>
      <c r="B171" t="s">
        <v>423</v>
      </c>
      <c r="C171" t="s">
        <v>3168</v>
      </c>
      <c r="D171" t="s">
        <v>21</v>
      </c>
      <c r="E171">
        <v>57060.273393479998</v>
      </c>
      <c r="F171">
        <v>3015.6</v>
      </c>
      <c r="G171">
        <v>-4.6409550891118396</v>
      </c>
      <c r="H171">
        <v>-5.0474817790599902</v>
      </c>
      <c r="I171">
        <v>7.3188790699972799</v>
      </c>
      <c r="J171">
        <v>-1.33544287317676</v>
      </c>
      <c r="K171">
        <v>2947.6805303489</v>
      </c>
      <c r="L171">
        <v>2644.8500761269202</v>
      </c>
      <c r="M171">
        <v>44.300697364106199</v>
      </c>
      <c r="N171">
        <v>0.835311356642081</v>
      </c>
      <c r="O171">
        <v>5.7103064066852296</v>
      </c>
      <c r="P171">
        <v>45.744526605770602</v>
      </c>
      <c r="Q171">
        <v>-5.1541716720076E-2</v>
      </c>
    </row>
    <row r="172" spans="1:17" x14ac:dyDescent="0.3">
      <c r="A172" t="s">
        <v>424</v>
      </c>
      <c r="B172" t="s">
        <v>425</v>
      </c>
      <c r="C172" t="s">
        <v>3168</v>
      </c>
      <c r="D172" t="s">
        <v>289</v>
      </c>
      <c r="E172">
        <v>56674.989260120201</v>
      </c>
      <c r="F172">
        <v>5345.65</v>
      </c>
      <c r="G172">
        <v>-14.3426908307902</v>
      </c>
      <c r="H172">
        <v>-9.1840023857630797</v>
      </c>
      <c r="I172">
        <v>-19.089575256382599</v>
      </c>
      <c r="J172">
        <v>-2.6018144548681299</v>
      </c>
      <c r="K172">
        <v>5384.7410288368501</v>
      </c>
      <c r="L172">
        <v>5067.9504733628801</v>
      </c>
      <c r="M172">
        <v>27.919281086106299</v>
      </c>
      <c r="N172">
        <v>0.79404493302191803</v>
      </c>
      <c r="O172">
        <v>12.240793916548901</v>
      </c>
      <c r="P172">
        <v>30.032838725370901</v>
      </c>
      <c r="Q172">
        <v>-1.9727509738914E-2</v>
      </c>
    </row>
    <row r="173" spans="1:17" x14ac:dyDescent="0.3">
      <c r="A173" t="s">
        <v>426</v>
      </c>
      <c r="B173" t="s">
        <v>427</v>
      </c>
      <c r="C173" t="s">
        <v>3179</v>
      </c>
      <c r="D173" t="s">
        <v>428</v>
      </c>
      <c r="E173">
        <v>56496.184609632801</v>
      </c>
      <c r="F173">
        <v>197.34</v>
      </c>
      <c r="G173">
        <v>-0.88742100894681597</v>
      </c>
      <c r="H173">
        <v>-7.9823358707011396</v>
      </c>
      <c r="I173">
        <v>6.9679623528790904</v>
      </c>
      <c r="J173">
        <v>0.43172137688625201</v>
      </c>
      <c r="K173">
        <v>198.81358322436401</v>
      </c>
      <c r="L173">
        <v>180.05290485785801</v>
      </c>
      <c r="M173">
        <v>39.553917569773901</v>
      </c>
      <c r="N173">
        <v>0.55116676604786496</v>
      </c>
      <c r="O173">
        <v>16.448768622681602</v>
      </c>
      <c r="P173">
        <v>44.571428571428498</v>
      </c>
      <c r="Q173">
        <v>-7.7291621278156003E-2</v>
      </c>
    </row>
    <row r="174" spans="1:17" x14ac:dyDescent="0.3">
      <c r="A174" t="s">
        <v>429</v>
      </c>
      <c r="B174" t="s">
        <v>430</v>
      </c>
      <c r="C174" t="s">
        <v>3180</v>
      </c>
      <c r="D174" t="s">
        <v>431</v>
      </c>
      <c r="E174">
        <v>56255.8841696366</v>
      </c>
      <c r="F174">
        <v>921.7</v>
      </c>
      <c r="G174">
        <v>-2.1257119384323602</v>
      </c>
      <c r="H174">
        <v>-7.1092523305488902</v>
      </c>
      <c r="I174">
        <v>-14.345271391169099</v>
      </c>
      <c r="J174">
        <v>3.76707693955287</v>
      </c>
      <c r="K174">
        <v>959.65140856998403</v>
      </c>
      <c r="L174">
        <v>943.39397816523103</v>
      </c>
      <c r="M174">
        <v>53.130323041145601</v>
      </c>
      <c r="N174">
        <v>0.95766447363092599</v>
      </c>
      <c r="O174">
        <v>28.0243029185201</v>
      </c>
      <c r="P174">
        <v>37.116929485272202</v>
      </c>
      <c r="Q174">
        <v>1.2362924820546999E-2</v>
      </c>
    </row>
    <row r="175" spans="1:17" x14ac:dyDescent="0.3">
      <c r="A175" t="s">
        <v>432</v>
      </c>
      <c r="B175" t="s">
        <v>433</v>
      </c>
      <c r="C175" t="s">
        <v>3169</v>
      </c>
      <c r="D175" t="s">
        <v>24</v>
      </c>
      <c r="E175">
        <v>55048.320887657399</v>
      </c>
      <c r="F175">
        <v>73.44</v>
      </c>
      <c r="G175">
        <v>-53.3569618770007</v>
      </c>
      <c r="H175">
        <v>-3.1938973361919998</v>
      </c>
      <c r="I175">
        <v>-22.0610028093772</v>
      </c>
      <c r="J175">
        <v>0.240988093542892</v>
      </c>
      <c r="K175">
        <v>74.365933061662403</v>
      </c>
      <c r="L175">
        <v>77.566744307342802</v>
      </c>
      <c r="M175">
        <v>47.6036512192115</v>
      </c>
      <c r="N175">
        <v>1.13786231154184</v>
      </c>
      <c r="O175">
        <v>30.2423747276688</v>
      </c>
      <c r="P175">
        <v>4.2737469828198096</v>
      </c>
      <c r="Q175">
        <v>3.5326107466929997E-2</v>
      </c>
    </row>
    <row r="176" spans="1:17" x14ac:dyDescent="0.3">
      <c r="A176" t="s">
        <v>434</v>
      </c>
      <c r="B176" t="s">
        <v>435</v>
      </c>
      <c r="C176" t="s">
        <v>3169</v>
      </c>
      <c r="D176" t="s">
        <v>51</v>
      </c>
      <c r="E176">
        <v>54573.2934188211</v>
      </c>
      <c r="F176">
        <v>732.7</v>
      </c>
      <c r="G176">
        <v>-27.401578474636601</v>
      </c>
      <c r="H176">
        <v>4.8186126810411896</v>
      </c>
      <c r="I176">
        <v>9.0037222507079608</v>
      </c>
      <c r="J176">
        <v>0.19959399005477099</v>
      </c>
      <c r="K176">
        <v>688.34916335657795</v>
      </c>
      <c r="L176">
        <v>665.42303747458197</v>
      </c>
      <c r="M176">
        <v>56.390246449992901</v>
      </c>
      <c r="N176">
        <v>0.82319465562206096</v>
      </c>
      <c r="O176">
        <v>11.0140575951958</v>
      </c>
      <c r="P176">
        <v>32.327975437962799</v>
      </c>
      <c r="Q176">
        <v>-7.1180763737009999E-3</v>
      </c>
    </row>
    <row r="177" spans="1:17" x14ac:dyDescent="0.3">
      <c r="A177" t="s">
        <v>436</v>
      </c>
      <c r="B177" t="s">
        <v>437</v>
      </c>
      <c r="C177" t="s">
        <v>3171</v>
      </c>
      <c r="D177" t="s">
        <v>195</v>
      </c>
      <c r="E177">
        <v>54306.973631679997</v>
      </c>
      <c r="F177">
        <v>16730.05</v>
      </c>
      <c r="G177">
        <v>-37.300558645626801</v>
      </c>
      <c r="H177">
        <v>-1.4320001293459499</v>
      </c>
      <c r="I177">
        <v>-10.937693514936599</v>
      </c>
      <c r="J177">
        <v>1.4980759016301699</v>
      </c>
      <c r="K177">
        <v>16626.251473343302</v>
      </c>
      <c r="L177">
        <v>16483.6401216001</v>
      </c>
      <c r="M177">
        <v>65.542123871205206</v>
      </c>
      <c r="N177">
        <v>1.1950178287331199</v>
      </c>
      <c r="O177">
        <v>15.0624176257692</v>
      </c>
      <c r="P177">
        <v>9.0232252010374392</v>
      </c>
      <c r="Q177">
        <v>-3.0998768464479E-2</v>
      </c>
    </row>
    <row r="178" spans="1:17" x14ac:dyDescent="0.3">
      <c r="A178" t="s">
        <v>438</v>
      </c>
      <c r="B178" t="s">
        <v>439</v>
      </c>
      <c r="C178" t="s">
        <v>3181</v>
      </c>
      <c r="D178" t="s">
        <v>440</v>
      </c>
      <c r="E178">
        <v>53040.402927050003</v>
      </c>
      <c r="F178">
        <v>1974.5</v>
      </c>
      <c r="G178">
        <v>-26.856072913832399</v>
      </c>
      <c r="H178">
        <v>0.225998398018392</v>
      </c>
      <c r="I178">
        <v>-18.609585805017002</v>
      </c>
      <c r="J178">
        <v>-2.1088744044115399</v>
      </c>
      <c r="K178">
        <v>2006.20551574202</v>
      </c>
      <c r="L178">
        <v>2023.1602733540799</v>
      </c>
      <c r="M178">
        <v>52.284719996834902</v>
      </c>
      <c r="N178">
        <v>1.1131555194286999</v>
      </c>
      <c r="O178">
        <v>24.284629020004999</v>
      </c>
      <c r="P178">
        <v>13.4770114942528</v>
      </c>
      <c r="Q178">
        <v>-9.0775824162540007E-3</v>
      </c>
    </row>
    <row r="179" spans="1:17" x14ac:dyDescent="0.3">
      <c r="A179" t="s">
        <v>441</v>
      </c>
      <c r="B179" t="s">
        <v>442</v>
      </c>
      <c r="C179" t="s">
        <v>3169</v>
      </c>
      <c r="D179" t="s">
        <v>443</v>
      </c>
      <c r="E179">
        <v>52240.383174509901</v>
      </c>
      <c r="F179">
        <v>3858.9</v>
      </c>
      <c r="G179">
        <v>165.97005166439001</v>
      </c>
      <c r="H179">
        <v>34.733961118018101</v>
      </c>
      <c r="I179">
        <v>25.1535103366929</v>
      </c>
      <c r="J179">
        <v>-3.0128824092943698</v>
      </c>
      <c r="K179">
        <v>3087.4309695253701</v>
      </c>
      <c r="L179">
        <v>2532.3297188131501</v>
      </c>
      <c r="M179">
        <v>65.152505641712395</v>
      </c>
      <c r="N179">
        <v>2.6294576009949702</v>
      </c>
      <c r="O179">
        <v>8.8393065381326199</v>
      </c>
      <c r="P179">
        <v>208.05891509998699</v>
      </c>
      <c r="Q179">
        <v>0.194409616255693</v>
      </c>
    </row>
    <row r="180" spans="1:17" x14ac:dyDescent="0.3">
      <c r="A180" t="s">
        <v>444</v>
      </c>
      <c r="B180" t="s">
        <v>445</v>
      </c>
      <c r="C180" t="s">
        <v>3167</v>
      </c>
      <c r="D180" t="s">
        <v>446</v>
      </c>
      <c r="E180">
        <v>51704.360982101498</v>
      </c>
      <c r="F180">
        <v>344.1</v>
      </c>
      <c r="G180">
        <v>12.4042135315701</v>
      </c>
      <c r="H180">
        <v>-8.8824566163785494</v>
      </c>
      <c r="I180">
        <v>11.289511174427901</v>
      </c>
      <c r="J180">
        <v>5.03170945488601</v>
      </c>
      <c r="K180">
        <v>344.92348929346701</v>
      </c>
      <c r="L180">
        <v>308.68916730958</v>
      </c>
      <c r="M180">
        <v>61.690508036443497</v>
      </c>
      <c r="N180">
        <v>1.02455790651405</v>
      </c>
      <c r="O180">
        <v>11.653589072943801</v>
      </c>
      <c r="P180">
        <v>79.499217527386506</v>
      </c>
      <c r="Q180">
        <v>3.786364709488E-2</v>
      </c>
    </row>
    <row r="181" spans="1:17" x14ac:dyDescent="0.3">
      <c r="A181" t="s">
        <v>447</v>
      </c>
      <c r="B181" t="s">
        <v>448</v>
      </c>
      <c r="C181" t="s">
        <v>3174</v>
      </c>
      <c r="D181" t="s">
        <v>103</v>
      </c>
      <c r="E181">
        <v>51417.440069700002</v>
      </c>
      <c r="F181">
        <v>130.84</v>
      </c>
      <c r="G181">
        <v>49.608039823443399</v>
      </c>
      <c r="H181">
        <v>-8.7191287452391002</v>
      </c>
      <c r="I181">
        <v>-16.099682650614898</v>
      </c>
      <c r="J181">
        <v>1.1916035910904901</v>
      </c>
      <c r="K181">
        <v>133.77800080552501</v>
      </c>
      <c r="L181">
        <v>122.0755992677</v>
      </c>
      <c r="M181">
        <v>51.2376710023645</v>
      </c>
      <c r="N181">
        <v>0.50213172447022303</v>
      </c>
      <c r="O181">
        <v>30.311831244267701</v>
      </c>
      <c r="P181">
        <v>106.372239747634</v>
      </c>
      <c r="Q181">
        <v>0.176936861464392</v>
      </c>
    </row>
    <row r="182" spans="1:17" x14ac:dyDescent="0.3">
      <c r="A182" t="s">
        <v>449</v>
      </c>
      <c r="B182" t="s">
        <v>450</v>
      </c>
      <c r="C182" t="s">
        <v>3169</v>
      </c>
      <c r="D182" t="s">
        <v>34</v>
      </c>
      <c r="E182">
        <v>50913.709768679997</v>
      </c>
      <c r="F182">
        <v>58.65</v>
      </c>
      <c r="G182">
        <v>-19.645862567388299</v>
      </c>
      <c r="H182">
        <v>-6.4366443239145603</v>
      </c>
      <c r="I182">
        <v>-22.046219550543299</v>
      </c>
      <c r="J182">
        <v>-2.2476043309334202</v>
      </c>
      <c r="K182">
        <v>60.391900443353798</v>
      </c>
      <c r="L182">
        <v>58.005957007894601</v>
      </c>
      <c r="M182">
        <v>40.783757140568802</v>
      </c>
      <c r="N182">
        <v>0.78794791657496699</v>
      </c>
      <c r="O182">
        <v>31.116794543904501</v>
      </c>
      <c r="P182">
        <v>43.574051407588698</v>
      </c>
      <c r="Q182">
        <v>9.9385139717149004E-2</v>
      </c>
    </row>
    <row r="183" spans="1:17" x14ac:dyDescent="0.3">
      <c r="A183" t="s">
        <v>451</v>
      </c>
      <c r="B183" t="s">
        <v>452</v>
      </c>
      <c r="C183" t="s">
        <v>3183</v>
      </c>
      <c r="D183" t="s">
        <v>384</v>
      </c>
      <c r="E183">
        <v>50895.0464832</v>
      </c>
      <c r="F183">
        <v>1728</v>
      </c>
      <c r="G183">
        <v>19.372580259847101</v>
      </c>
      <c r="H183">
        <v>-3.9993486883375899</v>
      </c>
      <c r="I183">
        <v>37.628220334322997</v>
      </c>
      <c r="J183">
        <v>4.4680387167527504</v>
      </c>
      <c r="K183">
        <v>1663.65208496587</v>
      </c>
      <c r="L183">
        <v>1421.9382188536899</v>
      </c>
      <c r="M183">
        <v>66.095199507527994</v>
      </c>
      <c r="N183">
        <v>1.13251987532534</v>
      </c>
      <c r="O183">
        <v>3.5300925925925801</v>
      </c>
      <c r="P183">
        <v>69.569697267062395</v>
      </c>
      <c r="Q183">
        <v>9.3058592129983006E-2</v>
      </c>
    </row>
    <row r="184" spans="1:17" x14ac:dyDescent="0.3">
      <c r="A184" t="s">
        <v>453</v>
      </c>
      <c r="B184" t="s">
        <v>454</v>
      </c>
      <c r="C184" t="s">
        <v>3169</v>
      </c>
      <c r="D184" t="s">
        <v>34</v>
      </c>
      <c r="E184">
        <v>50484.533966073999</v>
      </c>
      <c r="F184">
        <v>110.89</v>
      </c>
      <c r="G184">
        <v>-33.053410693021597</v>
      </c>
      <c r="H184">
        <v>-8.2643724736954294</v>
      </c>
      <c r="I184">
        <v>-36.061772532983603</v>
      </c>
      <c r="J184">
        <v>-0.68478532607565601</v>
      </c>
      <c r="K184">
        <v>115.99028588323399</v>
      </c>
      <c r="L184">
        <v>119.197011912932</v>
      </c>
      <c r="M184">
        <v>41.150947755412602</v>
      </c>
      <c r="N184">
        <v>0.62635568313430301</v>
      </c>
      <c r="O184">
        <v>42.438452520515803</v>
      </c>
      <c r="P184">
        <v>28.344907407407401</v>
      </c>
      <c r="Q184">
        <v>6.7835287103488004E-2</v>
      </c>
    </row>
    <row r="185" spans="1:17" hidden="1" x14ac:dyDescent="0.3">
      <c r="A185" t="s">
        <v>455</v>
      </c>
      <c r="B185" t="s">
        <v>456</v>
      </c>
      <c r="C185" t="s">
        <v>3184</v>
      </c>
      <c r="D185" t="s">
        <v>103</v>
      </c>
      <c r="E185">
        <v>50006.654514080001</v>
      </c>
      <c r="F185">
        <v>1109.3499999999999</v>
      </c>
      <c r="G185">
        <v>0.72105186120005604</v>
      </c>
      <c r="H185">
        <v>9.8325320057713093</v>
      </c>
      <c r="I185">
        <v>17.234347680938399</v>
      </c>
      <c r="J185">
        <v>4.2210726676786603</v>
      </c>
      <c r="M185">
        <v>62.366309800057998</v>
      </c>
      <c r="O185">
        <v>14.2966602064271</v>
      </c>
      <c r="P185">
        <v>38.305697543947097</v>
      </c>
    </row>
    <row r="186" spans="1:17" x14ac:dyDescent="0.3">
      <c r="A186" t="s">
        <v>457</v>
      </c>
      <c r="B186" t="s">
        <v>458</v>
      </c>
      <c r="C186" t="s">
        <v>3168</v>
      </c>
      <c r="D186" t="s">
        <v>289</v>
      </c>
      <c r="E186">
        <v>48445.403705781297</v>
      </c>
      <c r="F186">
        <v>7765.25</v>
      </c>
      <c r="G186">
        <v>-23.6694941149496</v>
      </c>
      <c r="H186">
        <v>-5.0474687033642196</v>
      </c>
      <c r="I186">
        <v>-14.022364520883301</v>
      </c>
      <c r="J186">
        <v>-1.6476904508132899</v>
      </c>
      <c r="K186">
        <v>7532.9881675591796</v>
      </c>
      <c r="L186">
        <v>7450.5158049641504</v>
      </c>
      <c r="M186">
        <v>49.9941887037889</v>
      </c>
      <c r="N186">
        <v>0.58401250814445105</v>
      </c>
      <c r="O186">
        <v>18.476546151121902</v>
      </c>
      <c r="P186">
        <v>21.120071125530298</v>
      </c>
      <c r="Q186">
        <v>-1.1391450782820001E-3</v>
      </c>
    </row>
    <row r="187" spans="1:17" x14ac:dyDescent="0.3">
      <c r="A187" t="s">
        <v>459</v>
      </c>
      <c r="B187" t="s">
        <v>460</v>
      </c>
      <c r="C187" t="s">
        <v>3169</v>
      </c>
      <c r="D187" t="s">
        <v>24</v>
      </c>
      <c r="E187">
        <v>48338.410686720003</v>
      </c>
      <c r="F187">
        <v>197.12</v>
      </c>
      <c r="G187">
        <v>-0.55722857364487699</v>
      </c>
      <c r="H187">
        <v>-1.88196984655185</v>
      </c>
      <c r="I187">
        <v>13.111602585126899</v>
      </c>
      <c r="J187">
        <v>3.8926407025617902</v>
      </c>
      <c r="K187">
        <v>190.24642544620801</v>
      </c>
      <c r="L187">
        <v>172.40234324674799</v>
      </c>
      <c r="M187">
        <v>77.912380606273004</v>
      </c>
      <c r="N187">
        <v>0.86844130076728598</v>
      </c>
      <c r="O187">
        <v>4.8041801948051903</v>
      </c>
      <c r="P187">
        <v>43.621129326047303</v>
      </c>
      <c r="Q187">
        <v>0.111632279233102</v>
      </c>
    </row>
    <row r="188" spans="1:17" x14ac:dyDescent="0.3">
      <c r="A188" t="s">
        <v>461</v>
      </c>
      <c r="B188" t="s">
        <v>462</v>
      </c>
      <c r="C188" t="s">
        <v>613</v>
      </c>
      <c r="D188" t="s">
        <v>463</v>
      </c>
      <c r="E188">
        <v>47642.936250450002</v>
      </c>
      <c r="F188">
        <v>42714.25</v>
      </c>
      <c r="G188">
        <v>-22.232368303901101</v>
      </c>
      <c r="H188">
        <v>-1.87544812039526</v>
      </c>
      <c r="I188">
        <v>7.3198680698127303</v>
      </c>
      <c r="J188">
        <v>2.2537863993726202</v>
      </c>
      <c r="K188">
        <v>41535.436162677703</v>
      </c>
      <c r="L188">
        <v>39258.7194989809</v>
      </c>
      <c r="M188">
        <v>56.6863035018809</v>
      </c>
      <c r="N188">
        <v>1.26049955281816</v>
      </c>
      <c r="O188">
        <v>3.2442334818005598</v>
      </c>
      <c r="P188">
        <v>29.162943509308199</v>
      </c>
      <c r="Q188">
        <v>-2.8494841479098001E-2</v>
      </c>
    </row>
    <row r="189" spans="1:17" x14ac:dyDescent="0.3">
      <c r="A189" t="s">
        <v>464</v>
      </c>
      <c r="B189" t="s">
        <v>465</v>
      </c>
      <c r="C189" t="s">
        <v>3168</v>
      </c>
      <c r="D189" t="s">
        <v>21</v>
      </c>
      <c r="E189">
        <v>47611.271503477503</v>
      </c>
      <c r="F189">
        <v>7126.45</v>
      </c>
      <c r="G189">
        <v>8.1935665187802105</v>
      </c>
      <c r="H189">
        <v>9.7787681142630305</v>
      </c>
      <c r="I189">
        <v>13.4132150296278</v>
      </c>
      <c r="J189">
        <v>2.35961973270595</v>
      </c>
      <c r="K189">
        <v>6461.1248062710401</v>
      </c>
      <c r="L189">
        <v>5846.5658837031197</v>
      </c>
      <c r="M189">
        <v>72.139995166009697</v>
      </c>
      <c r="N189">
        <v>0.82522028193785402</v>
      </c>
      <c r="O189">
        <v>0.31642683243411301</v>
      </c>
      <c r="P189">
        <v>66.224269636713501</v>
      </c>
      <c r="Q189">
        <v>6.5604795207960002E-3</v>
      </c>
    </row>
    <row r="190" spans="1:17" x14ac:dyDescent="0.3">
      <c r="A190" t="s">
        <v>466</v>
      </c>
      <c r="B190" t="s">
        <v>467</v>
      </c>
      <c r="C190" t="s">
        <v>3183</v>
      </c>
      <c r="D190" t="s">
        <v>468</v>
      </c>
      <c r="E190">
        <v>47451.904499999997</v>
      </c>
      <c r="F190">
        <v>4319.7</v>
      </c>
      <c r="G190">
        <v>15.603414471362299</v>
      </c>
      <c r="H190">
        <v>32.557007651463799</v>
      </c>
      <c r="I190">
        <v>20.2683318486005</v>
      </c>
      <c r="J190">
        <v>1.0113306961610999</v>
      </c>
      <c r="K190">
        <v>3773.99702794633</v>
      </c>
      <c r="L190">
        <v>3422.6143595659601</v>
      </c>
      <c r="M190">
        <v>62.506070753322597</v>
      </c>
      <c r="N190">
        <v>0.63159751307429302</v>
      </c>
      <c r="O190">
        <v>4.4169734009306296</v>
      </c>
      <c r="P190">
        <v>74.462843295638095</v>
      </c>
      <c r="Q190">
        <v>7.6843516964974004E-2</v>
      </c>
    </row>
    <row r="191" spans="1:17" x14ac:dyDescent="0.3">
      <c r="A191" t="s">
        <v>469</v>
      </c>
      <c r="B191" t="s">
        <v>470</v>
      </c>
      <c r="C191" t="s">
        <v>3169</v>
      </c>
      <c r="D191" t="s">
        <v>143</v>
      </c>
      <c r="E191">
        <v>47314.599958689003</v>
      </c>
      <c r="F191">
        <v>235.94</v>
      </c>
      <c r="G191">
        <v>129.77986278639401</v>
      </c>
      <c r="H191">
        <v>-18.348156859418001</v>
      </c>
      <c r="I191">
        <v>3.5672002356803398</v>
      </c>
      <c r="J191">
        <v>-1.6883667421823101</v>
      </c>
      <c r="K191">
        <v>264.32150511246601</v>
      </c>
      <c r="L191">
        <v>226.617887337876</v>
      </c>
      <c r="M191">
        <v>38.556098894756197</v>
      </c>
      <c r="N191">
        <v>0.55576345805465399</v>
      </c>
      <c r="O191">
        <v>49.9109943205899</v>
      </c>
      <c r="P191">
        <v>234.666666666666</v>
      </c>
      <c r="Q191">
        <v>0.16019594774283999</v>
      </c>
    </row>
    <row r="192" spans="1:17" x14ac:dyDescent="0.3">
      <c r="A192" t="s">
        <v>471</v>
      </c>
      <c r="B192" t="s">
        <v>472</v>
      </c>
      <c r="C192" t="s">
        <v>3177</v>
      </c>
      <c r="D192" t="s">
        <v>77</v>
      </c>
      <c r="E192">
        <v>47153.381739299999</v>
      </c>
      <c r="F192">
        <v>2511</v>
      </c>
      <c r="G192">
        <v>-7.9634211697766997</v>
      </c>
      <c r="H192">
        <v>5.1305463518831402</v>
      </c>
      <c r="I192">
        <v>-20.04383960633</v>
      </c>
      <c r="J192">
        <v>2.4813421659455401</v>
      </c>
      <c r="K192">
        <v>2460.4470481283502</v>
      </c>
      <c r="L192">
        <v>2418.5885936068598</v>
      </c>
      <c r="M192">
        <v>66.297054808014494</v>
      </c>
      <c r="N192">
        <v>0.74988380490835205</v>
      </c>
      <c r="O192">
        <v>13.2616487455197</v>
      </c>
      <c r="P192">
        <v>39.267886855241201</v>
      </c>
      <c r="Q192">
        <v>-2.0463653477409E-2</v>
      </c>
    </row>
    <row r="193" spans="1:17" x14ac:dyDescent="0.3">
      <c r="A193" t="s">
        <v>473</v>
      </c>
      <c r="B193" t="s">
        <v>474</v>
      </c>
      <c r="C193" t="s">
        <v>3173</v>
      </c>
      <c r="D193" t="s">
        <v>54</v>
      </c>
      <c r="E193">
        <v>47039.354664420003</v>
      </c>
      <c r="F193">
        <v>1666.95</v>
      </c>
      <c r="G193">
        <v>66.473936693403004</v>
      </c>
      <c r="H193">
        <v>-6.7641831775580297</v>
      </c>
      <c r="I193">
        <v>54.043725045663003</v>
      </c>
      <c r="J193">
        <v>-1.64406300441141</v>
      </c>
      <c r="K193">
        <v>1597.79495285906</v>
      </c>
      <c r="L193">
        <v>1243.59510849802</v>
      </c>
      <c r="M193">
        <v>42.3174186884753</v>
      </c>
      <c r="N193">
        <v>1.3283348652882001</v>
      </c>
      <c r="O193">
        <v>6.1579531479648297</v>
      </c>
      <c r="P193">
        <v>130.84752804320701</v>
      </c>
      <c r="Q193">
        <v>0.15128257762560901</v>
      </c>
    </row>
    <row r="194" spans="1:17" x14ac:dyDescent="0.3">
      <c r="A194" t="s">
        <v>475</v>
      </c>
      <c r="B194" t="s">
        <v>476</v>
      </c>
      <c r="C194" t="s">
        <v>3169</v>
      </c>
      <c r="D194" t="s">
        <v>51</v>
      </c>
      <c r="E194">
        <v>46973.722050178701</v>
      </c>
      <c r="F194">
        <v>188.12</v>
      </c>
      <c r="G194">
        <v>7.9879998664740501</v>
      </c>
      <c r="H194">
        <v>8.5335263471836793</v>
      </c>
      <c r="I194">
        <v>-2.0988752368832699</v>
      </c>
      <c r="J194">
        <v>2.7978783725388601</v>
      </c>
      <c r="K194">
        <v>175.77719939872</v>
      </c>
      <c r="L194">
        <v>164.44032111075899</v>
      </c>
      <c r="M194">
        <v>71.186121050640907</v>
      </c>
      <c r="N194">
        <v>1.23880878181218</v>
      </c>
      <c r="O194">
        <v>3.25855836699977</v>
      </c>
      <c r="P194">
        <v>48.593996840442301</v>
      </c>
      <c r="Q194">
        <v>8.9686451041608994E-2</v>
      </c>
    </row>
    <row r="195" spans="1:17" x14ac:dyDescent="0.3">
      <c r="A195" t="s">
        <v>477</v>
      </c>
      <c r="B195" t="s">
        <v>478</v>
      </c>
      <c r="C195" t="s">
        <v>3169</v>
      </c>
      <c r="D195" t="s">
        <v>479</v>
      </c>
      <c r="E195">
        <v>46641.226830910498</v>
      </c>
      <c r="F195">
        <v>731.35</v>
      </c>
      <c r="G195">
        <v>-47.929849399629802</v>
      </c>
      <c r="H195">
        <v>16.483355284820501</v>
      </c>
      <c r="I195">
        <v>60.8106472378361</v>
      </c>
      <c r="J195">
        <v>7.9467300746400902</v>
      </c>
      <c r="K195">
        <v>594.84766484097997</v>
      </c>
      <c r="L195">
        <v>546.97553049584496</v>
      </c>
      <c r="M195">
        <v>70.668084745288596</v>
      </c>
      <c r="N195">
        <v>1.12568299052036</v>
      </c>
      <c r="O195">
        <v>36.500991317426603</v>
      </c>
      <c r="P195">
        <v>135.91935483870901</v>
      </c>
      <c r="Q195">
        <v>-5.1128171190710003E-2</v>
      </c>
    </row>
    <row r="196" spans="1:17" x14ac:dyDescent="0.3">
      <c r="A196" t="s">
        <v>480</v>
      </c>
      <c r="B196" t="s">
        <v>481</v>
      </c>
      <c r="C196" t="s">
        <v>3183</v>
      </c>
      <c r="D196" t="s">
        <v>384</v>
      </c>
      <c r="E196">
        <v>46627.746658919998</v>
      </c>
      <c r="F196">
        <v>621.20000000000005</v>
      </c>
      <c r="G196">
        <v>-29.0207743113281</v>
      </c>
      <c r="H196">
        <v>1.1724491532783601</v>
      </c>
      <c r="I196">
        <v>15.863300089353</v>
      </c>
      <c r="J196">
        <v>3.9917058561404399</v>
      </c>
      <c r="K196">
        <v>585.78251701940405</v>
      </c>
      <c r="L196">
        <v>562.28417069697696</v>
      </c>
      <c r="M196">
        <v>69.109870961218107</v>
      </c>
      <c r="N196">
        <v>0.93316791505205099</v>
      </c>
      <c r="O196">
        <v>2.20540888602702</v>
      </c>
      <c r="P196">
        <v>38.722644037516702</v>
      </c>
      <c r="Q196">
        <v>-8.7355186039899002E-2</v>
      </c>
    </row>
    <row r="197" spans="1:17" x14ac:dyDescent="0.3">
      <c r="A197" t="s">
        <v>482</v>
      </c>
      <c r="B197" t="s">
        <v>483</v>
      </c>
      <c r="C197" t="s">
        <v>3173</v>
      </c>
      <c r="D197" t="s">
        <v>277</v>
      </c>
      <c r="E197">
        <v>46494.09754458</v>
      </c>
      <c r="F197">
        <v>615.85</v>
      </c>
      <c r="G197">
        <v>49.905488215750502</v>
      </c>
      <c r="H197">
        <v>8.3722893711100799</v>
      </c>
      <c r="I197">
        <v>29.177937060982799</v>
      </c>
      <c r="J197">
        <v>3.7192854740338901</v>
      </c>
      <c r="K197">
        <v>552.92379020740202</v>
      </c>
      <c r="L197">
        <v>471.35794516181301</v>
      </c>
      <c r="M197">
        <v>67.311046492089204</v>
      </c>
      <c r="N197">
        <v>0.79993820557489104</v>
      </c>
      <c r="O197">
        <v>2.0540716083461801</v>
      </c>
      <c r="P197">
        <v>96.2555768005098</v>
      </c>
      <c r="Q197">
        <v>0.10020694988484601</v>
      </c>
    </row>
    <row r="198" spans="1:17" x14ac:dyDescent="0.3">
      <c r="A198" t="s">
        <v>484</v>
      </c>
      <c r="B198" t="s">
        <v>485</v>
      </c>
      <c r="C198" t="s">
        <v>3173</v>
      </c>
      <c r="D198" t="s">
        <v>54</v>
      </c>
      <c r="E198">
        <v>46338.479510190002</v>
      </c>
      <c r="F198">
        <v>2735.35</v>
      </c>
      <c r="G198">
        <v>42.821588855361</v>
      </c>
      <c r="H198">
        <v>-2.5200893416559298</v>
      </c>
      <c r="I198">
        <v>23.957602920806</v>
      </c>
      <c r="J198">
        <v>0.96985782794405295</v>
      </c>
      <c r="K198">
        <v>2751.8362665814998</v>
      </c>
      <c r="L198">
        <v>2378.6663861266602</v>
      </c>
      <c r="M198">
        <v>44.557677166845501</v>
      </c>
      <c r="N198">
        <v>0.50637523204338097</v>
      </c>
      <c r="O198">
        <v>12.8923172537335</v>
      </c>
      <c r="P198">
        <v>97.491065304501603</v>
      </c>
      <c r="Q198">
        <v>6.4809471779715994E-2</v>
      </c>
    </row>
    <row r="199" spans="1:17" x14ac:dyDescent="0.3">
      <c r="A199" t="s">
        <v>486</v>
      </c>
      <c r="B199" t="s">
        <v>487</v>
      </c>
      <c r="C199" t="s">
        <v>3181</v>
      </c>
      <c r="D199" t="s">
        <v>488</v>
      </c>
      <c r="E199">
        <v>45708.228529079999</v>
      </c>
      <c r="F199">
        <v>4209.2</v>
      </c>
      <c r="G199">
        <v>3.3493391809217101</v>
      </c>
      <c r="H199">
        <v>7.1068465800858904</v>
      </c>
      <c r="I199">
        <v>31.577929685456098</v>
      </c>
      <c r="J199">
        <v>-2.0814922834729099</v>
      </c>
      <c r="K199">
        <v>3955.71920669986</v>
      </c>
      <c r="L199">
        <v>3564.9227631876101</v>
      </c>
      <c r="M199">
        <v>60.159665483798499</v>
      </c>
      <c r="N199">
        <v>1.81534819856492</v>
      </c>
      <c r="O199">
        <v>5.0080775444264898</v>
      </c>
      <c r="P199">
        <v>58.933695816341903</v>
      </c>
      <c r="Q199">
        <v>0.124793296600008</v>
      </c>
    </row>
    <row r="200" spans="1:17" x14ac:dyDescent="0.3">
      <c r="A200" t="s">
        <v>489</v>
      </c>
      <c r="B200" t="s">
        <v>490</v>
      </c>
      <c r="C200" t="s">
        <v>3175</v>
      </c>
      <c r="D200" t="s">
        <v>187</v>
      </c>
      <c r="E200">
        <v>45495.4808242894</v>
      </c>
      <c r="F200">
        <v>731.05</v>
      </c>
      <c r="G200">
        <v>-6.4370450690972003</v>
      </c>
      <c r="H200">
        <v>4.5541618734247002</v>
      </c>
      <c r="I200">
        <v>-7.0541659387862099</v>
      </c>
      <c r="J200">
        <v>9.7036477181525901E-2</v>
      </c>
      <c r="K200">
        <v>708.76559992952298</v>
      </c>
      <c r="L200">
        <v>656.21367020978698</v>
      </c>
      <c r="M200">
        <v>48.750482126185297</v>
      </c>
      <c r="N200">
        <v>1.1768683373939499</v>
      </c>
      <c r="O200">
        <v>5.1432870528691703</v>
      </c>
      <c r="P200">
        <v>49.774636345011203</v>
      </c>
      <c r="Q200">
        <v>-6.3105581451330002E-3</v>
      </c>
    </row>
    <row r="201" spans="1:17" x14ac:dyDescent="0.3">
      <c r="A201" t="s">
        <v>491</v>
      </c>
      <c r="B201" t="s">
        <v>492</v>
      </c>
      <c r="C201" t="s">
        <v>3168</v>
      </c>
      <c r="D201" t="s">
        <v>21</v>
      </c>
      <c r="E201">
        <v>45383.931245250002</v>
      </c>
      <c r="F201">
        <v>1672.5</v>
      </c>
      <c r="G201">
        <v>16.648701275848001</v>
      </c>
      <c r="H201">
        <v>-9.1382872203004393</v>
      </c>
      <c r="I201">
        <v>-4.1951819359681304</v>
      </c>
      <c r="J201">
        <v>1.6564101426889</v>
      </c>
      <c r="K201">
        <v>1728.5245473756599</v>
      </c>
      <c r="L201">
        <v>1575.1592755097499</v>
      </c>
      <c r="M201">
        <v>44.0433032440042</v>
      </c>
      <c r="N201">
        <v>0.93526121624121406</v>
      </c>
      <c r="O201">
        <v>15.318385650224201</v>
      </c>
      <c r="P201">
        <v>53.271627565982399</v>
      </c>
      <c r="Q201">
        <v>0.17367942078428</v>
      </c>
    </row>
    <row r="202" spans="1:17" x14ac:dyDescent="0.3">
      <c r="A202" t="s">
        <v>493</v>
      </c>
      <c r="B202" t="s">
        <v>494</v>
      </c>
      <c r="C202" t="s">
        <v>3171</v>
      </c>
      <c r="D202" t="s">
        <v>117</v>
      </c>
      <c r="E202">
        <v>45371.78010055</v>
      </c>
      <c r="F202">
        <v>349.1</v>
      </c>
      <c r="G202">
        <v>-26.651090093311701</v>
      </c>
      <c r="H202">
        <v>-6.0522246517126002</v>
      </c>
      <c r="I202">
        <v>-16.272801918380701</v>
      </c>
      <c r="J202">
        <v>0.18218659506735599</v>
      </c>
      <c r="K202">
        <v>355.358002307319</v>
      </c>
      <c r="L202">
        <v>357.24836387865599</v>
      </c>
      <c r="M202">
        <v>44.774420255534402</v>
      </c>
      <c r="N202">
        <v>0.33886061842426701</v>
      </c>
      <c r="O202">
        <v>17.588083643655001</v>
      </c>
      <c r="P202">
        <v>22.1483554933519</v>
      </c>
      <c r="Q202">
        <v>-1.2090461827332999E-2</v>
      </c>
    </row>
    <row r="203" spans="1:17" hidden="1" x14ac:dyDescent="0.3">
      <c r="A203" t="s">
        <v>495</v>
      </c>
      <c r="B203" t="s">
        <v>496</v>
      </c>
      <c r="C203" t="s">
        <v>3184</v>
      </c>
      <c r="D203" t="s">
        <v>80</v>
      </c>
      <c r="E203">
        <v>45263.936279870002</v>
      </c>
      <c r="F203">
        <v>102.62</v>
      </c>
      <c r="G203">
        <v>-18.8382184571126</v>
      </c>
      <c r="H203">
        <v>-16.348546562336502</v>
      </c>
      <c r="I203">
        <v>-2.3249226373743102</v>
      </c>
      <c r="J203">
        <v>-2.1766666586278101</v>
      </c>
      <c r="M203">
        <v>37.429265043441198</v>
      </c>
      <c r="O203">
        <v>53.381407133112397</v>
      </c>
      <c r="P203">
        <v>35.0263157894736</v>
      </c>
    </row>
    <row r="204" spans="1:17" x14ac:dyDescent="0.3">
      <c r="A204" t="s">
        <v>497</v>
      </c>
      <c r="B204" t="s">
        <v>498</v>
      </c>
      <c r="C204" t="s">
        <v>3181</v>
      </c>
      <c r="D204" t="s">
        <v>440</v>
      </c>
      <c r="E204">
        <v>45081.294952209901</v>
      </c>
      <c r="F204">
        <v>1621.6</v>
      </c>
      <c r="G204">
        <v>-32.5031970212723</v>
      </c>
      <c r="H204">
        <v>10.8474363044848</v>
      </c>
      <c r="I204">
        <v>-11.868507380332799</v>
      </c>
      <c r="J204">
        <v>9.7959828616276798</v>
      </c>
      <c r="K204">
        <v>1475.4149103822299</v>
      </c>
      <c r="L204">
        <v>1500.8059251551699</v>
      </c>
      <c r="M204">
        <v>86.228909744990403</v>
      </c>
      <c r="N204">
        <v>1.1548931575702499</v>
      </c>
      <c r="O204">
        <v>10.2830537740503</v>
      </c>
      <c r="P204">
        <v>24.260536398467401</v>
      </c>
      <c r="Q204">
        <v>6.5835946964235004E-2</v>
      </c>
    </row>
    <row r="205" spans="1:17" x14ac:dyDescent="0.3">
      <c r="A205" t="s">
        <v>499</v>
      </c>
      <c r="B205" t="s">
        <v>500</v>
      </c>
      <c r="C205" t="s">
        <v>3181</v>
      </c>
      <c r="D205" t="s">
        <v>325</v>
      </c>
      <c r="E205">
        <v>44868.427028999999</v>
      </c>
      <c r="F205">
        <v>1705.5</v>
      </c>
      <c r="G205">
        <v>187.723107097184</v>
      </c>
      <c r="H205">
        <v>-11.6494707085734</v>
      </c>
      <c r="I205">
        <v>58.2915669076394</v>
      </c>
      <c r="J205">
        <v>-3.6322020971495701</v>
      </c>
      <c r="K205">
        <v>1958.66770375178</v>
      </c>
      <c r="L205">
        <v>1594.10940159489</v>
      </c>
      <c r="M205">
        <v>37.178695119096602</v>
      </c>
      <c r="N205">
        <v>0.594024123683637</v>
      </c>
      <c r="O205">
        <v>74.696569920844297</v>
      </c>
      <c r="P205">
        <v>291.52892561983401</v>
      </c>
      <c r="Q205">
        <v>0.20332619025479501</v>
      </c>
    </row>
    <row r="206" spans="1:17" x14ac:dyDescent="0.3">
      <c r="A206" t="s">
        <v>501</v>
      </c>
      <c r="B206" t="s">
        <v>502</v>
      </c>
      <c r="C206" t="s">
        <v>3169</v>
      </c>
      <c r="D206" t="s">
        <v>387</v>
      </c>
      <c r="E206">
        <v>44462.097221279997</v>
      </c>
      <c r="F206">
        <v>742.8</v>
      </c>
      <c r="G206">
        <v>192.564626861416</v>
      </c>
      <c r="H206">
        <v>-0.46959889224999501</v>
      </c>
      <c r="I206">
        <v>51.220833310637801</v>
      </c>
      <c r="J206">
        <v>-3.3536652423448601</v>
      </c>
      <c r="K206">
        <v>706.864117754571</v>
      </c>
      <c r="L206">
        <v>551.55957166159806</v>
      </c>
      <c r="M206">
        <v>40.035530053794297</v>
      </c>
      <c r="N206">
        <v>1.1240635862518</v>
      </c>
      <c r="O206">
        <v>11.584544964997299</v>
      </c>
      <c r="P206">
        <v>243.41192787794699</v>
      </c>
      <c r="Q206">
        <v>0.13206129866588201</v>
      </c>
    </row>
    <row r="207" spans="1:17" x14ac:dyDescent="0.3">
      <c r="A207" t="s">
        <v>503</v>
      </c>
      <c r="B207" t="s">
        <v>504</v>
      </c>
      <c r="C207" t="s">
        <v>3173</v>
      </c>
      <c r="D207" t="s">
        <v>505</v>
      </c>
      <c r="E207">
        <v>44453.031655187202</v>
      </c>
      <c r="F207">
        <v>370.65</v>
      </c>
      <c r="G207">
        <v>4.5584435775118202</v>
      </c>
      <c r="H207">
        <v>-0.70289207895433803</v>
      </c>
      <c r="I207">
        <v>22.405508212013501</v>
      </c>
      <c r="J207">
        <v>-1.0920257685355399</v>
      </c>
      <c r="K207">
        <v>361.02637899089098</v>
      </c>
      <c r="L207">
        <v>319.96465126147098</v>
      </c>
      <c r="M207">
        <v>50.571873814395403</v>
      </c>
      <c r="N207">
        <v>0.97787705060358998</v>
      </c>
      <c r="O207">
        <v>6.7853770403345504</v>
      </c>
      <c r="P207">
        <v>70.413793103448199</v>
      </c>
      <c r="Q207">
        <v>-2.6778124258039999E-2</v>
      </c>
    </row>
    <row r="208" spans="1:17" x14ac:dyDescent="0.3">
      <c r="A208" t="s">
        <v>506</v>
      </c>
      <c r="B208" t="s">
        <v>507</v>
      </c>
      <c r="C208" t="s">
        <v>3168</v>
      </c>
      <c r="D208" t="s">
        <v>21</v>
      </c>
      <c r="E208">
        <v>44390.278895249998</v>
      </c>
      <c r="F208">
        <v>1094.25</v>
      </c>
      <c r="G208">
        <v>-48.020468159815699</v>
      </c>
      <c r="H208">
        <v>-0.185537537102409</v>
      </c>
      <c r="I208">
        <v>-14.6408085058917</v>
      </c>
      <c r="J208">
        <v>-0.150075626381412</v>
      </c>
      <c r="K208">
        <v>1061.7773802756201</v>
      </c>
      <c r="L208">
        <v>1082.7292423870199</v>
      </c>
      <c r="M208">
        <v>50.842705287541897</v>
      </c>
      <c r="N208">
        <v>0.92075077467518995</v>
      </c>
      <c r="O208">
        <v>27.941512451450699</v>
      </c>
      <c r="P208">
        <v>12.7976497268322</v>
      </c>
    </row>
    <row r="209" spans="1:17" x14ac:dyDescent="0.3">
      <c r="A209" t="s">
        <v>508</v>
      </c>
      <c r="B209" t="s">
        <v>509</v>
      </c>
      <c r="C209" t="s">
        <v>3181</v>
      </c>
      <c r="D209" t="s">
        <v>140</v>
      </c>
      <c r="E209">
        <v>43634.374856294999</v>
      </c>
      <c r="F209">
        <v>49351.65</v>
      </c>
      <c r="G209">
        <v>-7.4430682580214</v>
      </c>
      <c r="H209">
        <v>-5.9738841072889697</v>
      </c>
      <c r="I209">
        <v>9.3860632513035203</v>
      </c>
      <c r="J209">
        <v>-0.54570663431378896</v>
      </c>
      <c r="K209">
        <v>50915.643048045997</v>
      </c>
      <c r="L209">
        <v>47606.287966178701</v>
      </c>
      <c r="M209">
        <v>44.3365796907174</v>
      </c>
      <c r="N209">
        <v>0.96056855452129597</v>
      </c>
      <c r="O209">
        <v>21.5643245970499</v>
      </c>
      <c r="P209">
        <v>41.094611709746502</v>
      </c>
      <c r="Q209">
        <v>-3.7548248649648001E-2</v>
      </c>
    </row>
    <row r="210" spans="1:17" x14ac:dyDescent="0.3">
      <c r="A210" t="s">
        <v>510</v>
      </c>
      <c r="B210" t="s">
        <v>511</v>
      </c>
      <c r="C210" t="s">
        <v>3175</v>
      </c>
      <c r="D210" t="s">
        <v>512</v>
      </c>
      <c r="E210">
        <v>43481.75</v>
      </c>
      <c r="F210">
        <v>511.55</v>
      </c>
      <c r="G210">
        <v>65.3898517183259</v>
      </c>
      <c r="H210">
        <v>0.73561587861467403</v>
      </c>
      <c r="I210">
        <v>47.911658514838003</v>
      </c>
      <c r="J210">
        <v>8.0329684488075905</v>
      </c>
      <c r="K210">
        <v>494.05154388134099</v>
      </c>
      <c r="L210">
        <v>437.310956142294</v>
      </c>
      <c r="M210">
        <v>74.037935631951896</v>
      </c>
      <c r="N210">
        <v>1.13807421829425</v>
      </c>
      <c r="O210">
        <v>21.268693187371699</v>
      </c>
      <c r="P210">
        <v>111.64666942490599</v>
      </c>
      <c r="Q210">
        <v>0.138224657622983</v>
      </c>
    </row>
    <row r="211" spans="1:17" x14ac:dyDescent="0.3">
      <c r="A211" t="s">
        <v>513</v>
      </c>
      <c r="B211" t="s">
        <v>514</v>
      </c>
      <c r="C211" t="s">
        <v>3169</v>
      </c>
      <c r="D211" t="s">
        <v>228</v>
      </c>
      <c r="E211">
        <v>43391.946370149999</v>
      </c>
      <c r="F211">
        <v>685.25</v>
      </c>
      <c r="G211">
        <v>73.100540961948099</v>
      </c>
      <c r="H211">
        <v>-1.1835071829307999</v>
      </c>
      <c r="I211">
        <v>26.165597378582799</v>
      </c>
      <c r="J211">
        <v>0.204176400861483</v>
      </c>
      <c r="K211">
        <v>667.11550953735298</v>
      </c>
      <c r="L211">
        <v>577.44562931950395</v>
      </c>
      <c r="M211">
        <v>56.409018125017496</v>
      </c>
      <c r="N211">
        <v>0.90139072148865496</v>
      </c>
      <c r="O211">
        <v>7.9095220722363999</v>
      </c>
      <c r="P211">
        <v>115.487421383647</v>
      </c>
      <c r="Q211">
        <v>3.3290776409112002E-2</v>
      </c>
    </row>
    <row r="212" spans="1:17" x14ac:dyDescent="0.3">
      <c r="A212" t="s">
        <v>515</v>
      </c>
      <c r="B212" t="s">
        <v>516</v>
      </c>
      <c r="C212" t="s">
        <v>3179</v>
      </c>
      <c r="D212" t="s">
        <v>517</v>
      </c>
      <c r="E212">
        <v>43391.130422166199</v>
      </c>
      <c r="F212">
        <v>658.8</v>
      </c>
      <c r="G212">
        <v>-9.4278884260383293</v>
      </c>
      <c r="H212">
        <v>-1.28844411053191</v>
      </c>
      <c r="I212">
        <v>28.933156267876502</v>
      </c>
      <c r="J212">
        <v>-6.5140961853159203</v>
      </c>
      <c r="K212">
        <v>644.51788172502404</v>
      </c>
      <c r="L212">
        <v>563.89397085576002</v>
      </c>
      <c r="M212">
        <v>31.797748396083801</v>
      </c>
      <c r="N212">
        <v>0.92035383411643001</v>
      </c>
      <c r="O212">
        <v>8.5989678202793094</v>
      </c>
      <c r="P212">
        <v>56.4659779123619</v>
      </c>
      <c r="Q212">
        <v>-7.0418631096434994E-2</v>
      </c>
    </row>
    <row r="213" spans="1:17" x14ac:dyDescent="0.3">
      <c r="A213" t="s">
        <v>518</v>
      </c>
      <c r="B213" t="s">
        <v>519</v>
      </c>
      <c r="C213" t="s">
        <v>3181</v>
      </c>
      <c r="D213" t="s">
        <v>161</v>
      </c>
      <c r="E213">
        <v>43168.165568324999</v>
      </c>
      <c r="F213">
        <v>1685.95</v>
      </c>
      <c r="G213">
        <v>264.58865397290498</v>
      </c>
      <c r="H213">
        <v>-3.9169011008046399</v>
      </c>
      <c r="I213">
        <v>76.434064261458801</v>
      </c>
      <c r="J213">
        <v>9.8884700199025506</v>
      </c>
      <c r="K213">
        <v>1632.9519327671601</v>
      </c>
      <c r="L213">
        <v>1242.91632331143</v>
      </c>
      <c r="M213">
        <v>58.131007631674798</v>
      </c>
      <c r="N213">
        <v>2.9517788707827002</v>
      </c>
      <c r="O213">
        <v>12.097037278685599</v>
      </c>
      <c r="P213">
        <v>383.08022922636098</v>
      </c>
      <c r="Q213">
        <v>0.233495761225569</v>
      </c>
    </row>
    <row r="214" spans="1:17" x14ac:dyDescent="0.3">
      <c r="A214" t="s">
        <v>520</v>
      </c>
      <c r="B214" t="s">
        <v>521</v>
      </c>
      <c r="C214" t="s">
        <v>3178</v>
      </c>
      <c r="D214" t="s">
        <v>322</v>
      </c>
      <c r="E214">
        <v>43093.77534298</v>
      </c>
      <c r="F214">
        <v>2095.85</v>
      </c>
      <c r="G214">
        <v>105.352072183652</v>
      </c>
      <c r="H214">
        <v>20.902931097143199</v>
      </c>
      <c r="I214">
        <v>45.044053854817399</v>
      </c>
      <c r="J214">
        <v>3.2909362593166001</v>
      </c>
      <c r="K214">
        <v>1818.3168877882999</v>
      </c>
      <c r="L214">
        <v>1496.3009977693901</v>
      </c>
      <c r="M214">
        <v>70.870224958945997</v>
      </c>
      <c r="N214">
        <v>1.1992458311004</v>
      </c>
      <c r="O214">
        <v>4.9478731779469101</v>
      </c>
      <c r="P214">
        <v>157.47542997542899</v>
      </c>
      <c r="Q214">
        <v>0.197627464568117</v>
      </c>
    </row>
    <row r="215" spans="1:17" x14ac:dyDescent="0.3">
      <c r="A215" t="s">
        <v>522</v>
      </c>
      <c r="B215" t="s">
        <v>523</v>
      </c>
      <c r="C215" t="s">
        <v>3176</v>
      </c>
      <c r="D215" t="s">
        <v>124</v>
      </c>
      <c r="E215">
        <v>42899.882688004996</v>
      </c>
      <c r="F215">
        <v>980.75</v>
      </c>
      <c r="G215">
        <v>46.990460919998903</v>
      </c>
      <c r="H215">
        <v>25.979590829300701</v>
      </c>
      <c r="I215">
        <v>45.576800110240598</v>
      </c>
      <c r="J215">
        <v>10.873776088161501</v>
      </c>
      <c r="K215">
        <v>799.93822539408495</v>
      </c>
      <c r="L215">
        <v>689.730169487539</v>
      </c>
      <c r="M215">
        <v>76.027211725536006</v>
      </c>
      <c r="N215">
        <v>1.2810437545245199</v>
      </c>
      <c r="O215">
        <v>0.43334183023195899</v>
      </c>
      <c r="P215">
        <v>99.339430894308904</v>
      </c>
    </row>
    <row r="216" spans="1:17" x14ac:dyDescent="0.3">
      <c r="A216" t="s">
        <v>524</v>
      </c>
      <c r="B216" t="s">
        <v>525</v>
      </c>
      <c r="C216" t="s">
        <v>3167</v>
      </c>
      <c r="D216" t="s">
        <v>176</v>
      </c>
      <c r="E216">
        <v>42429.9739051504</v>
      </c>
      <c r="F216">
        <v>615.29999999999995</v>
      </c>
      <c r="G216">
        <v>13.3652427567829</v>
      </c>
      <c r="H216">
        <v>-5.4777405309163099</v>
      </c>
      <c r="I216">
        <v>-1.0919994391958401</v>
      </c>
      <c r="J216">
        <v>0.48010955348201001</v>
      </c>
      <c r="K216">
        <v>622.921430549305</v>
      </c>
      <c r="L216">
        <v>578.86783501241302</v>
      </c>
      <c r="M216">
        <v>44.860389603871198</v>
      </c>
      <c r="N216">
        <v>0.52774319685455995</v>
      </c>
      <c r="O216">
        <v>12.1322931903136</v>
      </c>
      <c r="P216">
        <v>54.9678881752927</v>
      </c>
      <c r="Q216">
        <v>-3.8391539995300997E-2</v>
      </c>
    </row>
    <row r="217" spans="1:17" x14ac:dyDescent="0.3">
      <c r="A217" t="s">
        <v>526</v>
      </c>
      <c r="B217" t="s">
        <v>527</v>
      </c>
      <c r="C217" t="s">
        <v>3169</v>
      </c>
      <c r="D217" t="s">
        <v>34</v>
      </c>
      <c r="E217">
        <v>42403.265350332003</v>
      </c>
      <c r="F217">
        <v>59.88</v>
      </c>
      <c r="G217">
        <v>-10.390451311977101</v>
      </c>
      <c r="H217">
        <v>-6.6901582019858896</v>
      </c>
      <c r="I217">
        <v>-23.076737519406901</v>
      </c>
      <c r="J217">
        <v>-1.42749307509517</v>
      </c>
      <c r="K217">
        <v>61.682118402628802</v>
      </c>
      <c r="L217">
        <v>58.871423690297497</v>
      </c>
      <c r="M217">
        <v>47.066984321664002</v>
      </c>
      <c r="N217">
        <v>0.93676890010780101</v>
      </c>
      <c r="O217">
        <v>22.745490981963901</v>
      </c>
      <c r="P217">
        <v>54.928848641655897</v>
      </c>
      <c r="Q217">
        <v>0.125914637870364</v>
      </c>
    </row>
    <row r="218" spans="1:17" x14ac:dyDescent="0.3">
      <c r="A218" t="s">
        <v>528</v>
      </c>
      <c r="B218" t="s">
        <v>529</v>
      </c>
      <c r="C218" t="s">
        <v>3181</v>
      </c>
      <c r="D218" t="s">
        <v>106</v>
      </c>
      <c r="E218">
        <v>41390.457972658398</v>
      </c>
      <c r="F218">
        <v>1127.2</v>
      </c>
      <c r="G218">
        <v>89.399742043433605</v>
      </c>
      <c r="H218">
        <v>-15.8011880824837</v>
      </c>
      <c r="I218">
        <v>14.155871335816499</v>
      </c>
      <c r="J218">
        <v>-0.41759732982737202</v>
      </c>
      <c r="K218">
        <v>1272.8947057835101</v>
      </c>
      <c r="L218">
        <v>1138.2091852467399</v>
      </c>
      <c r="M218">
        <v>35.208774181595601</v>
      </c>
      <c r="N218">
        <v>0.61271640536057104</v>
      </c>
      <c r="O218">
        <v>59.217530163236297</v>
      </c>
      <c r="P218">
        <v>150.488888888888</v>
      </c>
      <c r="Q218">
        <v>0.17775104714082901</v>
      </c>
    </row>
    <row r="219" spans="1:17" x14ac:dyDescent="0.3">
      <c r="A219" t="s">
        <v>530</v>
      </c>
      <c r="B219" t="s">
        <v>531</v>
      </c>
      <c r="C219" t="s">
        <v>3176</v>
      </c>
      <c r="D219" t="s">
        <v>164</v>
      </c>
      <c r="E219">
        <v>41182.794559900998</v>
      </c>
      <c r="F219">
        <v>224.23</v>
      </c>
      <c r="G219">
        <v>100.88221318906599</v>
      </c>
      <c r="H219">
        <v>20.454512285646299</v>
      </c>
      <c r="I219">
        <v>20.068911677655102</v>
      </c>
      <c r="J219">
        <v>15.9631453534643</v>
      </c>
      <c r="K219">
        <v>186.332481510359</v>
      </c>
      <c r="L219">
        <v>166.43137775757199</v>
      </c>
      <c r="M219">
        <v>87.281552292969806</v>
      </c>
      <c r="N219">
        <v>1.7957966858604899</v>
      </c>
      <c r="O219">
        <v>1.40926727021362</v>
      </c>
      <c r="P219">
        <v>153.081264108352</v>
      </c>
      <c r="Q219">
        <v>9.4226782644291004E-2</v>
      </c>
    </row>
    <row r="220" spans="1:17" x14ac:dyDescent="0.3">
      <c r="A220" t="s">
        <v>532</v>
      </c>
      <c r="B220" t="s">
        <v>533</v>
      </c>
      <c r="C220" t="s">
        <v>3169</v>
      </c>
      <c r="D220" t="s">
        <v>43</v>
      </c>
      <c r="E220">
        <v>40921.983971324997</v>
      </c>
      <c r="F220">
        <v>1185.75</v>
      </c>
      <c r="G220">
        <v>1.1999411537647</v>
      </c>
      <c r="H220">
        <v>7.2746216621466804</v>
      </c>
      <c r="I220">
        <v>2.0794861634463899</v>
      </c>
      <c r="J220">
        <v>0.67139946118874105</v>
      </c>
      <c r="K220">
        <v>1110.3463979902499</v>
      </c>
      <c r="L220">
        <v>1014.10589912257</v>
      </c>
      <c r="M220">
        <v>62.184868265666097</v>
      </c>
      <c r="N220">
        <v>0.54506441074148704</v>
      </c>
      <c r="O220">
        <v>2.2854733291165901</v>
      </c>
      <c r="P220">
        <v>38.805970149253703</v>
      </c>
      <c r="Q220">
        <v>-1.2967622588535E-2</v>
      </c>
    </row>
    <row r="221" spans="1:17" x14ac:dyDescent="0.3">
      <c r="A221" t="s">
        <v>534</v>
      </c>
      <c r="B221" t="s">
        <v>535</v>
      </c>
      <c r="C221" t="s">
        <v>3169</v>
      </c>
      <c r="D221" t="s">
        <v>51</v>
      </c>
      <c r="E221">
        <v>40748.199314520003</v>
      </c>
      <c r="F221">
        <v>330.1</v>
      </c>
      <c r="G221">
        <v>-21.692374195295301</v>
      </c>
      <c r="H221">
        <v>1.71274471218049</v>
      </c>
      <c r="I221">
        <v>-3.3454168936195501</v>
      </c>
      <c r="J221">
        <v>1.17809590140847</v>
      </c>
      <c r="K221">
        <v>317.128725999501</v>
      </c>
      <c r="L221">
        <v>294.93265651434399</v>
      </c>
      <c r="M221">
        <v>49.7398161209655</v>
      </c>
      <c r="N221">
        <v>1.35848693021866</v>
      </c>
      <c r="O221">
        <v>3.90790669494092</v>
      </c>
      <c r="P221">
        <v>39.077311986517799</v>
      </c>
      <c r="Q221">
        <v>6.1251109976219999E-2</v>
      </c>
    </row>
    <row r="222" spans="1:17" x14ac:dyDescent="0.3">
      <c r="A222" t="s">
        <v>536</v>
      </c>
      <c r="B222" t="s">
        <v>537</v>
      </c>
      <c r="C222" t="s">
        <v>3173</v>
      </c>
      <c r="D222" t="s">
        <v>54</v>
      </c>
      <c r="E222">
        <v>40641.400530639999</v>
      </c>
      <c r="F222">
        <v>3253.6</v>
      </c>
      <c r="G222">
        <v>50.2226176520238</v>
      </c>
      <c r="H222">
        <v>-2.0490676699215502</v>
      </c>
      <c r="I222">
        <v>28.451980394263298</v>
      </c>
      <c r="J222">
        <v>2.4510928211583698</v>
      </c>
      <c r="K222">
        <v>3026.5384125854598</v>
      </c>
      <c r="L222">
        <v>2483.0162103758298</v>
      </c>
      <c r="M222">
        <v>53.369798104604399</v>
      </c>
      <c r="N222">
        <v>0.65789307648963102</v>
      </c>
      <c r="O222">
        <v>7.1121219572166199</v>
      </c>
      <c r="P222">
        <v>97.181903578679396</v>
      </c>
      <c r="Q222">
        <v>8.1653248604876993E-2</v>
      </c>
    </row>
    <row r="223" spans="1:17" x14ac:dyDescent="0.3">
      <c r="A223" t="s">
        <v>538</v>
      </c>
      <c r="B223" t="s">
        <v>539</v>
      </c>
      <c r="C223" t="s">
        <v>3181</v>
      </c>
      <c r="D223" t="s">
        <v>261</v>
      </c>
      <c r="E223">
        <v>40609.75881105</v>
      </c>
      <c r="F223">
        <v>4351.6499999999996</v>
      </c>
      <c r="G223">
        <v>-8.2025663492577294</v>
      </c>
      <c r="H223">
        <v>-1.6056753723486601</v>
      </c>
      <c r="I223">
        <v>-6.69908169798126</v>
      </c>
      <c r="J223">
        <v>-1.5248916470034399</v>
      </c>
      <c r="K223">
        <v>4332.2907664259001</v>
      </c>
      <c r="L223">
        <v>4022.89147140878</v>
      </c>
      <c r="M223">
        <v>53.871625213639902</v>
      </c>
      <c r="N223">
        <v>0.54359844125356505</v>
      </c>
      <c r="O223">
        <v>13.748807923431301</v>
      </c>
      <c r="P223">
        <v>30.286971751919801</v>
      </c>
      <c r="Q223">
        <v>9.8955878824914995E-2</v>
      </c>
    </row>
    <row r="224" spans="1:17" x14ac:dyDescent="0.3">
      <c r="A224" t="s">
        <v>540</v>
      </c>
      <c r="B224" t="s">
        <v>541</v>
      </c>
      <c r="C224" t="s">
        <v>3183</v>
      </c>
      <c r="D224" t="s">
        <v>270</v>
      </c>
      <c r="E224">
        <v>40330.05829329</v>
      </c>
      <c r="F224">
        <v>2956.9</v>
      </c>
      <c r="G224">
        <v>8.1491699537588005</v>
      </c>
      <c r="H224">
        <v>-1.0320992145458701</v>
      </c>
      <c r="I224">
        <v>19.3777100565054</v>
      </c>
      <c r="J224">
        <v>3.5111117378891001</v>
      </c>
      <c r="K224">
        <v>2863.29581382267</v>
      </c>
      <c r="L224">
        <v>2567.4884978806599</v>
      </c>
      <c r="M224">
        <v>66.393449491132998</v>
      </c>
      <c r="N224">
        <v>0.63678166874738096</v>
      </c>
      <c r="O224">
        <v>7.1730528594135601</v>
      </c>
      <c r="P224">
        <v>53.856960740952701</v>
      </c>
      <c r="Q224">
        <v>-3.1861967129531002E-2</v>
      </c>
    </row>
    <row r="225" spans="1:17" x14ac:dyDescent="0.3">
      <c r="A225" t="s">
        <v>542</v>
      </c>
      <c r="B225" t="s">
        <v>543</v>
      </c>
      <c r="C225" t="s">
        <v>3185</v>
      </c>
      <c r="D225" t="s">
        <v>167</v>
      </c>
      <c r="E225">
        <v>40145.900290134901</v>
      </c>
      <c r="F225">
        <v>1192.1500000000001</v>
      </c>
      <c r="G225">
        <v>70.716298874864606</v>
      </c>
      <c r="H225">
        <v>14.9070609461874</v>
      </c>
      <c r="I225">
        <v>35.525246428074396</v>
      </c>
      <c r="J225">
        <v>-3.1464736070896602</v>
      </c>
      <c r="K225">
        <v>1085.6204985798299</v>
      </c>
      <c r="L225">
        <v>886.506362370955</v>
      </c>
      <c r="M225">
        <v>41.651626987594</v>
      </c>
      <c r="N225">
        <v>0.45484290635210001</v>
      </c>
      <c r="O225">
        <v>10.2210292328985</v>
      </c>
      <c r="P225">
        <v>109.84861820102</v>
      </c>
      <c r="Q225">
        <v>7.3374732969421E-2</v>
      </c>
    </row>
    <row r="226" spans="1:17" x14ac:dyDescent="0.3">
      <c r="A226" t="s">
        <v>544</v>
      </c>
      <c r="B226" t="s">
        <v>545</v>
      </c>
      <c r="C226" t="s">
        <v>3174</v>
      </c>
      <c r="D226" t="s">
        <v>146</v>
      </c>
      <c r="E226">
        <v>40087.664366190002</v>
      </c>
      <c r="F226">
        <v>289.10000000000002</v>
      </c>
      <c r="G226">
        <v>87.737994954400193</v>
      </c>
      <c r="H226">
        <v>2.8278485432390301</v>
      </c>
      <c r="I226">
        <v>12.174237168995701</v>
      </c>
      <c r="J226">
        <v>1.1272040330811901</v>
      </c>
      <c r="K226">
        <v>270.97213242527698</v>
      </c>
      <c r="L226">
        <v>236.89684670890099</v>
      </c>
      <c r="M226">
        <v>62.226094978304999</v>
      </c>
      <c r="N226">
        <v>0.65935216514239103</v>
      </c>
      <c r="O226">
        <v>7.85195434105845</v>
      </c>
      <c r="P226">
        <v>147.51712328767101</v>
      </c>
      <c r="Q226">
        <v>0.15264747363338699</v>
      </c>
    </row>
    <row r="227" spans="1:17" x14ac:dyDescent="0.3">
      <c r="A227" t="s">
        <v>546</v>
      </c>
      <c r="B227" t="s">
        <v>547</v>
      </c>
      <c r="C227" t="s">
        <v>3169</v>
      </c>
      <c r="D227" t="s">
        <v>387</v>
      </c>
      <c r="E227">
        <v>39436.083681930002</v>
      </c>
      <c r="F227">
        <v>2100.15</v>
      </c>
      <c r="G227">
        <v>53.911785025193701</v>
      </c>
      <c r="H227">
        <v>28.059234514731799</v>
      </c>
      <c r="I227">
        <v>66.646471653347504</v>
      </c>
      <c r="J227">
        <v>4.3257971500114598</v>
      </c>
      <c r="K227">
        <v>1754.3129599169399</v>
      </c>
      <c r="L227">
        <v>1371.6006076210899</v>
      </c>
      <c r="M227">
        <v>72.687600500516993</v>
      </c>
      <c r="N227">
        <v>0.66635378583485605</v>
      </c>
      <c r="O227">
        <v>2.6093374282789101</v>
      </c>
      <c r="P227">
        <v>118.51524295078499</v>
      </c>
      <c r="Q227">
        <v>0.13411653047052399</v>
      </c>
    </row>
    <row r="228" spans="1:17" x14ac:dyDescent="0.3">
      <c r="A228" t="s">
        <v>548</v>
      </c>
      <c r="B228" t="s">
        <v>549</v>
      </c>
      <c r="C228" t="s">
        <v>3167</v>
      </c>
      <c r="D228" t="s">
        <v>176</v>
      </c>
      <c r="E228">
        <v>39155.715455564401</v>
      </c>
      <c r="F228">
        <v>558.4</v>
      </c>
      <c r="G228">
        <v>-10.4550925276414</v>
      </c>
      <c r="H228">
        <v>-1.80942887256791</v>
      </c>
      <c r="I228">
        <v>11.0181311963534</v>
      </c>
      <c r="J228">
        <v>2.0896944797608699</v>
      </c>
      <c r="K228">
        <v>536.09450719055201</v>
      </c>
      <c r="L228">
        <v>489.856479751427</v>
      </c>
      <c r="M228">
        <v>66.713408227109397</v>
      </c>
      <c r="N228">
        <v>1.56624478680304</v>
      </c>
      <c r="O228">
        <v>2.1400429799427001</v>
      </c>
      <c r="P228">
        <v>48.6292254458344</v>
      </c>
      <c r="Q228">
        <v>-2.4984854690349001E-2</v>
      </c>
    </row>
    <row r="229" spans="1:17" x14ac:dyDescent="0.3">
      <c r="A229" t="s">
        <v>550</v>
      </c>
      <c r="B229" t="s">
        <v>551</v>
      </c>
      <c r="C229" t="s">
        <v>3181</v>
      </c>
      <c r="D229" t="s">
        <v>552</v>
      </c>
      <c r="E229">
        <v>38978.401831789997</v>
      </c>
      <c r="F229">
        <v>4317.05</v>
      </c>
      <c r="G229">
        <v>28.4950690774313</v>
      </c>
      <c r="H229">
        <v>-9.3332978908278008</v>
      </c>
      <c r="I229">
        <v>8.2968848801072497</v>
      </c>
      <c r="J229">
        <v>1.1462100819596399</v>
      </c>
      <c r="K229">
        <v>4360.7868507276198</v>
      </c>
      <c r="L229">
        <v>3878.5876382038</v>
      </c>
      <c r="M229">
        <v>50.059122402012697</v>
      </c>
      <c r="N229">
        <v>1.3486070544841899</v>
      </c>
      <c r="O229">
        <v>16.739440126938501</v>
      </c>
      <c r="P229">
        <v>85.991555727887601</v>
      </c>
      <c r="Q229">
        <v>0.19419490629007999</v>
      </c>
    </row>
    <row r="230" spans="1:17" x14ac:dyDescent="0.3">
      <c r="A230" t="s">
        <v>553</v>
      </c>
      <c r="B230" t="s">
        <v>554</v>
      </c>
      <c r="C230" t="s">
        <v>3181</v>
      </c>
      <c r="D230" t="s">
        <v>215</v>
      </c>
      <c r="E230">
        <v>38849.990901700003</v>
      </c>
      <c r="F230">
        <v>9671.7999999999993</v>
      </c>
      <c r="G230">
        <v>44.615543572549797</v>
      </c>
      <c r="H230">
        <v>3.0196315100634101</v>
      </c>
      <c r="I230">
        <v>26.816762730014201</v>
      </c>
      <c r="J230">
        <v>-1.60361207595074</v>
      </c>
      <c r="K230">
        <v>9149.2412987906991</v>
      </c>
      <c r="L230">
        <v>7624.7308625831702</v>
      </c>
      <c r="M230">
        <v>51.947693679271602</v>
      </c>
      <c r="N230">
        <v>0.72831759160875398</v>
      </c>
      <c r="O230">
        <v>9.8533882007485598</v>
      </c>
      <c r="P230">
        <v>112.770450870612</v>
      </c>
      <c r="Q230">
        <v>0.27854667678951001</v>
      </c>
    </row>
    <row r="231" spans="1:17" x14ac:dyDescent="0.3">
      <c r="A231" t="s">
        <v>555</v>
      </c>
      <c r="B231" t="s">
        <v>556</v>
      </c>
      <c r="C231" t="s">
        <v>3185</v>
      </c>
      <c r="D231" t="s">
        <v>557</v>
      </c>
      <c r="E231">
        <v>38785.692335350002</v>
      </c>
      <c r="F231">
        <v>34430.050000000003</v>
      </c>
      <c r="G231">
        <v>-21.6287078634012</v>
      </c>
      <c r="H231">
        <v>-5.7098816072743404</v>
      </c>
      <c r="I231">
        <v>-1.1324459607706601</v>
      </c>
      <c r="J231">
        <v>-1.0594954400073799</v>
      </c>
      <c r="K231">
        <v>35662.879101409198</v>
      </c>
      <c r="L231">
        <v>33798.087062581501</v>
      </c>
      <c r="M231">
        <v>40.694193692518901</v>
      </c>
      <c r="N231">
        <v>1.01012176346491</v>
      </c>
      <c r="O231">
        <v>18.665235746099601</v>
      </c>
      <c r="P231">
        <v>20.811643937759101</v>
      </c>
      <c r="Q231">
        <v>1.6534803363415999E-2</v>
      </c>
    </row>
    <row r="232" spans="1:17" x14ac:dyDescent="0.3">
      <c r="A232" t="s">
        <v>558</v>
      </c>
      <c r="B232" t="s">
        <v>559</v>
      </c>
      <c r="C232" t="s">
        <v>3169</v>
      </c>
      <c r="D232" t="s">
        <v>43</v>
      </c>
      <c r="E232">
        <v>38283.283003999801</v>
      </c>
      <c r="F232">
        <v>231.9</v>
      </c>
      <c r="G232">
        <v>34.995662335255602</v>
      </c>
      <c r="H232">
        <v>-15.026182038221901</v>
      </c>
      <c r="I232">
        <v>-18.221852461935701</v>
      </c>
      <c r="J232">
        <v>-0.30187510635835202</v>
      </c>
      <c r="K232">
        <v>248.640048623181</v>
      </c>
      <c r="L232">
        <v>233.15499468884099</v>
      </c>
      <c r="M232">
        <v>35.5791706370998</v>
      </c>
      <c r="N232">
        <v>0.28638808300052998</v>
      </c>
      <c r="O232">
        <v>40.017248814143997</v>
      </c>
      <c r="P232">
        <v>78.247501921598698</v>
      </c>
      <c r="Q232">
        <v>2.7675553885775001E-2</v>
      </c>
    </row>
    <row r="233" spans="1:17" x14ac:dyDescent="0.3">
      <c r="A233" t="s">
        <v>560</v>
      </c>
      <c r="B233" t="s">
        <v>561</v>
      </c>
      <c r="C233" t="s">
        <v>3173</v>
      </c>
      <c r="D233" t="s">
        <v>54</v>
      </c>
      <c r="E233">
        <v>37837.447072520001</v>
      </c>
      <c r="F233">
        <v>1491.4</v>
      </c>
      <c r="G233">
        <v>28.071141471920399</v>
      </c>
      <c r="H233">
        <v>4.7640639681497703</v>
      </c>
      <c r="I233">
        <v>6.05623213131142</v>
      </c>
      <c r="J233">
        <v>1.1874691639764501</v>
      </c>
      <c r="K233">
        <v>1393.9341404125701</v>
      </c>
      <c r="L233">
        <v>1243.4680368673601</v>
      </c>
      <c r="M233">
        <v>62.7735527820277</v>
      </c>
      <c r="N233">
        <v>0.87969381975426997</v>
      </c>
      <c r="O233">
        <v>1.90760359393857</v>
      </c>
      <c r="P233">
        <v>62.639040348964002</v>
      </c>
      <c r="Q233">
        <v>-3.7275017303299999E-3</v>
      </c>
    </row>
    <row r="234" spans="1:17" x14ac:dyDescent="0.3">
      <c r="A234" t="s">
        <v>562</v>
      </c>
      <c r="B234" t="s">
        <v>563</v>
      </c>
      <c r="C234" t="s">
        <v>3179</v>
      </c>
      <c r="D234" t="s">
        <v>111</v>
      </c>
      <c r="E234">
        <v>37582.113952665</v>
      </c>
      <c r="F234">
        <v>352.35</v>
      </c>
      <c r="G234">
        <v>31.802620877853599</v>
      </c>
      <c r="H234">
        <v>10.2410683748886</v>
      </c>
      <c r="I234">
        <v>34.359160665313901</v>
      </c>
      <c r="J234">
        <v>1.51307654809688</v>
      </c>
      <c r="K234">
        <v>326.16667131383599</v>
      </c>
      <c r="L234">
        <v>287.46627789145799</v>
      </c>
      <c r="M234">
        <v>68.993592150617403</v>
      </c>
      <c r="N234">
        <v>1.3553782947116599</v>
      </c>
      <c r="O234">
        <v>3.4198949907761902</v>
      </c>
      <c r="P234">
        <v>77.283018867924497</v>
      </c>
      <c r="Q234">
        <v>1.7309331493503999E-2</v>
      </c>
    </row>
    <row r="235" spans="1:17" hidden="1" x14ac:dyDescent="0.3">
      <c r="A235" t="s">
        <v>564</v>
      </c>
      <c r="B235" t="s">
        <v>565</v>
      </c>
      <c r="C235" t="s">
        <v>3184</v>
      </c>
      <c r="D235" t="s">
        <v>34</v>
      </c>
      <c r="E235">
        <v>37186.2033485926</v>
      </c>
      <c r="F235">
        <v>54.77</v>
      </c>
      <c r="G235">
        <v>-17.136999168014</v>
      </c>
      <c r="H235">
        <v>-10.9092522926985</v>
      </c>
      <c r="I235">
        <v>-28.116844544279299</v>
      </c>
      <c r="J235">
        <v>-1.11646772561668</v>
      </c>
      <c r="K235">
        <v>58.0985066308127</v>
      </c>
      <c r="L235">
        <v>55.987305584432001</v>
      </c>
      <c r="M235">
        <v>38.198753009558402</v>
      </c>
      <c r="N235">
        <v>0.43233821104752101</v>
      </c>
      <c r="O235">
        <v>41.5008216176739</v>
      </c>
      <c r="P235">
        <v>49.849521203830299</v>
      </c>
      <c r="Q235">
        <v>0.103014802709421</v>
      </c>
    </row>
    <row r="236" spans="1:17" x14ac:dyDescent="0.3">
      <c r="A236" t="s">
        <v>566</v>
      </c>
      <c r="B236" t="s">
        <v>567</v>
      </c>
      <c r="C236" t="s">
        <v>3172</v>
      </c>
      <c r="D236" t="s">
        <v>46</v>
      </c>
      <c r="E236">
        <v>37095.2578019223</v>
      </c>
      <c r="F236">
        <v>61.32</v>
      </c>
      <c r="G236">
        <v>67.730760809234994</v>
      </c>
      <c r="H236">
        <v>-6.3056138829611399</v>
      </c>
      <c r="I236">
        <v>-18.658617167818001</v>
      </c>
      <c r="J236">
        <v>-0.86159983550718</v>
      </c>
      <c r="K236">
        <v>63.142332190889299</v>
      </c>
      <c r="L236">
        <v>59.142399705036198</v>
      </c>
      <c r="M236">
        <v>46.9362799506047</v>
      </c>
      <c r="N236">
        <v>0.80137211432601196</v>
      </c>
      <c r="O236">
        <v>27.446183953033199</v>
      </c>
      <c r="P236">
        <v>101.710526315789</v>
      </c>
      <c r="Q236">
        <v>0.105984909794184</v>
      </c>
    </row>
    <row r="237" spans="1:17" x14ac:dyDescent="0.3">
      <c r="A237" t="s">
        <v>568</v>
      </c>
      <c r="B237" t="s">
        <v>569</v>
      </c>
      <c r="C237" t="s">
        <v>3169</v>
      </c>
      <c r="D237" t="s">
        <v>570</v>
      </c>
      <c r="E237">
        <v>36983.101977639999</v>
      </c>
      <c r="F237">
        <v>1014.05</v>
      </c>
      <c r="G237">
        <v>70.883569309071802</v>
      </c>
      <c r="H237">
        <v>-8.3642675334939796</v>
      </c>
      <c r="I237">
        <v>30.881393568099401</v>
      </c>
      <c r="J237">
        <v>-5.4183420576942902</v>
      </c>
      <c r="K237">
        <v>1045.2657735338701</v>
      </c>
      <c r="L237">
        <v>859.87926431908602</v>
      </c>
      <c r="M237">
        <v>32.6717310469691</v>
      </c>
      <c r="N237">
        <v>0.88425551082532805</v>
      </c>
      <c r="O237">
        <v>19.816577091859301</v>
      </c>
      <c r="P237">
        <v>107.988924212901</v>
      </c>
      <c r="Q237">
        <v>0.123742878674515</v>
      </c>
    </row>
    <row r="238" spans="1:17" x14ac:dyDescent="0.3">
      <c r="A238" t="s">
        <v>571</v>
      </c>
      <c r="B238" t="s">
        <v>572</v>
      </c>
      <c r="C238" t="s">
        <v>3177</v>
      </c>
      <c r="D238" t="s">
        <v>77</v>
      </c>
      <c r="E238">
        <v>36694.631351994998</v>
      </c>
      <c r="F238">
        <v>1956.55</v>
      </c>
      <c r="G238">
        <v>-48.876642453382097</v>
      </c>
      <c r="H238">
        <v>0.434513571785618</v>
      </c>
      <c r="I238">
        <v>-18.3866754707852</v>
      </c>
      <c r="J238">
        <v>1.8238950950247901</v>
      </c>
      <c r="K238">
        <v>1860.0560039079101</v>
      </c>
      <c r="L238">
        <v>1917.38597044009</v>
      </c>
      <c r="M238">
        <v>68.848834906059807</v>
      </c>
      <c r="N238">
        <v>0.96818894232918495</v>
      </c>
      <c r="O238">
        <v>24.233983286908</v>
      </c>
      <c r="P238">
        <v>18.478260869565201</v>
      </c>
      <c r="Q238">
        <v>-4.3843884677922003E-2</v>
      </c>
    </row>
    <row r="239" spans="1:17" x14ac:dyDescent="0.3">
      <c r="A239" t="s">
        <v>573</v>
      </c>
      <c r="B239" t="s">
        <v>574</v>
      </c>
      <c r="C239" t="s">
        <v>3173</v>
      </c>
      <c r="D239" t="s">
        <v>192</v>
      </c>
      <c r="E239">
        <v>36443.505588499997</v>
      </c>
      <c r="F239">
        <v>909.25</v>
      </c>
      <c r="G239">
        <v>-19.197069271003599</v>
      </c>
      <c r="H239">
        <v>1.85183480310307</v>
      </c>
      <c r="I239">
        <v>10.8443280744203</v>
      </c>
      <c r="J239">
        <v>2.48133420258673</v>
      </c>
      <c r="K239">
        <v>854.72952930600104</v>
      </c>
      <c r="L239">
        <v>770.07213293079303</v>
      </c>
      <c r="M239">
        <v>60.176632357426001</v>
      </c>
      <c r="N239">
        <v>0.77282981529473804</v>
      </c>
      <c r="O239">
        <v>3.9593071212537798</v>
      </c>
      <c r="P239">
        <v>49.633835267012202</v>
      </c>
      <c r="Q239">
        <v>2.1433445219041999E-2</v>
      </c>
    </row>
    <row r="240" spans="1:17" x14ac:dyDescent="0.3">
      <c r="A240" t="s">
        <v>575</v>
      </c>
      <c r="B240" t="s">
        <v>576</v>
      </c>
      <c r="C240" t="s">
        <v>3169</v>
      </c>
      <c r="D240" t="s">
        <v>577</v>
      </c>
      <c r="E240">
        <v>36262.903274999997</v>
      </c>
      <c r="F240">
        <v>659.25</v>
      </c>
      <c r="G240">
        <v>6.7605305366791404</v>
      </c>
      <c r="H240">
        <v>-4.7152584262817898</v>
      </c>
      <c r="I240">
        <v>-11.693981236775301</v>
      </c>
      <c r="J240">
        <v>-3.3882338715070999</v>
      </c>
      <c r="K240">
        <v>688.48793324382905</v>
      </c>
      <c r="L240">
        <v>645.08385862715602</v>
      </c>
      <c r="M240">
        <v>37.285424505587201</v>
      </c>
      <c r="N240">
        <v>0.82945703334180099</v>
      </c>
      <c r="O240">
        <v>25.407660219946901</v>
      </c>
      <c r="P240">
        <v>52.6041666666666</v>
      </c>
      <c r="Q240">
        <v>3.1947745651670002E-2</v>
      </c>
    </row>
    <row r="241" spans="1:17" x14ac:dyDescent="0.3">
      <c r="A241" t="s">
        <v>578</v>
      </c>
      <c r="B241" t="s">
        <v>579</v>
      </c>
      <c r="C241" t="s">
        <v>3177</v>
      </c>
      <c r="D241" t="s">
        <v>77</v>
      </c>
      <c r="E241">
        <v>35709.908540905002</v>
      </c>
      <c r="F241">
        <v>4621.55</v>
      </c>
      <c r="G241">
        <v>13.4003096594701</v>
      </c>
      <c r="H241">
        <v>1.4631057900553499</v>
      </c>
      <c r="I241">
        <v>-8.1185258257526201</v>
      </c>
      <c r="J241">
        <v>-2.4776523133344401</v>
      </c>
      <c r="K241">
        <v>4524.6867348518499</v>
      </c>
      <c r="L241">
        <v>4173.8466261702397</v>
      </c>
      <c r="M241">
        <v>45.722408737759402</v>
      </c>
      <c r="N241">
        <v>1.0754170483505201</v>
      </c>
      <c r="O241">
        <v>5.9276649608897403</v>
      </c>
      <c r="P241">
        <v>51.394689859630098</v>
      </c>
      <c r="Q241">
        <v>1.5207968635645001E-2</v>
      </c>
    </row>
    <row r="242" spans="1:17" x14ac:dyDescent="0.3">
      <c r="A242" t="s">
        <v>580</v>
      </c>
      <c r="B242" t="s">
        <v>581</v>
      </c>
      <c r="C242" t="s">
        <v>3169</v>
      </c>
      <c r="D242" t="s">
        <v>43</v>
      </c>
      <c r="E242">
        <v>35420.537853374997</v>
      </c>
      <c r="F242">
        <v>604.95000000000005</v>
      </c>
      <c r="G242">
        <v>-29.602368634912001</v>
      </c>
      <c r="H242">
        <v>-7.0077878529242303</v>
      </c>
      <c r="I242">
        <v>-6.7138647061040899</v>
      </c>
      <c r="J242">
        <v>0.38816104328085499</v>
      </c>
      <c r="K242">
        <v>602.17366216615005</v>
      </c>
      <c r="L242">
        <v>578.70430180704602</v>
      </c>
      <c r="M242">
        <v>42.198253931722398</v>
      </c>
      <c r="N242">
        <v>0.67929189828424197</v>
      </c>
      <c r="O242">
        <v>6.9509876849326302</v>
      </c>
      <c r="P242">
        <v>33.014511873350898</v>
      </c>
      <c r="Q242">
        <v>-8.9370899050874003E-2</v>
      </c>
    </row>
    <row r="243" spans="1:17" x14ac:dyDescent="0.3">
      <c r="A243" t="s">
        <v>582</v>
      </c>
      <c r="B243" t="s">
        <v>583</v>
      </c>
      <c r="C243" t="s">
        <v>3171</v>
      </c>
      <c r="D243" t="s">
        <v>40</v>
      </c>
      <c r="E243">
        <v>35311.985670599999</v>
      </c>
      <c r="F243">
        <v>6819.3</v>
      </c>
      <c r="G243">
        <v>186.09713955408699</v>
      </c>
      <c r="H243">
        <v>1.74160655274273</v>
      </c>
      <c r="I243">
        <v>88.586815984709602</v>
      </c>
      <c r="J243">
        <v>-6.1161215149331598</v>
      </c>
      <c r="K243">
        <v>6118.5451973846402</v>
      </c>
      <c r="L243">
        <v>4242.5307388764304</v>
      </c>
      <c r="M243">
        <v>38.913950117676201</v>
      </c>
      <c r="N243">
        <v>0.69842910226808796</v>
      </c>
      <c r="O243">
        <v>24.3529394512633</v>
      </c>
      <c r="P243">
        <v>242.31715275337501</v>
      </c>
      <c r="Q243">
        <v>0.17192857400039899</v>
      </c>
    </row>
    <row r="244" spans="1:17" x14ac:dyDescent="0.3">
      <c r="A244" t="s">
        <v>584</v>
      </c>
      <c r="B244" t="s">
        <v>585</v>
      </c>
      <c r="C244" t="s">
        <v>3181</v>
      </c>
      <c r="D244" t="s">
        <v>215</v>
      </c>
      <c r="E244">
        <v>35051.424864711596</v>
      </c>
      <c r="F244">
        <v>5466.4</v>
      </c>
      <c r="G244">
        <v>96.596482243763703</v>
      </c>
      <c r="H244">
        <v>11.5678546949752</v>
      </c>
      <c r="I244">
        <v>81.800388346755497</v>
      </c>
      <c r="J244">
        <v>-2.14268003499877</v>
      </c>
      <c r="K244">
        <v>4893.1972359330503</v>
      </c>
      <c r="L244">
        <v>3679.5365244906002</v>
      </c>
      <c r="M244">
        <v>56.786788141560301</v>
      </c>
      <c r="N244">
        <v>0.96796915044139098</v>
      </c>
      <c r="O244">
        <v>6.2856724718278896</v>
      </c>
      <c r="P244">
        <v>153.30861909175101</v>
      </c>
    </row>
    <row r="245" spans="1:17" x14ac:dyDescent="0.3">
      <c r="A245" t="s">
        <v>586</v>
      </c>
      <c r="B245" t="s">
        <v>587</v>
      </c>
      <c r="C245" t="s">
        <v>3175</v>
      </c>
      <c r="D245" t="s">
        <v>409</v>
      </c>
      <c r="E245">
        <v>34978.18460095</v>
      </c>
      <c r="F245">
        <v>550.75</v>
      </c>
      <c r="G245">
        <v>16.730736364736199</v>
      </c>
      <c r="H245">
        <v>8.8040906524131195</v>
      </c>
      <c r="I245">
        <v>2.30907180949588</v>
      </c>
      <c r="J245">
        <v>3.40099695025964</v>
      </c>
      <c r="K245">
        <v>519.79647272912598</v>
      </c>
      <c r="L245">
        <v>489.622236636107</v>
      </c>
      <c r="M245">
        <v>66.031294745776606</v>
      </c>
      <c r="N245">
        <v>0.87230075602973201</v>
      </c>
      <c r="O245">
        <v>6.2006354970494701</v>
      </c>
      <c r="P245">
        <v>50.478142076502699</v>
      </c>
      <c r="Q245">
        <v>0.113671307759089</v>
      </c>
    </row>
    <row r="246" spans="1:17" x14ac:dyDescent="0.3">
      <c r="A246" t="s">
        <v>588</v>
      </c>
      <c r="B246" t="s">
        <v>589</v>
      </c>
      <c r="C246" t="s">
        <v>3182</v>
      </c>
      <c r="D246" t="s">
        <v>130</v>
      </c>
      <c r="E246">
        <v>34952.176437150003</v>
      </c>
      <c r="F246">
        <v>1431.15</v>
      </c>
      <c r="G246">
        <v>114.838028219272</v>
      </c>
      <c r="H246">
        <v>14.911532023959399</v>
      </c>
      <c r="I246">
        <v>35.665846701970203</v>
      </c>
      <c r="J246">
        <v>9.0846437832771603</v>
      </c>
      <c r="K246">
        <v>1285.01097833932</v>
      </c>
      <c r="L246">
        <v>1110.7170040404401</v>
      </c>
      <c r="M246">
        <v>85.656465665370106</v>
      </c>
      <c r="N246">
        <v>1.0483331330382299</v>
      </c>
      <c r="O246">
        <v>1.5337316144359201</v>
      </c>
      <c r="P246">
        <v>151.94085027726399</v>
      </c>
      <c r="Q246">
        <v>0.147285891044376</v>
      </c>
    </row>
    <row r="247" spans="1:17" x14ac:dyDescent="0.3">
      <c r="A247" t="s">
        <v>590</v>
      </c>
      <c r="B247" t="s">
        <v>591</v>
      </c>
      <c r="C247" t="s">
        <v>3178</v>
      </c>
      <c r="D247" t="s">
        <v>592</v>
      </c>
      <c r="E247">
        <v>34895.973417599998</v>
      </c>
      <c r="F247">
        <v>1283.2</v>
      </c>
      <c r="G247">
        <v>-29.9534784539516</v>
      </c>
      <c r="H247">
        <v>-4.7117199288259899</v>
      </c>
      <c r="I247">
        <v>1.5167839017006399</v>
      </c>
      <c r="J247">
        <v>3.6297434947981499</v>
      </c>
      <c r="K247">
        <v>1271.8073275178499</v>
      </c>
      <c r="L247">
        <v>1204.15146891789</v>
      </c>
      <c r="M247">
        <v>64.387122219143393</v>
      </c>
      <c r="N247">
        <v>0.47549179001171898</v>
      </c>
      <c r="O247">
        <v>12.3129675810473</v>
      </c>
      <c r="P247">
        <v>29.609615675975899</v>
      </c>
      <c r="Q247">
        <v>0.109387145675947</v>
      </c>
    </row>
    <row r="248" spans="1:17" hidden="1" x14ac:dyDescent="0.3">
      <c r="A248" t="s">
        <v>593</v>
      </c>
      <c r="B248" t="s">
        <v>594</v>
      </c>
      <c r="C248" t="s">
        <v>3169</v>
      </c>
      <c r="D248" t="s">
        <v>43</v>
      </c>
      <c r="E248">
        <v>34812.136628059998</v>
      </c>
      <c r="F248">
        <v>379.3</v>
      </c>
      <c r="G248">
        <v>-7.4058999156610099</v>
      </c>
      <c r="H248">
        <v>-4.3265207752326704</v>
      </c>
      <c r="I248">
        <v>9.1073959040773502</v>
      </c>
      <c r="J248">
        <v>3.0390058059680101</v>
      </c>
      <c r="K248">
        <v>361.48874293374899</v>
      </c>
      <c r="M248">
        <v>57.966498189566899</v>
      </c>
      <c r="N248">
        <v>0.75333620814424995</v>
      </c>
      <c r="O248">
        <v>7.4083838650144997</v>
      </c>
      <c r="P248">
        <v>36.1694489319691</v>
      </c>
    </row>
    <row r="249" spans="1:17" x14ac:dyDescent="0.3">
      <c r="A249" t="s">
        <v>595</v>
      </c>
      <c r="B249" t="s">
        <v>596</v>
      </c>
      <c r="C249" t="s">
        <v>3169</v>
      </c>
      <c r="D249" t="s">
        <v>228</v>
      </c>
      <c r="E249">
        <v>34560.408319511502</v>
      </c>
      <c r="F249">
        <v>6818.95</v>
      </c>
      <c r="G249">
        <v>84.443067111705204</v>
      </c>
      <c r="H249">
        <v>-9.8253270728194604</v>
      </c>
      <c r="I249">
        <v>-15.7903583234386</v>
      </c>
      <c r="J249">
        <v>-1.9217802346036099</v>
      </c>
      <c r="K249">
        <v>6728.1951793360104</v>
      </c>
      <c r="L249">
        <v>6011.2126906322401</v>
      </c>
      <c r="M249">
        <v>43.7128843881055</v>
      </c>
      <c r="N249">
        <v>0.591209117071682</v>
      </c>
      <c r="O249">
        <v>43.084345830369799</v>
      </c>
      <c r="P249">
        <v>136.358752166377</v>
      </c>
      <c r="Q249">
        <v>0.13829129457023201</v>
      </c>
    </row>
    <row r="250" spans="1:17" x14ac:dyDescent="0.3">
      <c r="A250" t="s">
        <v>597</v>
      </c>
      <c r="B250" t="s">
        <v>598</v>
      </c>
      <c r="C250" t="s">
        <v>3183</v>
      </c>
      <c r="D250" t="s">
        <v>167</v>
      </c>
      <c r="E250">
        <v>34265.561908600001</v>
      </c>
      <c r="F250">
        <v>7916.15</v>
      </c>
      <c r="G250">
        <v>174.85612543551801</v>
      </c>
      <c r="H250">
        <v>17.175020205541799</v>
      </c>
      <c r="I250">
        <v>104.899705388386</v>
      </c>
      <c r="J250">
        <v>17.222805463203599</v>
      </c>
      <c r="K250">
        <v>6552.5672534062596</v>
      </c>
      <c r="L250">
        <v>4961.3748486475597</v>
      </c>
      <c r="M250">
        <v>84.703066042729702</v>
      </c>
      <c r="N250">
        <v>0.97878920619867404</v>
      </c>
      <c r="O250">
        <v>4.1667982542018498</v>
      </c>
      <c r="P250">
        <v>225.76748971193399</v>
      </c>
      <c r="Q250">
        <v>8.6133180660770997E-2</v>
      </c>
    </row>
    <row r="251" spans="1:17" x14ac:dyDescent="0.3">
      <c r="A251" t="s">
        <v>599</v>
      </c>
      <c r="B251" t="s">
        <v>600</v>
      </c>
      <c r="C251" t="s">
        <v>3169</v>
      </c>
      <c r="D251" t="s">
        <v>443</v>
      </c>
      <c r="E251">
        <v>33965.065942499998</v>
      </c>
      <c r="F251">
        <v>4644.5</v>
      </c>
      <c r="G251">
        <v>-12.459426352433301</v>
      </c>
      <c r="H251">
        <v>1.6285053227072299</v>
      </c>
      <c r="I251">
        <v>-19.993385699962801</v>
      </c>
      <c r="J251">
        <v>0.65448863099590804</v>
      </c>
      <c r="K251">
        <v>4534.8869695938201</v>
      </c>
      <c r="L251">
        <v>4372.6446036217303</v>
      </c>
      <c r="M251">
        <v>54.0859685858251</v>
      </c>
      <c r="N251">
        <v>0.49646853398930202</v>
      </c>
      <c r="O251">
        <v>13.435245989880499</v>
      </c>
      <c r="P251">
        <v>26.874641462015401</v>
      </c>
      <c r="Q251">
        <v>3.8136598469521998E-2</v>
      </c>
    </row>
    <row r="252" spans="1:17" x14ac:dyDescent="0.3">
      <c r="A252" t="s">
        <v>601</v>
      </c>
      <c r="B252" t="s">
        <v>602</v>
      </c>
      <c r="C252" t="s">
        <v>3176</v>
      </c>
      <c r="D252" t="s">
        <v>603</v>
      </c>
      <c r="E252">
        <v>33758.808538199999</v>
      </c>
      <c r="F252">
        <v>349.1</v>
      </c>
      <c r="G252">
        <v>85.606912004217705</v>
      </c>
      <c r="H252">
        <v>3.56485523809455</v>
      </c>
      <c r="I252">
        <v>-1.86950618361855</v>
      </c>
      <c r="J252">
        <v>1.3908572502433101</v>
      </c>
      <c r="K252">
        <v>325.23360751377697</v>
      </c>
      <c r="L252">
        <v>295.652992762812</v>
      </c>
      <c r="M252">
        <v>80.208306930537105</v>
      </c>
      <c r="N252">
        <v>1.28373116758234</v>
      </c>
      <c r="O252">
        <v>19.1062732741334</v>
      </c>
      <c r="P252">
        <v>157.35348322889701</v>
      </c>
      <c r="Q252">
        <v>0.10692576577216099</v>
      </c>
    </row>
    <row r="253" spans="1:17" x14ac:dyDescent="0.3">
      <c r="A253" t="s">
        <v>604</v>
      </c>
      <c r="B253" t="s">
        <v>605</v>
      </c>
      <c r="C253" t="s">
        <v>3175</v>
      </c>
      <c r="D253" t="s">
        <v>187</v>
      </c>
      <c r="E253">
        <v>33703.521695039999</v>
      </c>
      <c r="F253">
        <v>2396.0500000000002</v>
      </c>
      <c r="G253">
        <v>20.6397248429492</v>
      </c>
      <c r="H253">
        <v>-4.9728409050890399</v>
      </c>
      <c r="I253">
        <v>11.3706522131768</v>
      </c>
      <c r="J253">
        <v>-0.53253138088207197</v>
      </c>
      <c r="K253">
        <v>2471.3831378824402</v>
      </c>
      <c r="L253">
        <v>2223.0437805009201</v>
      </c>
      <c r="M253">
        <v>40.6241143748843</v>
      </c>
      <c r="N253">
        <v>2.0873905679503699</v>
      </c>
      <c r="O253">
        <v>27.764445650132402</v>
      </c>
      <c r="P253">
        <v>55.582610954189803</v>
      </c>
      <c r="Q253">
        <v>2.5525757096584001E-2</v>
      </c>
    </row>
    <row r="254" spans="1:17" hidden="1" x14ac:dyDescent="0.3">
      <c r="A254" t="s">
        <v>606</v>
      </c>
      <c r="B254" t="s">
        <v>607</v>
      </c>
      <c r="C254" t="s">
        <v>3184</v>
      </c>
      <c r="D254" t="s">
        <v>111</v>
      </c>
      <c r="E254">
        <v>33549.681000780001</v>
      </c>
      <c r="F254">
        <v>646.20000000000005</v>
      </c>
      <c r="G254">
        <v>-36.204795609019101</v>
      </c>
      <c r="H254">
        <v>-1.0962629864039399</v>
      </c>
      <c r="I254">
        <v>-19.691499789280702</v>
      </c>
      <c r="J254">
        <v>-1.61924090291153</v>
      </c>
      <c r="M254">
        <v>50.9531835958499</v>
      </c>
      <c r="O254">
        <v>9.5171773444753907</v>
      </c>
      <c r="P254">
        <v>9.9727705922396197</v>
      </c>
    </row>
    <row r="255" spans="1:17" x14ac:dyDescent="0.3">
      <c r="A255" t="s">
        <v>608</v>
      </c>
      <c r="B255" t="s">
        <v>609</v>
      </c>
      <c r="C255" t="s">
        <v>3186</v>
      </c>
      <c r="D255" t="s">
        <v>610</v>
      </c>
      <c r="E255">
        <v>33483.399738300002</v>
      </c>
      <c r="F255">
        <v>849.65</v>
      </c>
      <c r="G255">
        <v>5.2065960725813101</v>
      </c>
      <c r="H255">
        <v>1.0214019924722699</v>
      </c>
      <c r="I255">
        <v>23.116937421964501</v>
      </c>
      <c r="J255">
        <v>3.1679254607942902</v>
      </c>
      <c r="K255">
        <v>813.30469497726097</v>
      </c>
      <c r="L255">
        <v>726.81245112182705</v>
      </c>
      <c r="M255">
        <v>71.363117798630199</v>
      </c>
      <c r="N255">
        <v>0.52534872694722601</v>
      </c>
      <c r="O255">
        <v>8.3975754722532798</v>
      </c>
      <c r="P255">
        <v>49.691684284707499</v>
      </c>
      <c r="Q255">
        <v>3.8271070671570998E-2</v>
      </c>
    </row>
    <row r="256" spans="1:17" x14ac:dyDescent="0.3">
      <c r="A256" t="s">
        <v>611</v>
      </c>
      <c r="B256" t="s">
        <v>612</v>
      </c>
      <c r="C256" t="s">
        <v>3179</v>
      </c>
      <c r="D256" t="s">
        <v>613</v>
      </c>
      <c r="E256">
        <v>32974.8106845</v>
      </c>
      <c r="F256">
        <v>1357.5</v>
      </c>
      <c r="G256">
        <v>-29.480152784657299</v>
      </c>
      <c r="H256">
        <v>6.32053380039366</v>
      </c>
      <c r="I256">
        <v>27.568170618215301</v>
      </c>
      <c r="J256">
        <v>0.70812697358371302</v>
      </c>
      <c r="K256">
        <v>1226.8941780575301</v>
      </c>
      <c r="L256">
        <v>1143.61389676104</v>
      </c>
      <c r="M256">
        <v>71.316696820988497</v>
      </c>
      <c r="N256">
        <v>1.46785790293122</v>
      </c>
      <c r="O256">
        <v>9.60589318600368</v>
      </c>
      <c r="P256">
        <v>53.208058235991103</v>
      </c>
      <c r="Q256">
        <v>2.3506964432127998E-2</v>
      </c>
    </row>
    <row r="257" spans="1:17" x14ac:dyDescent="0.3">
      <c r="A257" t="s">
        <v>614</v>
      </c>
      <c r="B257" t="s">
        <v>615</v>
      </c>
      <c r="C257" t="s">
        <v>3183</v>
      </c>
      <c r="D257" t="s">
        <v>270</v>
      </c>
      <c r="E257">
        <v>32956.489514239998</v>
      </c>
      <c r="F257">
        <v>667.6</v>
      </c>
      <c r="G257">
        <v>131.68161688775001</v>
      </c>
      <c r="H257">
        <v>24.685065034950998</v>
      </c>
      <c r="I257">
        <v>91.968513089489306</v>
      </c>
      <c r="J257">
        <v>3.3795292436801598</v>
      </c>
      <c r="K257">
        <v>545.98448084453605</v>
      </c>
      <c r="L257">
        <v>408.44093498995102</v>
      </c>
      <c r="M257">
        <v>80.542737896059506</v>
      </c>
      <c r="N257">
        <v>1.76579968714099</v>
      </c>
      <c r="O257">
        <v>3.1605751947273801</v>
      </c>
      <c r="P257">
        <v>198.03571428571399</v>
      </c>
      <c r="Q257">
        <v>0.24596104258294399</v>
      </c>
    </row>
    <row r="258" spans="1:17" x14ac:dyDescent="0.3">
      <c r="A258" t="s">
        <v>616</v>
      </c>
      <c r="B258" t="s">
        <v>617</v>
      </c>
      <c r="C258" t="s">
        <v>3171</v>
      </c>
      <c r="D258" t="s">
        <v>195</v>
      </c>
      <c r="E258">
        <v>32896.822500000002</v>
      </c>
      <c r="F258">
        <v>753.65</v>
      </c>
      <c r="G258">
        <v>9.6012283198409207</v>
      </c>
      <c r="H258">
        <v>-9.3403516247164493</v>
      </c>
      <c r="I258">
        <v>55.162170772893901</v>
      </c>
      <c r="J258">
        <v>-2.06874666909511E-2</v>
      </c>
      <c r="K258">
        <v>771.07454530150198</v>
      </c>
      <c r="L258">
        <v>648.70657606314501</v>
      </c>
      <c r="M258">
        <v>41.927434395058498</v>
      </c>
      <c r="N258">
        <v>0.68488903125909095</v>
      </c>
      <c r="O258">
        <v>14.1113248855569</v>
      </c>
      <c r="P258">
        <v>80.688084392232</v>
      </c>
      <c r="Q258">
        <v>1.229444268923E-2</v>
      </c>
    </row>
    <row r="259" spans="1:17" x14ac:dyDescent="0.3">
      <c r="A259" t="s">
        <v>618</v>
      </c>
      <c r="B259" t="s">
        <v>619</v>
      </c>
      <c r="C259" t="s">
        <v>613</v>
      </c>
      <c r="D259" t="s">
        <v>613</v>
      </c>
      <c r="E259">
        <v>32839.780050000001</v>
      </c>
      <c r="F259">
        <v>960.75</v>
      </c>
      <c r="G259">
        <v>-7.8466173952564002</v>
      </c>
      <c r="H259">
        <v>11.233518727022499</v>
      </c>
      <c r="I259">
        <v>-2.1026172920712498</v>
      </c>
      <c r="J259">
        <v>-3.7402789786837598</v>
      </c>
      <c r="K259">
        <v>891.98836254710397</v>
      </c>
      <c r="L259">
        <v>833.04200534132997</v>
      </c>
      <c r="M259">
        <v>59.123788973181398</v>
      </c>
      <c r="N259">
        <v>2.1616703637054102</v>
      </c>
      <c r="O259">
        <v>9.6018735362997703</v>
      </c>
      <c r="P259">
        <v>35.316901408450697</v>
      </c>
      <c r="Q259">
        <v>7.6266421224556999E-2</v>
      </c>
    </row>
    <row r="260" spans="1:17" x14ac:dyDescent="0.3">
      <c r="A260" t="s">
        <v>620</v>
      </c>
      <c r="B260" t="s">
        <v>621</v>
      </c>
      <c r="C260" t="s">
        <v>3172</v>
      </c>
      <c r="D260" t="s">
        <v>46</v>
      </c>
      <c r="E260">
        <v>32434.2</v>
      </c>
      <c r="F260">
        <v>180.19</v>
      </c>
      <c r="G260">
        <v>177.71360815057199</v>
      </c>
      <c r="H260">
        <v>-6.8743094001387597</v>
      </c>
      <c r="I260">
        <v>25.706969690950402</v>
      </c>
      <c r="J260">
        <v>3.9324223718338902</v>
      </c>
      <c r="K260">
        <v>176.156409031735</v>
      </c>
      <c r="L260">
        <v>144.29675246776901</v>
      </c>
      <c r="M260">
        <v>58.458989607354198</v>
      </c>
      <c r="N260">
        <v>0.28091152883689402</v>
      </c>
      <c r="O260">
        <v>16.404905932626601</v>
      </c>
      <c r="P260">
        <v>216.95690413368499</v>
      </c>
      <c r="Q260">
        <v>0.13461041876531701</v>
      </c>
    </row>
    <row r="261" spans="1:17" hidden="1" x14ac:dyDescent="0.3">
      <c r="A261" t="s">
        <v>622</v>
      </c>
      <c r="B261" t="s">
        <v>623</v>
      </c>
      <c r="C261" t="s">
        <v>3184</v>
      </c>
      <c r="D261" t="s">
        <v>130</v>
      </c>
      <c r="E261">
        <v>32216.064643341</v>
      </c>
      <c r="F261">
        <v>389.97</v>
      </c>
      <c r="G261">
        <v>-1.4394393264501999</v>
      </c>
      <c r="H261">
        <v>-1.65048970065463</v>
      </c>
      <c r="I261">
        <v>-9.6315492027084204</v>
      </c>
      <c r="J261">
        <v>-0.52488706915231897</v>
      </c>
      <c r="K261">
        <v>381.33971438754202</v>
      </c>
      <c r="L261">
        <v>361.29065626094001</v>
      </c>
      <c r="M261">
        <v>56.330526885428</v>
      </c>
      <c r="N261">
        <v>0.82601521639048003</v>
      </c>
      <c r="O261">
        <v>2.3155627355950301</v>
      </c>
      <c r="P261">
        <v>37.313380281690101</v>
      </c>
      <c r="Q261">
        <v>-0.123824141917355</v>
      </c>
    </row>
    <row r="262" spans="1:17" x14ac:dyDescent="0.3">
      <c r="A262" t="s">
        <v>624</v>
      </c>
      <c r="B262" t="s">
        <v>625</v>
      </c>
      <c r="C262" t="s">
        <v>3187</v>
      </c>
      <c r="D262" t="s">
        <v>626</v>
      </c>
      <c r="E262">
        <v>31926.920256000001</v>
      </c>
      <c r="F262">
        <v>2890.8</v>
      </c>
      <c r="G262">
        <v>128.26534006535499</v>
      </c>
      <c r="H262">
        <v>17.345161088508299</v>
      </c>
      <c r="I262">
        <v>57.707316940559302</v>
      </c>
      <c r="J262">
        <v>4.9047839778102</v>
      </c>
      <c r="K262">
        <v>2503.6766786698199</v>
      </c>
      <c r="L262">
        <v>1993.8900919452601</v>
      </c>
      <c r="M262">
        <v>69.563225794541395</v>
      </c>
      <c r="N262">
        <v>0.58946760765723405</v>
      </c>
      <c r="O262">
        <v>1.57914764079145</v>
      </c>
      <c r="P262">
        <v>176.24826795355699</v>
      </c>
      <c r="Q262">
        <v>0.13109035687998</v>
      </c>
    </row>
    <row r="263" spans="1:17" x14ac:dyDescent="0.3">
      <c r="A263" t="s">
        <v>627</v>
      </c>
      <c r="B263" t="s">
        <v>628</v>
      </c>
      <c r="C263" t="s">
        <v>3167</v>
      </c>
      <c r="D263" t="s">
        <v>18</v>
      </c>
      <c r="E263">
        <v>31704.511875929998</v>
      </c>
      <c r="F263">
        <v>180.9</v>
      </c>
      <c r="G263">
        <v>58.063935487959398</v>
      </c>
      <c r="H263">
        <v>-15.907535430688901</v>
      </c>
      <c r="I263">
        <v>-38.774522773121497</v>
      </c>
      <c r="J263">
        <v>-7.3044830812253506E-2</v>
      </c>
      <c r="K263">
        <v>197.97346606340099</v>
      </c>
      <c r="L263">
        <v>190.85855439870301</v>
      </c>
      <c r="M263">
        <v>38.480675735194701</v>
      </c>
      <c r="N263">
        <v>0.455532836226275</v>
      </c>
      <c r="O263">
        <v>59.894969596462097</v>
      </c>
      <c r="P263">
        <v>99.889502762430894</v>
      </c>
      <c r="Q263">
        <v>0.11134550851866</v>
      </c>
    </row>
    <row r="264" spans="1:17" x14ac:dyDescent="0.3">
      <c r="A264" t="s">
        <v>629</v>
      </c>
      <c r="B264" t="s">
        <v>630</v>
      </c>
      <c r="C264" t="s">
        <v>3169</v>
      </c>
      <c r="D264" t="s">
        <v>24</v>
      </c>
      <c r="E264">
        <v>31459.044129000002</v>
      </c>
      <c r="F264">
        <v>195.28</v>
      </c>
      <c r="G264">
        <v>-54.4176738923911</v>
      </c>
      <c r="H264">
        <v>-5.7265072677266202</v>
      </c>
      <c r="I264">
        <v>-13.717903730708301</v>
      </c>
      <c r="J264">
        <v>-4.7012846040906204</v>
      </c>
      <c r="K264">
        <v>201.65526535505001</v>
      </c>
      <c r="L264">
        <v>204.765716096868</v>
      </c>
      <c r="M264">
        <v>30.288586484966601</v>
      </c>
      <c r="N264">
        <v>0.92439988235404402</v>
      </c>
      <c r="O264">
        <v>34.729619008603002</v>
      </c>
      <c r="P264">
        <v>15.4478273721548</v>
      </c>
      <c r="Q264">
        <v>-0.11239562027237</v>
      </c>
    </row>
    <row r="265" spans="1:17" x14ac:dyDescent="0.3">
      <c r="A265" t="s">
        <v>631</v>
      </c>
      <c r="B265" t="s">
        <v>632</v>
      </c>
      <c r="C265" t="s">
        <v>3181</v>
      </c>
      <c r="D265" t="s">
        <v>161</v>
      </c>
      <c r="E265">
        <v>31195.878655167999</v>
      </c>
      <c r="F265">
        <v>239.27</v>
      </c>
      <c r="G265">
        <v>366.47080100311098</v>
      </c>
      <c r="H265">
        <v>5.4592446770384502</v>
      </c>
      <c r="I265">
        <v>71.138378785635197</v>
      </c>
      <c r="J265">
        <v>-4.3625615012563799</v>
      </c>
      <c r="K265">
        <v>217.703536610675</v>
      </c>
      <c r="L265">
        <v>159.132597380574</v>
      </c>
      <c r="M265">
        <v>45.580889190338198</v>
      </c>
      <c r="N265">
        <v>0.68874561438245596</v>
      </c>
      <c r="O265">
        <v>9.4579345509257102</v>
      </c>
      <c r="P265">
        <v>406.39153439153398</v>
      </c>
      <c r="Q265">
        <v>0.20580136503872101</v>
      </c>
    </row>
    <row r="266" spans="1:17" x14ac:dyDescent="0.3">
      <c r="A266" t="s">
        <v>633</v>
      </c>
      <c r="B266" t="s">
        <v>634</v>
      </c>
      <c r="C266" t="s">
        <v>3169</v>
      </c>
      <c r="D266" t="s">
        <v>51</v>
      </c>
      <c r="E266">
        <v>31179.650320600002</v>
      </c>
      <c r="F266">
        <v>400.9</v>
      </c>
      <c r="G266">
        <v>-26.412504302616501</v>
      </c>
      <c r="H266">
        <v>1.2350409663447901</v>
      </c>
      <c r="I266">
        <v>-30.366818745783501</v>
      </c>
      <c r="J266">
        <v>1.51012896032044</v>
      </c>
      <c r="K266">
        <v>396.10852543438398</v>
      </c>
      <c r="L266">
        <v>413.72675111801902</v>
      </c>
      <c r="M266">
        <v>55.863565873048103</v>
      </c>
      <c r="N266">
        <v>0.64305243568081705</v>
      </c>
      <c r="O266">
        <v>29.6333250187079</v>
      </c>
      <c r="P266">
        <v>19.209039548022499</v>
      </c>
      <c r="Q266">
        <v>9.3691923932029006E-2</v>
      </c>
    </row>
    <row r="267" spans="1:17" x14ac:dyDescent="0.3">
      <c r="A267" t="s">
        <v>635</v>
      </c>
      <c r="B267" t="s">
        <v>636</v>
      </c>
      <c r="C267" t="s">
        <v>3180</v>
      </c>
      <c r="D267" t="s">
        <v>431</v>
      </c>
      <c r="E267">
        <v>31087.232597329101</v>
      </c>
      <c r="F267">
        <v>419.35</v>
      </c>
      <c r="G267">
        <v>-29.699542221068</v>
      </c>
      <c r="H267">
        <v>-2.8980590779699198</v>
      </c>
      <c r="I267">
        <v>-21.668316743682102</v>
      </c>
      <c r="J267">
        <v>-2.9335752368814001</v>
      </c>
      <c r="K267">
        <v>418.53571629557302</v>
      </c>
      <c r="L267">
        <v>417.31666005338298</v>
      </c>
      <c r="M267">
        <v>37.600502177147597</v>
      </c>
      <c r="N267">
        <v>0.74576488857519596</v>
      </c>
      <c r="O267">
        <v>16.370573506617301</v>
      </c>
      <c r="P267">
        <v>18.393562958780301</v>
      </c>
      <c r="Q267">
        <v>-7.2019638398298003E-2</v>
      </c>
    </row>
    <row r="268" spans="1:17" hidden="1" x14ac:dyDescent="0.3">
      <c r="A268" t="s">
        <v>637</v>
      </c>
      <c r="B268" t="s">
        <v>638</v>
      </c>
      <c r="C268" t="s">
        <v>3184</v>
      </c>
      <c r="D268" t="s">
        <v>143</v>
      </c>
      <c r="E268">
        <v>31041.035875005098</v>
      </c>
      <c r="F268">
        <v>1824.45</v>
      </c>
      <c r="G268">
        <v>193.73785599487601</v>
      </c>
      <c r="H268">
        <v>4.5980192207886699</v>
      </c>
      <c r="I268">
        <v>127.01037561521601</v>
      </c>
      <c r="J268">
        <v>7.6124289044337896</v>
      </c>
      <c r="K268">
        <v>1517.9961143194701</v>
      </c>
      <c r="L268">
        <v>1096.1115456201501</v>
      </c>
      <c r="M268">
        <v>81.544101248568495</v>
      </c>
      <c r="N268">
        <v>0.80665233494035804</v>
      </c>
      <c r="O268">
        <v>0.30420126613499499</v>
      </c>
      <c r="P268">
        <v>258.47332743884402</v>
      </c>
    </row>
    <row r="269" spans="1:17" x14ac:dyDescent="0.3">
      <c r="A269" t="s">
        <v>639</v>
      </c>
      <c r="B269" t="s">
        <v>640</v>
      </c>
      <c r="C269" t="s">
        <v>3175</v>
      </c>
      <c r="D269" t="s">
        <v>552</v>
      </c>
      <c r="E269">
        <v>31027.335466776</v>
      </c>
      <c r="F269">
        <v>70.180000000000007</v>
      </c>
      <c r="G269">
        <v>-21.618162355168899</v>
      </c>
      <c r="H269">
        <v>-2.88827478828388</v>
      </c>
      <c r="I269">
        <v>-12.469026057851</v>
      </c>
      <c r="J269">
        <v>0.51046220528823205</v>
      </c>
      <c r="K269">
        <v>70.885770565652905</v>
      </c>
      <c r="L269">
        <v>68.581199160536798</v>
      </c>
      <c r="M269">
        <v>44.459460600639503</v>
      </c>
      <c r="N269">
        <v>1.0089697688480801</v>
      </c>
      <c r="O269">
        <v>13.992590481618601</v>
      </c>
      <c r="P269">
        <v>21.313742437337901</v>
      </c>
      <c r="Q269">
        <v>2.9975448595824E-2</v>
      </c>
    </row>
    <row r="270" spans="1:17" x14ac:dyDescent="0.3">
      <c r="A270" t="s">
        <v>641</v>
      </c>
      <c r="B270" t="s">
        <v>642</v>
      </c>
      <c r="C270" t="s">
        <v>3173</v>
      </c>
      <c r="D270" t="s">
        <v>54</v>
      </c>
      <c r="E270">
        <v>30615.25443334</v>
      </c>
      <c r="F270">
        <v>1202.6500000000001</v>
      </c>
      <c r="G270">
        <v>78.197265901981595</v>
      </c>
      <c r="H270">
        <v>10.1846781045759</v>
      </c>
      <c r="I270">
        <v>67.649353911357096</v>
      </c>
      <c r="J270">
        <v>1.9442462554897499</v>
      </c>
      <c r="K270">
        <v>1073.50454129739</v>
      </c>
      <c r="L270">
        <v>828.71095132184996</v>
      </c>
      <c r="M270">
        <v>57.613340403019798</v>
      </c>
      <c r="N270">
        <v>0.97835551001997301</v>
      </c>
      <c r="O270">
        <v>7.08851286741778</v>
      </c>
      <c r="P270">
        <v>122.30129390018401</v>
      </c>
      <c r="Q270">
        <v>8.5780636526213996E-2</v>
      </c>
    </row>
    <row r="271" spans="1:17" x14ac:dyDescent="0.3">
      <c r="A271" t="s">
        <v>643</v>
      </c>
      <c r="B271" t="s">
        <v>644</v>
      </c>
      <c r="C271" t="s">
        <v>3175</v>
      </c>
      <c r="D271" t="s">
        <v>187</v>
      </c>
      <c r="E271">
        <v>30551.75141424</v>
      </c>
      <c r="F271">
        <v>16107.35</v>
      </c>
      <c r="G271">
        <v>-27.0146177065131</v>
      </c>
      <c r="H271">
        <v>1.36122082320612</v>
      </c>
      <c r="I271">
        <v>-7.80775782540353</v>
      </c>
      <c r="J271">
        <v>-1.0873193418979801</v>
      </c>
      <c r="K271">
        <v>16003.1042264969</v>
      </c>
      <c r="L271">
        <v>15276.8227846111</v>
      </c>
      <c r="M271">
        <v>46.603024249557897</v>
      </c>
      <c r="N271">
        <v>0.64943734503146999</v>
      </c>
      <c r="O271">
        <v>13.3023122984227</v>
      </c>
      <c r="P271">
        <v>24.1414258188824</v>
      </c>
      <c r="Q271">
        <v>8.1449112875087007E-2</v>
      </c>
    </row>
    <row r="272" spans="1:17" hidden="1" x14ac:dyDescent="0.3">
      <c r="A272" t="s">
        <v>645</v>
      </c>
      <c r="B272" t="s">
        <v>646</v>
      </c>
      <c r="C272" t="s">
        <v>3184</v>
      </c>
      <c r="D272" t="s">
        <v>187</v>
      </c>
      <c r="E272">
        <v>30505.253889185798</v>
      </c>
      <c r="F272">
        <v>13805.25</v>
      </c>
      <c r="G272">
        <v>122.613580952831</v>
      </c>
      <c r="H272">
        <v>-3.0512954212260901</v>
      </c>
      <c r="I272">
        <v>50.748253544601603</v>
      </c>
      <c r="J272">
        <v>-5.6885317050048698</v>
      </c>
      <c r="K272">
        <v>13751.1324825216</v>
      </c>
      <c r="L272">
        <v>11001.3209904867</v>
      </c>
      <c r="M272">
        <v>40.596256241729598</v>
      </c>
      <c r="N272">
        <v>1.35774198354418</v>
      </c>
      <c r="O272">
        <v>9.6499520110103099</v>
      </c>
      <c r="P272">
        <v>167.40627390971599</v>
      </c>
      <c r="Q272">
        <v>0.20735162401076301</v>
      </c>
    </row>
    <row r="273" spans="1:17" x14ac:dyDescent="0.3">
      <c r="A273" t="s">
        <v>647</v>
      </c>
      <c r="B273" t="s">
        <v>648</v>
      </c>
      <c r="C273" t="s">
        <v>3173</v>
      </c>
      <c r="D273" t="s">
        <v>54</v>
      </c>
      <c r="E273">
        <v>30191.1141361919</v>
      </c>
      <c r="F273">
        <v>228.81</v>
      </c>
      <c r="G273">
        <v>92.853472492456206</v>
      </c>
      <c r="H273">
        <v>18.400098386005698</v>
      </c>
      <c r="I273">
        <v>56.6106222476933</v>
      </c>
      <c r="J273">
        <v>-1.1015840471813001</v>
      </c>
      <c r="K273">
        <v>201.962321628018</v>
      </c>
      <c r="L273">
        <v>161.50965341226799</v>
      </c>
      <c r="M273">
        <v>60.470019147866601</v>
      </c>
      <c r="N273">
        <v>1.00042498476805</v>
      </c>
      <c r="O273">
        <v>6.6343254228398996</v>
      </c>
      <c r="P273">
        <v>161.49714285714199</v>
      </c>
    </row>
    <row r="274" spans="1:17" x14ac:dyDescent="0.3">
      <c r="A274" t="s">
        <v>649</v>
      </c>
      <c r="B274" t="s">
        <v>650</v>
      </c>
      <c r="C274" t="s">
        <v>3169</v>
      </c>
      <c r="D274" t="s">
        <v>443</v>
      </c>
      <c r="E274">
        <v>30025.985000000001</v>
      </c>
      <c r="F274">
        <v>1436.65</v>
      </c>
      <c r="G274">
        <v>83.546358823785894</v>
      </c>
      <c r="H274">
        <v>-2.5905813707904999</v>
      </c>
      <c r="I274">
        <v>38.297801626114598</v>
      </c>
      <c r="J274">
        <v>-3.23397733590985</v>
      </c>
      <c r="K274">
        <v>1374.1026688899899</v>
      </c>
      <c r="L274">
        <v>1116.3238895366801</v>
      </c>
      <c r="M274">
        <v>39.936986462364999</v>
      </c>
      <c r="N274">
        <v>0.94995550963893405</v>
      </c>
      <c r="O274">
        <v>15.852852121254299</v>
      </c>
      <c r="P274">
        <v>127.67828843106101</v>
      </c>
      <c r="Q274">
        <v>8.3683719142226998E-2</v>
      </c>
    </row>
    <row r="275" spans="1:17" x14ac:dyDescent="0.3">
      <c r="A275" t="s">
        <v>651</v>
      </c>
      <c r="B275" t="s">
        <v>652</v>
      </c>
      <c r="C275" t="s">
        <v>3169</v>
      </c>
      <c r="D275" t="s">
        <v>443</v>
      </c>
      <c r="E275">
        <v>29720.5810316563</v>
      </c>
      <c r="F275">
        <v>5828.6</v>
      </c>
      <c r="G275">
        <v>166.526545812824</v>
      </c>
      <c r="H275">
        <v>9.6545917137575508</v>
      </c>
      <c r="I275">
        <v>48.149875634487501</v>
      </c>
      <c r="J275">
        <v>-1.9793963588938399</v>
      </c>
      <c r="K275">
        <v>5071.7135282701902</v>
      </c>
      <c r="L275">
        <v>3992.17594701794</v>
      </c>
      <c r="M275">
        <v>67.122068449379995</v>
      </c>
      <c r="N275">
        <v>0.97155087194200895</v>
      </c>
      <c r="O275">
        <v>3.5488796623545702</v>
      </c>
      <c r="P275">
        <v>204.65985416721099</v>
      </c>
      <c r="Q275">
        <v>0.12601766084573501</v>
      </c>
    </row>
    <row r="276" spans="1:17" x14ac:dyDescent="0.3">
      <c r="A276" t="s">
        <v>653</v>
      </c>
      <c r="B276" t="s">
        <v>654</v>
      </c>
      <c r="C276" t="s">
        <v>3173</v>
      </c>
      <c r="D276" t="s">
        <v>54</v>
      </c>
      <c r="E276">
        <v>29668.490277839999</v>
      </c>
      <c r="F276">
        <v>1800.8</v>
      </c>
      <c r="G276">
        <v>-24.557467539132102</v>
      </c>
      <c r="H276">
        <v>-5.1448564338812703</v>
      </c>
      <c r="I276">
        <v>-14.170383518009899</v>
      </c>
      <c r="J276">
        <v>-2.6816288279756999</v>
      </c>
      <c r="K276">
        <v>1884.3258484693699</v>
      </c>
      <c r="L276">
        <v>1838.1415035199</v>
      </c>
      <c r="M276">
        <v>35.907511288027003</v>
      </c>
      <c r="N276">
        <v>1.05181842105014</v>
      </c>
      <c r="O276">
        <v>23.3312972012438</v>
      </c>
      <c r="P276">
        <v>22.083997152638801</v>
      </c>
      <c r="Q276">
        <v>-0.113773864696251</v>
      </c>
    </row>
    <row r="277" spans="1:17" x14ac:dyDescent="0.3">
      <c r="A277" t="s">
        <v>655</v>
      </c>
      <c r="B277" t="s">
        <v>656</v>
      </c>
      <c r="C277" t="s">
        <v>3183</v>
      </c>
      <c r="D277" t="s">
        <v>384</v>
      </c>
      <c r="E277">
        <v>29661.780719999999</v>
      </c>
      <c r="F277">
        <v>6600</v>
      </c>
      <c r="G277">
        <v>-9.6203762670653106</v>
      </c>
      <c r="H277">
        <v>2.5355555429429799</v>
      </c>
      <c r="I277">
        <v>4.3297455879017601</v>
      </c>
      <c r="J277">
        <v>6.9190251661122</v>
      </c>
      <c r="K277">
        <v>6378.8182273876801</v>
      </c>
      <c r="L277">
        <v>5941.0273874417699</v>
      </c>
      <c r="M277">
        <v>73.331082305957395</v>
      </c>
      <c r="N277">
        <v>0.75363252656385504</v>
      </c>
      <c r="O277">
        <v>9.0431818181818198</v>
      </c>
      <c r="P277">
        <v>37.131459203390797</v>
      </c>
      <c r="Q277">
        <v>-8.1513070310640003E-3</v>
      </c>
    </row>
    <row r="278" spans="1:17" x14ac:dyDescent="0.3">
      <c r="A278" t="s">
        <v>657</v>
      </c>
      <c r="B278" t="s">
        <v>658</v>
      </c>
      <c r="C278" t="s">
        <v>3175</v>
      </c>
      <c r="D278" t="s">
        <v>187</v>
      </c>
      <c r="E278">
        <v>29457.896190300002</v>
      </c>
      <c r="F278">
        <v>1401.9</v>
      </c>
      <c r="G278">
        <v>-22.483167852969501</v>
      </c>
      <c r="H278">
        <v>0.30376183800968498</v>
      </c>
      <c r="I278">
        <v>14.0220173270977</v>
      </c>
      <c r="J278">
        <v>0.12702453012460799</v>
      </c>
      <c r="K278">
        <v>1369.25265686802</v>
      </c>
      <c r="L278">
        <v>1272.3443500262599</v>
      </c>
      <c r="M278">
        <v>55.051462174228497</v>
      </c>
      <c r="N278">
        <v>0.77480187913939103</v>
      </c>
      <c r="O278">
        <v>7.4220700477922703</v>
      </c>
      <c r="P278">
        <v>39.763720652011301</v>
      </c>
      <c r="Q278">
        <v>2.3350983719344999E-2</v>
      </c>
    </row>
    <row r="279" spans="1:17" x14ac:dyDescent="0.3">
      <c r="A279" t="s">
        <v>659</v>
      </c>
      <c r="B279" t="s">
        <v>660</v>
      </c>
      <c r="C279" t="s">
        <v>3178</v>
      </c>
      <c r="D279" t="s">
        <v>322</v>
      </c>
      <c r="E279">
        <v>28981.966486050002</v>
      </c>
      <c r="F279">
        <v>2284.35</v>
      </c>
      <c r="G279">
        <v>7.0978933584750097</v>
      </c>
      <c r="H279">
        <v>2.3238872053645001</v>
      </c>
      <c r="I279">
        <v>63.925255849224001</v>
      </c>
      <c r="J279">
        <v>11.497824478421601</v>
      </c>
      <c r="K279">
        <v>2076.4706169328501</v>
      </c>
      <c r="L279">
        <v>1774.3277196643901</v>
      </c>
      <c r="M279">
        <v>79.132718519857804</v>
      </c>
      <c r="N279">
        <v>1.06953407212573</v>
      </c>
      <c r="O279">
        <v>2.4711624751023198</v>
      </c>
      <c r="P279">
        <v>92.593373240030303</v>
      </c>
      <c r="Q279">
        <v>-5.5489436963974001E-2</v>
      </c>
    </row>
    <row r="280" spans="1:17" x14ac:dyDescent="0.3">
      <c r="A280" t="s">
        <v>661</v>
      </c>
      <c r="B280" t="s">
        <v>662</v>
      </c>
      <c r="C280" t="s">
        <v>3183</v>
      </c>
      <c r="D280" t="s">
        <v>167</v>
      </c>
      <c r="E280">
        <v>28853.6960462799</v>
      </c>
      <c r="F280">
        <v>1132.5999999999999</v>
      </c>
      <c r="G280">
        <v>-20.873366504286501</v>
      </c>
      <c r="H280">
        <v>1.962423971143</v>
      </c>
      <c r="I280">
        <v>-11.304319207833201</v>
      </c>
      <c r="J280">
        <v>7.8527032639726597</v>
      </c>
      <c r="K280">
        <v>1063.53365114191</v>
      </c>
      <c r="L280">
        <v>1059.3313247840699</v>
      </c>
      <c r="M280">
        <v>82.310330805386101</v>
      </c>
      <c r="N280">
        <v>1.37294319922704</v>
      </c>
      <c r="O280">
        <v>19.106480663959001</v>
      </c>
      <c r="P280">
        <v>21.393354769560499</v>
      </c>
      <c r="Q280">
        <v>-7.7970158619899998E-4</v>
      </c>
    </row>
    <row r="281" spans="1:17" x14ac:dyDescent="0.3">
      <c r="A281" t="s">
        <v>663</v>
      </c>
      <c r="B281" t="s">
        <v>664</v>
      </c>
      <c r="C281" t="s">
        <v>3169</v>
      </c>
      <c r="D281" t="s">
        <v>570</v>
      </c>
      <c r="E281">
        <v>28834.13630292</v>
      </c>
      <c r="F281">
        <v>889.85</v>
      </c>
      <c r="G281">
        <v>13.0608530978601</v>
      </c>
      <c r="H281">
        <v>5.6702774505188804</v>
      </c>
      <c r="I281">
        <v>8.7605930166029697</v>
      </c>
      <c r="J281">
        <v>0.13911248632915699</v>
      </c>
      <c r="K281">
        <v>830.72189952107794</v>
      </c>
      <c r="L281">
        <v>759.80971874774798</v>
      </c>
      <c r="M281">
        <v>61.697471240740299</v>
      </c>
      <c r="N281">
        <v>0.846873970609065</v>
      </c>
      <c r="O281">
        <v>3.6635387986739301</v>
      </c>
      <c r="P281">
        <v>46.3569078947368</v>
      </c>
      <c r="Q281">
        <v>-1.5667216955001E-2</v>
      </c>
    </row>
    <row r="282" spans="1:17" x14ac:dyDescent="0.3">
      <c r="A282" t="s">
        <v>665</v>
      </c>
      <c r="B282" t="s">
        <v>666</v>
      </c>
      <c r="C282" t="s">
        <v>3181</v>
      </c>
      <c r="D282" t="s">
        <v>261</v>
      </c>
      <c r="E282">
        <v>28555.664082089999</v>
      </c>
      <c r="F282">
        <v>3796.35</v>
      </c>
      <c r="G282">
        <v>-7.6360575503483199</v>
      </c>
      <c r="H282">
        <v>-3.8719872803541802</v>
      </c>
      <c r="I282">
        <v>14.6661539346527</v>
      </c>
      <c r="J282">
        <v>-2.5467628945702798</v>
      </c>
      <c r="K282">
        <v>3848.70876848024</v>
      </c>
      <c r="L282">
        <v>3629.4491418654902</v>
      </c>
      <c r="M282">
        <v>49.5127522142405</v>
      </c>
      <c r="N282">
        <v>0.60029197978406001</v>
      </c>
      <c r="O282">
        <v>26.908741290976799</v>
      </c>
      <c r="P282">
        <v>50.3802733214497</v>
      </c>
      <c r="Q282">
        <v>8.2516518045855997E-2</v>
      </c>
    </row>
    <row r="283" spans="1:17" x14ac:dyDescent="0.3">
      <c r="A283" t="s">
        <v>667</v>
      </c>
      <c r="B283" t="s">
        <v>668</v>
      </c>
      <c r="C283" t="s">
        <v>3173</v>
      </c>
      <c r="D283" t="s">
        <v>54</v>
      </c>
      <c r="E283">
        <v>28499.417295959898</v>
      </c>
      <c r="F283">
        <v>1834.95</v>
      </c>
      <c r="G283">
        <v>-9.2052369878618894</v>
      </c>
      <c r="H283">
        <v>-7.8447285774298496</v>
      </c>
      <c r="I283">
        <v>-5.2779744539342799</v>
      </c>
      <c r="J283">
        <v>-4.2014220073400796</v>
      </c>
      <c r="K283">
        <v>1889.764633815</v>
      </c>
      <c r="L283">
        <v>1742.06712802434</v>
      </c>
      <c r="M283">
        <v>36.612928298726601</v>
      </c>
      <c r="N283">
        <v>1.09241619739935</v>
      </c>
      <c r="O283">
        <v>10.629717430992599</v>
      </c>
      <c r="P283">
        <v>47.450681023745403</v>
      </c>
      <c r="Q283">
        <v>7.6956138842920005E-2</v>
      </c>
    </row>
    <row r="284" spans="1:17" x14ac:dyDescent="0.3">
      <c r="A284" t="s">
        <v>669</v>
      </c>
      <c r="B284" t="s">
        <v>670</v>
      </c>
      <c r="C284" t="s">
        <v>3173</v>
      </c>
      <c r="D284" t="s">
        <v>277</v>
      </c>
      <c r="E284">
        <v>28428.027993750002</v>
      </c>
      <c r="F284">
        <v>3415.65</v>
      </c>
      <c r="G284">
        <v>4.3215073948175204</v>
      </c>
      <c r="H284">
        <v>-3.11957227241991</v>
      </c>
      <c r="I284">
        <v>35.084012494278703</v>
      </c>
      <c r="J284">
        <v>2.4398991913454</v>
      </c>
      <c r="K284">
        <v>3232.9776829369898</v>
      </c>
      <c r="L284">
        <v>2816.6797379535001</v>
      </c>
      <c r="M284">
        <v>67.064329543803694</v>
      </c>
      <c r="N284">
        <v>0.60140548904812297</v>
      </c>
      <c r="O284">
        <v>1.2808689414899099</v>
      </c>
      <c r="P284">
        <v>75.729279209754495</v>
      </c>
      <c r="Q284">
        <v>-3.4170411909117002E-2</v>
      </c>
    </row>
    <row r="285" spans="1:17" hidden="1" x14ac:dyDescent="0.3">
      <c r="A285" t="s">
        <v>671</v>
      </c>
      <c r="B285" t="s">
        <v>672</v>
      </c>
      <c r="C285" t="s">
        <v>3184</v>
      </c>
      <c r="D285" t="s">
        <v>54</v>
      </c>
      <c r="E285">
        <v>28279.657793850001</v>
      </c>
      <c r="F285">
        <v>1495.5</v>
      </c>
      <c r="G285">
        <v>-21.328142984245499</v>
      </c>
      <c r="H285">
        <v>4.5984050216443304</v>
      </c>
      <c r="I285">
        <v>-4.8148471645071798</v>
      </c>
      <c r="J285">
        <v>4.08382459845288</v>
      </c>
      <c r="K285">
        <v>1382.8019420391799</v>
      </c>
      <c r="M285">
        <v>63.8910482562491</v>
      </c>
      <c r="O285">
        <v>5.6502841858909898</v>
      </c>
      <c r="P285">
        <v>22.081632653061199</v>
      </c>
    </row>
    <row r="286" spans="1:17" x14ac:dyDescent="0.3">
      <c r="A286" t="s">
        <v>673</v>
      </c>
      <c r="B286" t="s">
        <v>674</v>
      </c>
      <c r="C286" t="s">
        <v>3183</v>
      </c>
      <c r="D286" t="s">
        <v>270</v>
      </c>
      <c r="E286">
        <v>28236.674285519999</v>
      </c>
      <c r="F286">
        <v>565.70000000000005</v>
      </c>
      <c r="G286">
        <v>3.3303279088020998</v>
      </c>
      <c r="H286">
        <v>7.6856611208977101</v>
      </c>
      <c r="I286">
        <v>41.618366733196297</v>
      </c>
      <c r="J286">
        <v>2.5672258516707399E-2</v>
      </c>
      <c r="K286">
        <v>540.28938464440103</v>
      </c>
      <c r="L286">
        <v>472.68191096495798</v>
      </c>
      <c r="M286">
        <v>51.435680537667501</v>
      </c>
      <c r="N286">
        <v>0.88488353193986302</v>
      </c>
      <c r="O286">
        <v>11.065936008485</v>
      </c>
      <c r="P286">
        <v>68.313002082713396</v>
      </c>
      <c r="Q286">
        <v>1.3595558208058E-2</v>
      </c>
    </row>
    <row r="287" spans="1:17" x14ac:dyDescent="0.3">
      <c r="A287" t="s">
        <v>675</v>
      </c>
      <c r="B287" t="s">
        <v>676</v>
      </c>
      <c r="C287" t="s">
        <v>3181</v>
      </c>
      <c r="D287" t="s">
        <v>261</v>
      </c>
      <c r="E287">
        <v>27972.446073479899</v>
      </c>
      <c r="F287">
        <v>1469.85</v>
      </c>
      <c r="G287">
        <v>-5.7104645750575704</v>
      </c>
      <c r="H287">
        <v>-5.9530471285109803</v>
      </c>
      <c r="I287">
        <v>-3.5872960316881901</v>
      </c>
      <c r="J287">
        <v>-2.6474410623717302</v>
      </c>
      <c r="K287">
        <v>1545.3810218487199</v>
      </c>
      <c r="L287">
        <v>1440.8581998948</v>
      </c>
      <c r="M287">
        <v>32.338304710663898</v>
      </c>
      <c r="N287">
        <v>0.818065837737044</v>
      </c>
      <c r="O287">
        <v>25.2610810626934</v>
      </c>
      <c r="P287">
        <v>43.316107644305703</v>
      </c>
      <c r="Q287">
        <v>4.7170037407029998E-2</v>
      </c>
    </row>
    <row r="288" spans="1:17" x14ac:dyDescent="0.3">
      <c r="A288" t="s">
        <v>677</v>
      </c>
      <c r="B288" t="s">
        <v>678</v>
      </c>
      <c r="C288" t="s">
        <v>3172</v>
      </c>
      <c r="D288" t="s">
        <v>46</v>
      </c>
      <c r="E288">
        <v>27970.965</v>
      </c>
      <c r="F288">
        <v>1050.75</v>
      </c>
      <c r="G288">
        <v>23.332527463633198</v>
      </c>
      <c r="H288">
        <v>7.5617429322970402</v>
      </c>
      <c r="I288">
        <v>28.112331211533601</v>
      </c>
      <c r="J288">
        <v>5.3557046262684098</v>
      </c>
      <c r="K288">
        <v>933.55726068477202</v>
      </c>
      <c r="L288">
        <v>801.37760893594395</v>
      </c>
      <c r="M288">
        <v>72.078664208418402</v>
      </c>
      <c r="N288">
        <v>1.00105560878199</v>
      </c>
      <c r="O288">
        <v>1.6416845110635201</v>
      </c>
      <c r="P288">
        <v>91.028088355603998</v>
      </c>
      <c r="Q288">
        <v>8.4836907510574003E-2</v>
      </c>
    </row>
    <row r="289" spans="1:17" x14ac:dyDescent="0.3">
      <c r="A289" t="s">
        <v>679</v>
      </c>
      <c r="B289" t="s">
        <v>680</v>
      </c>
      <c r="C289" t="s">
        <v>3178</v>
      </c>
      <c r="D289" t="s">
        <v>322</v>
      </c>
      <c r="E289">
        <v>27857.0348972215</v>
      </c>
      <c r="F289">
        <v>432.05</v>
      </c>
      <c r="G289">
        <v>10.5281932618398</v>
      </c>
      <c r="H289">
        <v>-12.137535643195401</v>
      </c>
      <c r="I289">
        <v>39.6774679958611</v>
      </c>
      <c r="J289">
        <v>-1.33167315120132</v>
      </c>
      <c r="K289">
        <v>440.90289340460203</v>
      </c>
      <c r="L289">
        <v>383.407934137067</v>
      </c>
      <c r="M289">
        <v>43.300083477434697</v>
      </c>
      <c r="N289">
        <v>1.0469035673509599</v>
      </c>
      <c r="O289">
        <v>12.024071288045301</v>
      </c>
      <c r="P289">
        <v>65.377990430622006</v>
      </c>
      <c r="Q289">
        <v>-5.5485576935052003E-2</v>
      </c>
    </row>
    <row r="290" spans="1:17" x14ac:dyDescent="0.3">
      <c r="A290" t="s">
        <v>681</v>
      </c>
      <c r="B290" t="s">
        <v>682</v>
      </c>
      <c r="C290" t="s">
        <v>3171</v>
      </c>
      <c r="D290" t="s">
        <v>231</v>
      </c>
      <c r="E290">
        <v>27800.6135685099</v>
      </c>
      <c r="F290">
        <v>2078.35</v>
      </c>
      <c r="G290">
        <v>41.770760960693302</v>
      </c>
      <c r="H290">
        <v>2.7441481673874701</v>
      </c>
      <c r="I290">
        <v>6.8755991471889804</v>
      </c>
      <c r="J290">
        <v>-2.87818138774221</v>
      </c>
      <c r="K290">
        <v>1937.9863635707</v>
      </c>
      <c r="L290">
        <v>1716.2069589913899</v>
      </c>
      <c r="M290">
        <v>49.1309985039506</v>
      </c>
      <c r="N290">
        <v>1.19664080501706</v>
      </c>
      <c r="O290">
        <v>12.2380734717444</v>
      </c>
      <c r="P290">
        <v>82.111719605695498</v>
      </c>
      <c r="Q290">
        <v>8.7582600887211995E-2</v>
      </c>
    </row>
    <row r="291" spans="1:17" x14ac:dyDescent="0.3">
      <c r="A291" t="s">
        <v>683</v>
      </c>
      <c r="B291" t="s">
        <v>684</v>
      </c>
      <c r="C291" t="s">
        <v>3171</v>
      </c>
      <c r="D291" t="s">
        <v>195</v>
      </c>
      <c r="E291">
        <v>27725.78358879</v>
      </c>
      <c r="F291">
        <v>8508.7000000000007</v>
      </c>
      <c r="G291">
        <v>7.8312404913405897</v>
      </c>
      <c r="H291">
        <v>-7.1728660395628099</v>
      </c>
      <c r="I291">
        <v>13.792177533226299</v>
      </c>
      <c r="J291">
        <v>-0.17367851553977601</v>
      </c>
      <c r="K291">
        <v>8437.9215583414807</v>
      </c>
      <c r="L291">
        <v>7376.2696431159602</v>
      </c>
      <c r="M291">
        <v>26.705757619175898</v>
      </c>
      <c r="N291">
        <v>1.6911501144430201</v>
      </c>
      <c r="O291">
        <v>12.3555889853914</v>
      </c>
      <c r="P291">
        <v>42.8581022657633</v>
      </c>
      <c r="Q291">
        <v>1.7460442729593999E-2</v>
      </c>
    </row>
    <row r="292" spans="1:17" x14ac:dyDescent="0.3">
      <c r="A292" t="s">
        <v>685</v>
      </c>
      <c r="B292" t="s">
        <v>686</v>
      </c>
      <c r="C292" t="s">
        <v>3181</v>
      </c>
      <c r="D292" t="s">
        <v>261</v>
      </c>
      <c r="E292">
        <v>26898.948478484999</v>
      </c>
      <c r="F292">
        <v>5440.95</v>
      </c>
      <c r="G292">
        <v>-28.2610843486767</v>
      </c>
      <c r="H292">
        <v>0.328054556367744</v>
      </c>
      <c r="I292">
        <v>8.7872182289535203</v>
      </c>
      <c r="J292">
        <v>1.0314877605700901</v>
      </c>
      <c r="K292">
        <v>5446.6045604330102</v>
      </c>
      <c r="L292">
        <v>5278.5423333557901</v>
      </c>
      <c r="M292">
        <v>64.480416028255505</v>
      </c>
      <c r="N292">
        <v>1.0085273519467299</v>
      </c>
      <c r="O292">
        <v>35.086703608744799</v>
      </c>
      <c r="P292">
        <v>35.1956764815505</v>
      </c>
      <c r="Q292">
        <v>4.3706829517259002E-2</v>
      </c>
    </row>
    <row r="293" spans="1:17" x14ac:dyDescent="0.3">
      <c r="A293" t="s">
        <v>687</v>
      </c>
      <c r="B293" t="s">
        <v>688</v>
      </c>
      <c r="C293" t="s">
        <v>3173</v>
      </c>
      <c r="D293" t="s">
        <v>277</v>
      </c>
      <c r="E293">
        <v>26872.193779829999</v>
      </c>
      <c r="F293">
        <v>1000.65</v>
      </c>
      <c r="G293">
        <v>2.5508587440870301</v>
      </c>
      <c r="H293">
        <v>-15.657860696719601</v>
      </c>
      <c r="I293">
        <v>-39.703233643177001</v>
      </c>
      <c r="J293">
        <v>-7.3864564766084397</v>
      </c>
      <c r="K293">
        <v>1126.61635383303</v>
      </c>
      <c r="L293">
        <v>1129.77893699632</v>
      </c>
      <c r="M293">
        <v>14.4117314116604</v>
      </c>
      <c r="N293">
        <v>1.65654602921946</v>
      </c>
      <c r="O293">
        <v>51.291660420726501</v>
      </c>
      <c r="P293">
        <v>41.334745762711798</v>
      </c>
    </row>
    <row r="294" spans="1:17" x14ac:dyDescent="0.3">
      <c r="A294" t="s">
        <v>689</v>
      </c>
      <c r="B294" t="s">
        <v>690</v>
      </c>
      <c r="C294" t="s">
        <v>3167</v>
      </c>
      <c r="D294" t="s">
        <v>446</v>
      </c>
      <c r="E294">
        <v>26833.95</v>
      </c>
      <c r="F294">
        <v>764.5</v>
      </c>
      <c r="G294">
        <v>101.04599246919901</v>
      </c>
      <c r="H294">
        <v>-2.8211252270693699</v>
      </c>
      <c r="I294">
        <v>62.469626721643003</v>
      </c>
      <c r="J294">
        <v>2.1546264725937498</v>
      </c>
      <c r="K294">
        <v>783.93715823076798</v>
      </c>
      <c r="L294">
        <v>648.92992442580203</v>
      </c>
      <c r="M294">
        <v>46.661931354646399</v>
      </c>
      <c r="N294">
        <v>0.54298280209565197</v>
      </c>
      <c r="O294">
        <v>26.880313930673601</v>
      </c>
      <c r="P294">
        <v>173.03571428571399</v>
      </c>
      <c r="Q294">
        <v>0.11754643897003</v>
      </c>
    </row>
    <row r="295" spans="1:17" x14ac:dyDescent="0.3">
      <c r="A295" t="s">
        <v>691</v>
      </c>
      <c r="B295" t="s">
        <v>692</v>
      </c>
      <c r="C295" t="s">
        <v>3181</v>
      </c>
      <c r="D295" t="s">
        <v>261</v>
      </c>
      <c r="E295">
        <v>26725.040000000001</v>
      </c>
      <c r="F295">
        <v>2413.75</v>
      </c>
      <c r="G295">
        <v>-15.639938295337499</v>
      </c>
      <c r="H295">
        <v>-4.1011105027710704</v>
      </c>
      <c r="I295">
        <v>4.59250623963288</v>
      </c>
      <c r="J295">
        <v>2.0053599575114198</v>
      </c>
      <c r="K295">
        <v>2454.9725756715202</v>
      </c>
      <c r="L295">
        <v>2368.3382192905701</v>
      </c>
      <c r="M295">
        <v>54.471065072035799</v>
      </c>
      <c r="N295">
        <v>0.58754530892202395</v>
      </c>
      <c r="O295">
        <v>22.630761263594</v>
      </c>
      <c r="P295">
        <v>28.719603242320801</v>
      </c>
      <c r="Q295">
        <v>4.3359445191821E-2</v>
      </c>
    </row>
    <row r="296" spans="1:17" x14ac:dyDescent="0.3">
      <c r="A296" t="s">
        <v>693</v>
      </c>
      <c r="B296" t="s">
        <v>694</v>
      </c>
      <c r="C296" t="s">
        <v>3174</v>
      </c>
      <c r="D296" t="s">
        <v>57</v>
      </c>
      <c r="E296">
        <v>26639.988931709999</v>
      </c>
      <c r="F296">
        <v>200.97</v>
      </c>
      <c r="G296">
        <v>89.486005564479697</v>
      </c>
      <c r="H296">
        <v>0.53288196202677995</v>
      </c>
      <c r="I296">
        <v>42.776676949828897</v>
      </c>
      <c r="J296">
        <v>0.53826578814306003</v>
      </c>
      <c r="K296">
        <v>187.49748511874</v>
      </c>
      <c r="L296">
        <v>153.952512463082</v>
      </c>
      <c r="M296">
        <v>57.309270221221503</v>
      </c>
      <c r="N296">
        <v>0.66368247683777304</v>
      </c>
      <c r="O296">
        <v>5.7321988356471003</v>
      </c>
      <c r="P296">
        <v>144.19198055893</v>
      </c>
      <c r="Q296">
        <v>9.9105169169122001E-2</v>
      </c>
    </row>
    <row r="297" spans="1:17" hidden="1" x14ac:dyDescent="0.3">
      <c r="A297" t="s">
        <v>695</v>
      </c>
      <c r="B297" t="s">
        <v>696</v>
      </c>
      <c r="C297" t="s">
        <v>3181</v>
      </c>
      <c r="D297" t="s">
        <v>697</v>
      </c>
      <c r="E297">
        <v>26336.763469612699</v>
      </c>
      <c r="F297">
        <v>1156.05</v>
      </c>
      <c r="G297">
        <v>134.88812440372399</v>
      </c>
      <c r="H297">
        <v>-9.1433134048567002</v>
      </c>
      <c r="I297">
        <v>36.438889866141203</v>
      </c>
      <c r="J297">
        <v>-3.2976010373336599</v>
      </c>
      <c r="K297">
        <v>1162.7579708890901</v>
      </c>
      <c r="M297">
        <v>44.757554517108503</v>
      </c>
      <c r="N297">
        <v>0.48245322799909901</v>
      </c>
      <c r="O297">
        <v>25.422775831495098</v>
      </c>
      <c r="P297">
        <v>214.14402173913001</v>
      </c>
    </row>
    <row r="298" spans="1:17" hidden="1" x14ac:dyDescent="0.3">
      <c r="A298" t="s">
        <v>698</v>
      </c>
      <c r="B298" t="s">
        <v>699</v>
      </c>
      <c r="C298" t="s">
        <v>3184</v>
      </c>
      <c r="D298" t="s">
        <v>117</v>
      </c>
      <c r="E298">
        <v>26228.004260174999</v>
      </c>
      <c r="F298">
        <v>1176.75</v>
      </c>
      <c r="G298">
        <v>-27.361032064263501</v>
      </c>
      <c r="H298">
        <v>-13.0752962770569</v>
      </c>
      <c r="I298">
        <v>-2.5025878192320099</v>
      </c>
      <c r="J298">
        <v>-1.21649872561271</v>
      </c>
      <c r="K298">
        <v>1215.04636338159</v>
      </c>
      <c r="L298">
        <v>1140.7450517423399</v>
      </c>
      <c r="M298">
        <v>36.321606316590596</v>
      </c>
      <c r="N298">
        <v>0.174679020640505</v>
      </c>
      <c r="O298">
        <v>18.9717442107499</v>
      </c>
      <c r="P298">
        <v>22.5845096098755</v>
      </c>
      <c r="Q298">
        <v>-7.4730317663577003E-2</v>
      </c>
    </row>
    <row r="299" spans="1:17" x14ac:dyDescent="0.3">
      <c r="A299" t="s">
        <v>700</v>
      </c>
      <c r="B299" t="s">
        <v>701</v>
      </c>
      <c r="C299" t="s">
        <v>3175</v>
      </c>
      <c r="D299" t="s">
        <v>512</v>
      </c>
      <c r="E299">
        <v>25885.1720108761</v>
      </c>
      <c r="F299">
        <v>1411.85</v>
      </c>
      <c r="G299">
        <v>88.1097724396068</v>
      </c>
      <c r="H299">
        <v>-9.3320438800691292</v>
      </c>
      <c r="I299">
        <v>62.755512466676102</v>
      </c>
      <c r="J299">
        <v>4.4841418771668096</v>
      </c>
      <c r="K299">
        <v>1447.45477862084</v>
      </c>
      <c r="L299">
        <v>1214.83385554031</v>
      </c>
      <c r="M299">
        <v>54.669588157236099</v>
      </c>
      <c r="N299">
        <v>0.788134893838353</v>
      </c>
      <c r="O299">
        <v>25.788858589793499</v>
      </c>
      <c r="P299">
        <v>135.70116861435699</v>
      </c>
      <c r="Q299">
        <v>6.5145484659167002E-2</v>
      </c>
    </row>
    <row r="300" spans="1:17" x14ac:dyDescent="0.3">
      <c r="A300" t="s">
        <v>702</v>
      </c>
      <c r="B300" t="s">
        <v>703</v>
      </c>
      <c r="C300" t="s">
        <v>3181</v>
      </c>
      <c r="D300" t="s">
        <v>440</v>
      </c>
      <c r="E300">
        <v>25809.276239999999</v>
      </c>
      <c r="F300">
        <v>3682.2</v>
      </c>
      <c r="G300">
        <v>9.5313764935315692</v>
      </c>
      <c r="H300">
        <v>-2.16324094108858</v>
      </c>
      <c r="I300">
        <v>15.137615202565801</v>
      </c>
      <c r="J300">
        <v>0.14882563648125499</v>
      </c>
      <c r="K300">
        <v>3642.8744035302002</v>
      </c>
      <c r="L300">
        <v>3338.0441354036702</v>
      </c>
      <c r="M300">
        <v>48.140236951385099</v>
      </c>
      <c r="N300">
        <v>0.92687012334488506</v>
      </c>
      <c r="O300">
        <v>8.0468198359676197</v>
      </c>
      <c r="P300">
        <v>45.815265815265803</v>
      </c>
      <c r="Q300">
        <v>0.106496818887195</v>
      </c>
    </row>
    <row r="301" spans="1:17" x14ac:dyDescent="0.3">
      <c r="A301" t="s">
        <v>704</v>
      </c>
      <c r="B301" t="s">
        <v>705</v>
      </c>
      <c r="C301" t="s">
        <v>3170</v>
      </c>
      <c r="D301" t="s">
        <v>706</v>
      </c>
      <c r="E301">
        <v>25487.526030450001</v>
      </c>
      <c r="F301">
        <v>265.25</v>
      </c>
      <c r="G301">
        <v>0.60502584767914402</v>
      </c>
      <c r="H301">
        <v>-15.540017013836501</v>
      </c>
      <c r="I301">
        <v>-17.543110715787499</v>
      </c>
      <c r="J301">
        <v>-5.3364664580236596</v>
      </c>
      <c r="K301">
        <v>289.09865988729302</v>
      </c>
      <c r="L301">
        <v>279.28560826851299</v>
      </c>
      <c r="M301">
        <v>33.157859523280301</v>
      </c>
      <c r="N301">
        <v>0.40500813605633501</v>
      </c>
      <c r="O301">
        <v>44.882186616399601</v>
      </c>
      <c r="P301">
        <v>44.001085776330001</v>
      </c>
      <c r="Q301">
        <v>7.0333675357359002E-2</v>
      </c>
    </row>
    <row r="302" spans="1:17" x14ac:dyDescent="0.3">
      <c r="A302" t="s">
        <v>707</v>
      </c>
      <c r="B302" t="s">
        <v>708</v>
      </c>
      <c r="C302" t="s">
        <v>3173</v>
      </c>
      <c r="D302" t="s">
        <v>54</v>
      </c>
      <c r="E302">
        <v>25447.175925</v>
      </c>
      <c r="F302">
        <v>5562.5</v>
      </c>
      <c r="G302">
        <v>10.797841955745699</v>
      </c>
      <c r="H302">
        <v>-10.829237505718</v>
      </c>
      <c r="I302">
        <v>12.8022244487845</v>
      </c>
      <c r="J302">
        <v>1.53991084029848</v>
      </c>
      <c r="K302">
        <v>5655.0769976095098</v>
      </c>
      <c r="L302">
        <v>4947.4772996048496</v>
      </c>
      <c r="M302">
        <v>41.323782065326498</v>
      </c>
      <c r="N302">
        <v>0.916347136930457</v>
      </c>
      <c r="O302">
        <v>15.9757303370786</v>
      </c>
      <c r="P302">
        <v>44.932256383533002</v>
      </c>
      <c r="Q302">
        <v>-6.3908243785513005E-2</v>
      </c>
    </row>
    <row r="303" spans="1:17" x14ac:dyDescent="0.3">
      <c r="A303" t="s">
        <v>709</v>
      </c>
      <c r="B303" t="s">
        <v>710</v>
      </c>
      <c r="C303" t="s">
        <v>3173</v>
      </c>
      <c r="D303" t="s">
        <v>54</v>
      </c>
      <c r="E303">
        <v>25302.746606019999</v>
      </c>
      <c r="F303">
        <v>469.3</v>
      </c>
      <c r="G303">
        <v>-13.282402653293101</v>
      </c>
      <c r="H303">
        <v>-2.6790634267595199</v>
      </c>
      <c r="I303">
        <v>-1.83059719402481</v>
      </c>
      <c r="J303">
        <v>0.25576180075051902</v>
      </c>
      <c r="K303">
        <v>464.44521757589501</v>
      </c>
      <c r="L303">
        <v>435.216173138123</v>
      </c>
      <c r="M303">
        <v>44.916056759461902</v>
      </c>
      <c r="N303">
        <v>0.70530482456306798</v>
      </c>
      <c r="O303">
        <v>10.3771574685701</v>
      </c>
      <c r="P303">
        <v>34.315970234688002</v>
      </c>
      <c r="Q303">
        <v>-7.9898948783668003E-2</v>
      </c>
    </row>
    <row r="304" spans="1:17" x14ac:dyDescent="0.3">
      <c r="A304" t="s">
        <v>711</v>
      </c>
      <c r="B304" t="s">
        <v>712</v>
      </c>
      <c r="C304" t="s">
        <v>3169</v>
      </c>
      <c r="D304" t="s">
        <v>577</v>
      </c>
      <c r="E304">
        <v>25295.244714095901</v>
      </c>
      <c r="F304">
        <v>971.8</v>
      </c>
      <c r="G304">
        <v>-0.44272944831829902</v>
      </c>
      <c r="H304">
        <v>-3.6481896501037601</v>
      </c>
      <c r="I304">
        <v>19.3703977279682</v>
      </c>
      <c r="J304">
        <v>-1.5423155886722399</v>
      </c>
      <c r="K304">
        <v>943.10171438582995</v>
      </c>
      <c r="L304">
        <v>812.828303000804</v>
      </c>
      <c r="M304">
        <v>36.292991068289098</v>
      </c>
      <c r="N304">
        <v>0.71109975850965501</v>
      </c>
      <c r="O304">
        <v>23.708582012759798</v>
      </c>
      <c r="P304">
        <v>60.894039735099298</v>
      </c>
      <c r="Q304">
        <v>5.7295961667541001E-2</v>
      </c>
    </row>
    <row r="305" spans="1:17" x14ac:dyDescent="0.3">
      <c r="A305" t="s">
        <v>713</v>
      </c>
      <c r="B305" t="s">
        <v>714</v>
      </c>
      <c r="C305" t="s">
        <v>3178</v>
      </c>
      <c r="D305" t="s">
        <v>97</v>
      </c>
      <c r="E305">
        <v>25181.562749699999</v>
      </c>
      <c r="F305">
        <v>311.5</v>
      </c>
      <c r="G305">
        <v>-35.558210714397397</v>
      </c>
      <c r="H305">
        <v>1.7836542465429699</v>
      </c>
      <c r="I305">
        <v>-2.9775761107056899</v>
      </c>
      <c r="J305">
        <v>1.6895547976410199</v>
      </c>
      <c r="K305">
        <v>299.678203633019</v>
      </c>
      <c r="L305">
        <v>295.06307801768202</v>
      </c>
      <c r="M305">
        <v>61.920541067073501</v>
      </c>
      <c r="N305">
        <v>0.52896521755909798</v>
      </c>
      <c r="O305">
        <v>14.703049759229501</v>
      </c>
      <c r="P305">
        <v>23.684732975977699</v>
      </c>
      <c r="Q305">
        <v>-9.9764016940370001E-2</v>
      </c>
    </row>
    <row r="306" spans="1:17" x14ac:dyDescent="0.3">
      <c r="A306" t="s">
        <v>715</v>
      </c>
      <c r="B306" t="s">
        <v>716</v>
      </c>
      <c r="C306" t="s">
        <v>3181</v>
      </c>
      <c r="D306" t="s">
        <v>124</v>
      </c>
      <c r="E306">
        <v>25164.274633597499</v>
      </c>
      <c r="F306">
        <v>903.5</v>
      </c>
      <c r="G306">
        <v>71.947682501404202</v>
      </c>
      <c r="H306">
        <v>10.446885416421001</v>
      </c>
      <c r="I306">
        <v>30.223796221429701</v>
      </c>
      <c r="J306">
        <v>-2.81579279594186</v>
      </c>
      <c r="K306">
        <v>815.25992822002695</v>
      </c>
      <c r="L306">
        <v>675.16991748679197</v>
      </c>
      <c r="M306">
        <v>55.525383805216997</v>
      </c>
      <c r="N306">
        <v>0.66762994676202903</v>
      </c>
      <c r="O306">
        <v>5.9103486441616004</v>
      </c>
      <c r="P306">
        <v>115.016658733936</v>
      </c>
      <c r="Q306">
        <v>0.10596188539611</v>
      </c>
    </row>
    <row r="307" spans="1:17" x14ac:dyDescent="0.3">
      <c r="A307" t="s">
        <v>717</v>
      </c>
      <c r="B307" t="s">
        <v>718</v>
      </c>
      <c r="C307" t="s">
        <v>3173</v>
      </c>
      <c r="D307" t="s">
        <v>277</v>
      </c>
      <c r="E307">
        <v>25121.418591149999</v>
      </c>
      <c r="F307">
        <v>1236.9000000000001</v>
      </c>
      <c r="G307">
        <v>-19.088204921412601</v>
      </c>
      <c r="H307">
        <v>-5.5146576389163604</v>
      </c>
      <c r="I307">
        <v>-19.144891070779298</v>
      </c>
      <c r="J307">
        <v>1.3230799551182799</v>
      </c>
      <c r="K307">
        <v>1258.96000827495</v>
      </c>
      <c r="L307">
        <v>1219.29500863163</v>
      </c>
      <c r="M307">
        <v>44.300004678197197</v>
      </c>
      <c r="N307">
        <v>1.03206231289629</v>
      </c>
      <c r="O307">
        <v>16.816234133721299</v>
      </c>
      <c r="P307">
        <v>26.220725547221701</v>
      </c>
      <c r="Q307">
        <v>0.107150380784959</v>
      </c>
    </row>
    <row r="308" spans="1:17" x14ac:dyDescent="0.3">
      <c r="A308" t="s">
        <v>719</v>
      </c>
      <c r="B308" t="s">
        <v>720</v>
      </c>
      <c r="C308" t="s">
        <v>3173</v>
      </c>
      <c r="D308" t="s">
        <v>54</v>
      </c>
      <c r="E308">
        <v>25080.755096100002</v>
      </c>
      <c r="F308">
        <v>1400.3</v>
      </c>
      <c r="G308">
        <v>29.908998326641001</v>
      </c>
      <c r="H308">
        <v>-11.898570218170899</v>
      </c>
      <c r="I308">
        <v>25.281237200828201</v>
      </c>
      <c r="J308">
        <v>-0.76463829608695399</v>
      </c>
      <c r="K308">
        <v>1434.58121590818</v>
      </c>
      <c r="L308">
        <v>1168.1683031477901</v>
      </c>
      <c r="M308">
        <v>28.348651305497999</v>
      </c>
      <c r="N308">
        <v>0.78657933958013004</v>
      </c>
      <c r="O308">
        <v>17.046347211311801</v>
      </c>
      <c r="P308">
        <v>93.358188345760794</v>
      </c>
      <c r="Q308">
        <v>3.1748490482035999E-2</v>
      </c>
    </row>
    <row r="309" spans="1:17" x14ac:dyDescent="0.3">
      <c r="A309" t="s">
        <v>721</v>
      </c>
      <c r="B309" t="s">
        <v>722</v>
      </c>
      <c r="C309" t="s">
        <v>3182</v>
      </c>
      <c r="D309" t="s">
        <v>130</v>
      </c>
      <c r="E309">
        <v>24875.97118828</v>
      </c>
      <c r="F309">
        <v>727.6</v>
      </c>
      <c r="G309">
        <v>196.683133954574</v>
      </c>
      <c r="H309">
        <v>19.104306782048301</v>
      </c>
      <c r="I309">
        <v>105.33774430005499</v>
      </c>
      <c r="J309">
        <v>1.5736701616244899</v>
      </c>
      <c r="K309">
        <v>611.76170595001997</v>
      </c>
      <c r="L309">
        <v>447.97432877773099</v>
      </c>
      <c r="M309">
        <v>67.898095635522694</v>
      </c>
      <c r="N309">
        <v>1.2779898664524101</v>
      </c>
      <c r="O309">
        <v>2.94117647058822</v>
      </c>
      <c r="P309">
        <v>236.85185185185099</v>
      </c>
      <c r="Q309">
        <v>0.24023836318665201</v>
      </c>
    </row>
    <row r="310" spans="1:17" x14ac:dyDescent="0.3">
      <c r="A310" t="s">
        <v>723</v>
      </c>
      <c r="B310" t="s">
        <v>724</v>
      </c>
      <c r="C310" t="s">
        <v>3169</v>
      </c>
      <c r="D310" t="s">
        <v>387</v>
      </c>
      <c r="E310">
        <v>24754.74673386</v>
      </c>
      <c r="F310">
        <v>1103.3</v>
      </c>
      <c r="G310">
        <v>-26.368950679732698</v>
      </c>
      <c r="H310">
        <v>3.47223917953511</v>
      </c>
      <c r="I310">
        <v>12.923848175006899</v>
      </c>
      <c r="J310">
        <v>4.1591635530512496</v>
      </c>
      <c r="K310">
        <v>1033.6764375686801</v>
      </c>
      <c r="L310">
        <v>958.05768041005001</v>
      </c>
      <c r="M310">
        <v>63.297204003711201</v>
      </c>
      <c r="N310">
        <v>0.59108894026735104</v>
      </c>
      <c r="O310">
        <v>3.6708057645246002</v>
      </c>
      <c r="P310">
        <v>49.782785772468003</v>
      </c>
      <c r="Q310">
        <v>-6.9682274632573996E-2</v>
      </c>
    </row>
    <row r="311" spans="1:17" x14ac:dyDescent="0.3">
      <c r="A311" t="s">
        <v>725</v>
      </c>
      <c r="B311" t="s">
        <v>726</v>
      </c>
      <c r="C311" t="s">
        <v>3167</v>
      </c>
      <c r="D311" t="s">
        <v>176</v>
      </c>
      <c r="E311">
        <v>24368.289329439998</v>
      </c>
      <c r="F311">
        <v>431.9</v>
      </c>
      <c r="G311">
        <v>20.450045039942701</v>
      </c>
      <c r="H311">
        <v>0.14720636251725699</v>
      </c>
      <c r="I311">
        <v>3.0780622138321898</v>
      </c>
      <c r="J311">
        <v>7.6978202855641502</v>
      </c>
      <c r="K311">
        <v>386.45725586608199</v>
      </c>
      <c r="L311">
        <v>340.723164947052</v>
      </c>
      <c r="M311">
        <v>73.598291143253306</v>
      </c>
      <c r="N311">
        <v>0.51967274930615903</v>
      </c>
      <c r="O311">
        <v>8.7520259319286904</v>
      </c>
      <c r="P311">
        <v>69.705304518663993</v>
      </c>
      <c r="Q311">
        <v>1.5368483623956E-2</v>
      </c>
    </row>
    <row r="312" spans="1:17" x14ac:dyDescent="0.3">
      <c r="A312" t="s">
        <v>727</v>
      </c>
      <c r="B312" t="s">
        <v>728</v>
      </c>
      <c r="C312" t="s">
        <v>3167</v>
      </c>
      <c r="D312" t="s">
        <v>270</v>
      </c>
      <c r="E312">
        <v>24190.966145488001</v>
      </c>
      <c r="F312">
        <v>244.57</v>
      </c>
      <c r="G312">
        <v>46.121709483202501</v>
      </c>
      <c r="H312">
        <v>-10.036819252761999</v>
      </c>
      <c r="I312">
        <v>0.92592860315303405</v>
      </c>
      <c r="J312">
        <v>-1.6188088387226101</v>
      </c>
      <c r="K312">
        <v>251.29966573624799</v>
      </c>
      <c r="L312">
        <v>216.50859066205501</v>
      </c>
      <c r="M312">
        <v>32.502466207479301</v>
      </c>
      <c r="N312">
        <v>0.228400472648423</v>
      </c>
      <c r="O312">
        <v>16.285725968025499</v>
      </c>
      <c r="P312">
        <v>84.720543806646504</v>
      </c>
      <c r="Q312">
        <v>4.7138798164530003E-2</v>
      </c>
    </row>
    <row r="313" spans="1:17" x14ac:dyDescent="0.3">
      <c r="A313" t="s">
        <v>729</v>
      </c>
      <c r="B313" t="s">
        <v>730</v>
      </c>
      <c r="C313" t="s">
        <v>3169</v>
      </c>
      <c r="D313" t="s">
        <v>51</v>
      </c>
      <c r="E313">
        <v>24181.3289419311</v>
      </c>
      <c r="F313">
        <v>825.35</v>
      </c>
      <c r="G313">
        <v>-15.651470306067701</v>
      </c>
      <c r="H313">
        <v>6.0195994010354301</v>
      </c>
      <c r="I313">
        <v>-4.2694140910889802</v>
      </c>
      <c r="J313">
        <v>6.7690073893193503</v>
      </c>
      <c r="K313">
        <v>763.81093889385704</v>
      </c>
      <c r="L313">
        <v>740.46180918683604</v>
      </c>
      <c r="M313">
        <v>66.928155380756607</v>
      </c>
      <c r="N313">
        <v>4.01486459804857</v>
      </c>
      <c r="O313">
        <v>4.5314109165808398</v>
      </c>
      <c r="P313">
        <v>37.546871094075499</v>
      </c>
    </row>
    <row r="314" spans="1:17" hidden="1" x14ac:dyDescent="0.3">
      <c r="A314" t="s">
        <v>731</v>
      </c>
      <c r="B314" t="s">
        <v>732</v>
      </c>
      <c r="C314" t="s">
        <v>3184</v>
      </c>
      <c r="D314" t="s">
        <v>124</v>
      </c>
      <c r="E314">
        <v>23866.38553992</v>
      </c>
      <c r="F314">
        <v>392.7</v>
      </c>
      <c r="G314">
        <v>-12.0347152825856</v>
      </c>
      <c r="H314">
        <v>-7.5052232603486404</v>
      </c>
      <c r="I314">
        <v>-22.868869091517599</v>
      </c>
      <c r="J314">
        <v>-0.14221913079493301</v>
      </c>
      <c r="K314">
        <v>409.85611269644102</v>
      </c>
      <c r="L314">
        <v>402.91294971998099</v>
      </c>
      <c r="M314">
        <v>49.450881611066997</v>
      </c>
      <c r="N314">
        <v>0.44238419907041299</v>
      </c>
      <c r="O314">
        <v>47.020626432391097</v>
      </c>
      <c r="P314">
        <v>30.378486055776801</v>
      </c>
      <c r="Q314">
        <v>3.2534356467365001E-2</v>
      </c>
    </row>
    <row r="315" spans="1:17" x14ac:dyDescent="0.3">
      <c r="A315" t="s">
        <v>733</v>
      </c>
      <c r="B315" t="s">
        <v>734</v>
      </c>
      <c r="C315" t="s">
        <v>3179</v>
      </c>
      <c r="D315" t="s">
        <v>294</v>
      </c>
      <c r="E315">
        <v>23857.643543300001</v>
      </c>
      <c r="F315">
        <v>381.5</v>
      </c>
      <c r="G315">
        <v>32.937870667507603</v>
      </c>
      <c r="H315">
        <v>-3.01615838270583</v>
      </c>
      <c r="I315">
        <v>-32.706686674445102</v>
      </c>
      <c r="J315">
        <v>2.9968001838337801</v>
      </c>
      <c r="K315">
        <v>389.03436937502698</v>
      </c>
      <c r="L315">
        <v>378.20447375521098</v>
      </c>
      <c r="M315">
        <v>56.676777156084903</v>
      </c>
      <c r="N315">
        <v>0.62900496060714906</v>
      </c>
      <c r="O315">
        <v>31.6382699868938</v>
      </c>
      <c r="P315">
        <v>85.599610800291799</v>
      </c>
      <c r="Q315">
        <v>0.114400553023996</v>
      </c>
    </row>
    <row r="316" spans="1:17" x14ac:dyDescent="0.3">
      <c r="A316" t="s">
        <v>735</v>
      </c>
      <c r="B316" t="s">
        <v>736</v>
      </c>
      <c r="C316" t="s">
        <v>3173</v>
      </c>
      <c r="D316" t="s">
        <v>737</v>
      </c>
      <c r="E316">
        <v>23843.799000999999</v>
      </c>
      <c r="F316">
        <v>2354</v>
      </c>
      <c r="G316">
        <v>33.972061298323098</v>
      </c>
      <c r="H316">
        <v>-2.4286322150236401</v>
      </c>
      <c r="I316">
        <v>35.659844894286898</v>
      </c>
      <c r="J316">
        <v>-0.41441506505832698</v>
      </c>
      <c r="K316">
        <v>2258.07568321998</v>
      </c>
      <c r="L316">
        <v>1870.17460273761</v>
      </c>
      <c r="M316">
        <v>47.238450823877002</v>
      </c>
      <c r="N316">
        <v>0.79636735646347501</v>
      </c>
      <c r="O316">
        <v>14.129141886151199</v>
      </c>
      <c r="P316">
        <v>88.304935605151599</v>
      </c>
      <c r="Q316">
        <v>9.4012562145245004E-2</v>
      </c>
    </row>
    <row r="317" spans="1:17" x14ac:dyDescent="0.3">
      <c r="A317" t="s">
        <v>738</v>
      </c>
      <c r="B317" t="s">
        <v>739</v>
      </c>
      <c r="C317" t="s">
        <v>3171</v>
      </c>
      <c r="D317" t="s">
        <v>117</v>
      </c>
      <c r="E317">
        <v>23662.3679209</v>
      </c>
      <c r="F317">
        <v>945.05</v>
      </c>
      <c r="G317">
        <v>62.377039090199602</v>
      </c>
      <c r="H317">
        <v>11.837684916814</v>
      </c>
      <c r="I317">
        <v>64.820447918292402</v>
      </c>
      <c r="J317">
        <v>-0.64388149946490403</v>
      </c>
      <c r="K317">
        <v>848.97426128301095</v>
      </c>
      <c r="L317">
        <v>677.48435814754305</v>
      </c>
      <c r="M317">
        <v>56.026841815167202</v>
      </c>
      <c r="N317">
        <v>1.4862497101955301</v>
      </c>
      <c r="O317">
        <v>6.6557325009258799</v>
      </c>
      <c r="P317">
        <v>109.91781430475299</v>
      </c>
    </row>
    <row r="318" spans="1:17" x14ac:dyDescent="0.3">
      <c r="A318" t="s">
        <v>740</v>
      </c>
      <c r="B318" t="s">
        <v>741</v>
      </c>
      <c r="C318" t="s">
        <v>3178</v>
      </c>
      <c r="D318" t="s">
        <v>742</v>
      </c>
      <c r="E318">
        <v>23592.524561999999</v>
      </c>
      <c r="F318">
        <v>1481.4</v>
      </c>
      <c r="G318">
        <v>-21.553610589879501</v>
      </c>
      <c r="H318">
        <v>6.8678855411248501</v>
      </c>
      <c r="I318">
        <v>1.7758596026185101</v>
      </c>
      <c r="J318">
        <v>-4.1124887409042099</v>
      </c>
      <c r="K318">
        <v>1433.21939706339</v>
      </c>
      <c r="L318">
        <v>1349.6669802128899</v>
      </c>
      <c r="M318">
        <v>51.172360563415701</v>
      </c>
      <c r="N318">
        <v>1.29177386143003</v>
      </c>
      <c r="O318">
        <v>6.56811124611853</v>
      </c>
      <c r="P318">
        <v>33.417390912775197</v>
      </c>
      <c r="Q318">
        <v>-8.903536416838E-3</v>
      </c>
    </row>
    <row r="319" spans="1:17" x14ac:dyDescent="0.3">
      <c r="A319" t="s">
        <v>743</v>
      </c>
      <c r="B319" t="s">
        <v>744</v>
      </c>
      <c r="C319" t="s">
        <v>3183</v>
      </c>
      <c r="D319" t="s">
        <v>167</v>
      </c>
      <c r="E319">
        <v>23560.617229975</v>
      </c>
      <c r="F319">
        <v>8002.45</v>
      </c>
      <c r="G319">
        <v>-16.742246149717602</v>
      </c>
      <c r="H319">
        <v>-1.7730197840623501</v>
      </c>
      <c r="I319">
        <v>20.803987468225401</v>
      </c>
      <c r="J319">
        <v>6.6864802859458203</v>
      </c>
      <c r="K319">
        <v>7616.3425441720901</v>
      </c>
      <c r="L319">
        <v>6981.8458138821397</v>
      </c>
      <c r="M319">
        <v>70.980249772401393</v>
      </c>
      <c r="N319">
        <v>1.2495848797678399</v>
      </c>
      <c r="O319">
        <v>1.6613662065992201</v>
      </c>
      <c r="P319">
        <v>54.641197329391098</v>
      </c>
      <c r="Q319">
        <v>-0.106322002600894</v>
      </c>
    </row>
    <row r="320" spans="1:17" x14ac:dyDescent="0.3">
      <c r="A320" t="s">
        <v>745</v>
      </c>
      <c r="B320" t="s">
        <v>746</v>
      </c>
      <c r="C320" t="s">
        <v>3169</v>
      </c>
      <c r="D320" t="s">
        <v>570</v>
      </c>
      <c r="E320">
        <v>23480.740490716598</v>
      </c>
      <c r="F320">
        <v>2600.1</v>
      </c>
      <c r="G320">
        <v>9.9304372365978697</v>
      </c>
      <c r="H320">
        <v>-2.4800436510578301</v>
      </c>
      <c r="I320">
        <v>-28.4834425670625</v>
      </c>
      <c r="J320">
        <v>1.84263409076706</v>
      </c>
      <c r="K320">
        <v>2477.0987154079799</v>
      </c>
      <c r="L320">
        <v>2506.3073048123401</v>
      </c>
      <c r="M320">
        <v>58.818410706567498</v>
      </c>
      <c r="N320">
        <v>0.98830410517816003</v>
      </c>
      <c r="O320">
        <v>49.8403907542017</v>
      </c>
      <c r="P320">
        <v>42.5454346097968</v>
      </c>
      <c r="Q320">
        <v>6.5324538454649E-2</v>
      </c>
    </row>
    <row r="321" spans="1:17" x14ac:dyDescent="0.3">
      <c r="A321" t="s">
        <v>747</v>
      </c>
      <c r="B321" t="s">
        <v>748</v>
      </c>
      <c r="C321" t="s">
        <v>3173</v>
      </c>
      <c r="D321" t="s">
        <v>54</v>
      </c>
      <c r="E321">
        <v>23429.341565179999</v>
      </c>
      <c r="F321">
        <v>1191.95</v>
      </c>
      <c r="G321">
        <v>19.3764941464005</v>
      </c>
      <c r="H321">
        <v>8.9456017066977598</v>
      </c>
      <c r="I321">
        <v>4.2588182850040699</v>
      </c>
      <c r="J321">
        <v>2.9148211153329502</v>
      </c>
      <c r="K321">
        <v>1131.7373165081999</v>
      </c>
      <c r="L321">
        <v>996.42729168718404</v>
      </c>
      <c r="M321">
        <v>55.401953730633799</v>
      </c>
      <c r="N321">
        <v>0.39396985923010203</v>
      </c>
      <c r="O321">
        <v>7.8023407022106603</v>
      </c>
      <c r="P321">
        <v>68.556883263805403</v>
      </c>
      <c r="Q321">
        <v>2.9912187690305E-2</v>
      </c>
    </row>
    <row r="322" spans="1:17" x14ac:dyDescent="0.3">
      <c r="A322" t="s">
        <v>749</v>
      </c>
      <c r="B322" t="s">
        <v>750</v>
      </c>
      <c r="C322" t="s">
        <v>3181</v>
      </c>
      <c r="D322" t="s">
        <v>440</v>
      </c>
      <c r="E322">
        <v>23401.185476974999</v>
      </c>
      <c r="F322">
        <v>735.25</v>
      </c>
      <c r="G322">
        <v>70.078207882709407</v>
      </c>
      <c r="H322">
        <v>4.7379889611264403</v>
      </c>
      <c r="I322">
        <v>36.128506880979998</v>
      </c>
      <c r="J322">
        <v>-1.58961844809241</v>
      </c>
      <c r="K322">
        <v>675.14345539212002</v>
      </c>
      <c r="L322">
        <v>554.52651709969405</v>
      </c>
      <c r="M322">
        <v>57.086545105256498</v>
      </c>
      <c r="N322">
        <v>0.64685987570955505</v>
      </c>
      <c r="O322">
        <v>3.35260115606936</v>
      </c>
      <c r="P322">
        <v>123.78633389134001</v>
      </c>
      <c r="Q322">
        <v>0.18322351912521401</v>
      </c>
    </row>
    <row r="323" spans="1:17" x14ac:dyDescent="0.3">
      <c r="A323" t="s">
        <v>751</v>
      </c>
      <c r="B323" t="s">
        <v>752</v>
      </c>
      <c r="C323" t="s">
        <v>3169</v>
      </c>
      <c r="D323" t="s">
        <v>387</v>
      </c>
      <c r="E323">
        <v>23287.4148231</v>
      </c>
      <c r="F323">
        <v>6520.05</v>
      </c>
      <c r="G323">
        <v>152.28060518767799</v>
      </c>
      <c r="H323">
        <v>-2.6491111039042199</v>
      </c>
      <c r="I323">
        <v>20.525002035199002</v>
      </c>
      <c r="J323">
        <v>-3.5623105372769901</v>
      </c>
      <c r="K323">
        <v>6344.3234924460503</v>
      </c>
      <c r="L323">
        <v>4964.4472751494704</v>
      </c>
      <c r="M323">
        <v>36.447119864560001</v>
      </c>
      <c r="N323">
        <v>0.97741152055628699</v>
      </c>
      <c r="O323">
        <v>8.8948704381101198</v>
      </c>
      <c r="P323">
        <v>210.478571428571</v>
      </c>
    </row>
    <row r="324" spans="1:17" x14ac:dyDescent="0.3">
      <c r="A324" t="s">
        <v>753</v>
      </c>
      <c r="B324" t="s">
        <v>754</v>
      </c>
      <c r="C324" t="s">
        <v>3179</v>
      </c>
      <c r="D324" t="s">
        <v>517</v>
      </c>
      <c r="E324">
        <v>23272.063138254001</v>
      </c>
      <c r="F324">
        <v>192.93</v>
      </c>
      <c r="G324">
        <v>-43.163576853102597</v>
      </c>
      <c r="H324">
        <v>6.7769764502157601</v>
      </c>
      <c r="I324">
        <v>8.9055529261335504</v>
      </c>
      <c r="J324">
        <v>-9.4230115357502697</v>
      </c>
      <c r="K324">
        <v>186.086880368061</v>
      </c>
      <c r="L324">
        <v>175.92365528824999</v>
      </c>
      <c r="M324">
        <v>42.198820047222299</v>
      </c>
      <c r="N324">
        <v>1.7760022967834099</v>
      </c>
      <c r="O324">
        <v>15.585963821075</v>
      </c>
      <c r="P324">
        <v>35.6274165202109</v>
      </c>
      <c r="Q324">
        <v>5.0851905717862002E-2</v>
      </c>
    </row>
    <row r="325" spans="1:17" hidden="1" x14ac:dyDescent="0.3">
      <c r="A325" t="s">
        <v>755</v>
      </c>
      <c r="B325" t="s">
        <v>756</v>
      </c>
      <c r="C325" t="s">
        <v>3184</v>
      </c>
      <c r="D325" t="s">
        <v>757</v>
      </c>
      <c r="E325">
        <v>23025.673136879999</v>
      </c>
      <c r="F325">
        <v>100.94</v>
      </c>
      <c r="G325">
        <v>59.5248744112154</v>
      </c>
      <c r="H325">
        <v>-4.8751597249216596</v>
      </c>
      <c r="I325">
        <v>7.5194949741171397</v>
      </c>
      <c r="J325">
        <v>0.60275008683987996</v>
      </c>
      <c r="K325">
        <v>99.630077510754006</v>
      </c>
      <c r="L325">
        <v>87.113249058532602</v>
      </c>
      <c r="M325">
        <v>50.681017208567297</v>
      </c>
      <c r="N325">
        <v>0.88674878139837499</v>
      </c>
      <c r="O325">
        <v>5.6072914602734301</v>
      </c>
      <c r="P325">
        <v>99.486166007905098</v>
      </c>
      <c r="Q325">
        <v>2.0612820630179999E-2</v>
      </c>
    </row>
    <row r="326" spans="1:17" x14ac:dyDescent="0.3">
      <c r="A326" t="s">
        <v>758</v>
      </c>
      <c r="B326" t="s">
        <v>759</v>
      </c>
      <c r="C326" t="s">
        <v>3182</v>
      </c>
      <c r="D326" t="s">
        <v>130</v>
      </c>
      <c r="E326">
        <v>22702.204388772199</v>
      </c>
      <c r="F326">
        <v>1612.9</v>
      </c>
      <c r="G326">
        <v>206.91585842973501</v>
      </c>
      <c r="H326">
        <v>4.0321231941796603</v>
      </c>
      <c r="I326">
        <v>4.1819656628567303</v>
      </c>
      <c r="J326">
        <v>2.4066217444607498</v>
      </c>
      <c r="K326">
        <v>1492.4836509824199</v>
      </c>
      <c r="L326">
        <v>1252.4402999049901</v>
      </c>
      <c r="M326">
        <v>80.452116928736999</v>
      </c>
      <c r="N326">
        <v>1.2101629154173399</v>
      </c>
      <c r="O326">
        <v>2.1142042284084401</v>
      </c>
      <c r="P326">
        <v>255.18608236071299</v>
      </c>
    </row>
    <row r="327" spans="1:17" x14ac:dyDescent="0.3">
      <c r="A327" t="s">
        <v>760</v>
      </c>
      <c r="B327" t="s">
        <v>761</v>
      </c>
      <c r="C327" t="s">
        <v>3181</v>
      </c>
      <c r="D327" t="s">
        <v>161</v>
      </c>
      <c r="E327">
        <v>22653.498204945001</v>
      </c>
      <c r="F327">
        <v>712.65</v>
      </c>
      <c r="G327">
        <v>34.603987722051997</v>
      </c>
      <c r="H327">
        <v>-4.4188651747070304</v>
      </c>
      <c r="I327">
        <v>13.5238581568159</v>
      </c>
      <c r="J327">
        <v>-2.6653869605396801</v>
      </c>
      <c r="K327">
        <v>707.23114148956097</v>
      </c>
      <c r="L327">
        <v>586.04052437169196</v>
      </c>
      <c r="M327">
        <v>44.029143103652402</v>
      </c>
      <c r="N327">
        <v>0.428035818143647</v>
      </c>
      <c r="O327">
        <v>18.424191398302099</v>
      </c>
      <c r="P327">
        <v>128.41346153846101</v>
      </c>
      <c r="Q327">
        <v>0.14941759483769201</v>
      </c>
    </row>
    <row r="328" spans="1:17" x14ac:dyDescent="0.3">
      <c r="A328" t="s">
        <v>762</v>
      </c>
      <c r="B328" t="s">
        <v>763</v>
      </c>
      <c r="C328" t="s">
        <v>3169</v>
      </c>
      <c r="D328" t="s">
        <v>387</v>
      </c>
      <c r="E328">
        <v>22572.57813306</v>
      </c>
      <c r="F328">
        <v>4580.2</v>
      </c>
      <c r="G328">
        <v>50.577923973981399</v>
      </c>
      <c r="H328">
        <v>3.9722001923905799</v>
      </c>
      <c r="I328">
        <v>28.904324488663701</v>
      </c>
      <c r="J328">
        <v>2.5575562229672899</v>
      </c>
      <c r="K328">
        <v>4302.9221814327702</v>
      </c>
      <c r="L328">
        <v>3611.4136696713899</v>
      </c>
      <c r="M328">
        <v>61.250479446269402</v>
      </c>
      <c r="N328">
        <v>0.850008903355297</v>
      </c>
      <c r="O328">
        <v>7.2005589275577497</v>
      </c>
      <c r="P328">
        <v>105.39013452914701</v>
      </c>
      <c r="Q328">
        <v>2.3525967975971999E-2</v>
      </c>
    </row>
    <row r="329" spans="1:17" x14ac:dyDescent="0.3">
      <c r="A329" t="s">
        <v>764</v>
      </c>
      <c r="B329" t="s">
        <v>765</v>
      </c>
      <c r="C329" t="s">
        <v>3168</v>
      </c>
      <c r="D329" t="s">
        <v>766</v>
      </c>
      <c r="E329">
        <v>22418.130237425001</v>
      </c>
      <c r="F329">
        <v>1598.35</v>
      </c>
      <c r="G329">
        <v>11.9896275030792</v>
      </c>
      <c r="H329">
        <v>-5.0618430385535698</v>
      </c>
      <c r="I329">
        <v>31.522195157111799</v>
      </c>
      <c r="J329">
        <v>2.44004375091881</v>
      </c>
      <c r="K329">
        <v>1535.56437768519</v>
      </c>
      <c r="L329">
        <v>1327.0171551296701</v>
      </c>
      <c r="M329">
        <v>59.0567076741562</v>
      </c>
      <c r="N329">
        <v>0.38649073547170898</v>
      </c>
      <c r="O329">
        <v>7.2981512184440103</v>
      </c>
      <c r="P329">
        <v>61.751758336284901</v>
      </c>
      <c r="Q329">
        <v>1.1942570758429E-2</v>
      </c>
    </row>
    <row r="330" spans="1:17" x14ac:dyDescent="0.3">
      <c r="A330" t="s">
        <v>767</v>
      </c>
      <c r="B330" t="s">
        <v>768</v>
      </c>
      <c r="C330" t="s">
        <v>3173</v>
      </c>
      <c r="D330" t="s">
        <v>277</v>
      </c>
      <c r="E330">
        <v>22292.2534104841</v>
      </c>
      <c r="F330">
        <v>556.15</v>
      </c>
      <c r="G330">
        <v>12.548665049589101</v>
      </c>
      <c r="H330">
        <v>7.6446176987341197</v>
      </c>
      <c r="I330">
        <v>19.145823295785998</v>
      </c>
      <c r="J330">
        <v>1.7910176835309499</v>
      </c>
      <c r="K330">
        <v>503.84414390804102</v>
      </c>
      <c r="L330">
        <v>436.90694100033801</v>
      </c>
      <c r="M330">
        <v>62.681422138785699</v>
      </c>
      <c r="N330">
        <v>0.72533889506743998</v>
      </c>
      <c r="O330">
        <v>4.2884113998022002</v>
      </c>
      <c r="P330">
        <v>58.9</v>
      </c>
      <c r="Q330">
        <v>0.104492686651307</v>
      </c>
    </row>
    <row r="331" spans="1:17" x14ac:dyDescent="0.3">
      <c r="A331" t="s">
        <v>769</v>
      </c>
      <c r="B331" t="s">
        <v>770</v>
      </c>
      <c r="C331" t="s">
        <v>3183</v>
      </c>
      <c r="D331" t="s">
        <v>468</v>
      </c>
      <c r="E331">
        <v>22021.690205759998</v>
      </c>
      <c r="F331">
        <v>2124.3000000000002</v>
      </c>
      <c r="G331">
        <v>-18.263198912563698</v>
      </c>
      <c r="H331">
        <v>5.3446398170537597</v>
      </c>
      <c r="I331">
        <v>26.839267727486</v>
      </c>
      <c r="J331">
        <v>8.1154079262587899</v>
      </c>
      <c r="K331">
        <v>1980.9534265439199</v>
      </c>
      <c r="L331">
        <v>1860.8655932710899</v>
      </c>
      <c r="M331">
        <v>82.153614723849202</v>
      </c>
      <c r="N331">
        <v>0.83209493068410001</v>
      </c>
      <c r="O331">
        <v>9.6831897566256906</v>
      </c>
      <c r="P331">
        <v>45.281083299138203</v>
      </c>
      <c r="Q331">
        <v>-4.2494455523990997E-2</v>
      </c>
    </row>
    <row r="332" spans="1:17" x14ac:dyDescent="0.3">
      <c r="A332" t="s">
        <v>771</v>
      </c>
      <c r="B332" t="s">
        <v>772</v>
      </c>
      <c r="C332" t="s">
        <v>3183</v>
      </c>
      <c r="D332" t="s">
        <v>384</v>
      </c>
      <c r="E332">
        <v>21935.713260749999</v>
      </c>
      <c r="F332">
        <v>547.5</v>
      </c>
      <c r="G332">
        <v>67.297326319196699</v>
      </c>
      <c r="H332">
        <v>2.1521551748368699</v>
      </c>
      <c r="I332">
        <v>36.375354415567301</v>
      </c>
      <c r="J332">
        <v>9.9438005518867794</v>
      </c>
      <c r="K332">
        <v>505.10218692027001</v>
      </c>
      <c r="L332">
        <v>436.54481996394099</v>
      </c>
      <c r="M332">
        <v>72.025385135973494</v>
      </c>
      <c r="N332">
        <v>1.0730812340037299</v>
      </c>
      <c r="O332">
        <v>4.9041095890411004</v>
      </c>
      <c r="P332">
        <v>107.819320554184</v>
      </c>
      <c r="Q332">
        <v>8.9342452977449992E-3</v>
      </c>
    </row>
    <row r="333" spans="1:17" x14ac:dyDescent="0.3">
      <c r="A333" t="s">
        <v>773</v>
      </c>
      <c r="B333" t="s">
        <v>774</v>
      </c>
      <c r="C333" t="s">
        <v>3172</v>
      </c>
      <c r="D333" t="s">
        <v>218</v>
      </c>
      <c r="E333">
        <v>21917.234827839999</v>
      </c>
      <c r="F333">
        <v>1349.2</v>
      </c>
      <c r="G333">
        <v>76.241021129004395</v>
      </c>
      <c r="H333">
        <v>-3.0280818154167002</v>
      </c>
      <c r="I333">
        <v>7.2085121119741702</v>
      </c>
      <c r="J333">
        <v>3.46307255405417</v>
      </c>
      <c r="K333">
        <v>1325.0115345409799</v>
      </c>
      <c r="L333">
        <v>1127.60849761124</v>
      </c>
      <c r="M333">
        <v>48.163719820936102</v>
      </c>
      <c r="N333">
        <v>0.65318431148012301</v>
      </c>
      <c r="O333">
        <v>7.3969759857693296</v>
      </c>
      <c r="P333">
        <v>124.399168399168</v>
      </c>
      <c r="Q333">
        <v>0.16185441044278301</v>
      </c>
    </row>
    <row r="334" spans="1:17" x14ac:dyDescent="0.3">
      <c r="A334" t="s">
        <v>775</v>
      </c>
      <c r="B334" t="s">
        <v>776</v>
      </c>
      <c r="C334" t="s">
        <v>3181</v>
      </c>
      <c r="D334" t="s">
        <v>777</v>
      </c>
      <c r="E334">
        <v>21834.057150314999</v>
      </c>
      <c r="F334">
        <v>514.35</v>
      </c>
      <c r="G334">
        <v>32.497768252253898</v>
      </c>
      <c r="H334">
        <v>-13.0731838756356</v>
      </c>
      <c r="I334">
        <v>18.1976379674486</v>
      </c>
      <c r="J334">
        <v>-1.63374427658511</v>
      </c>
      <c r="K334">
        <v>552.90056194326201</v>
      </c>
      <c r="L334">
        <v>487.62183009780898</v>
      </c>
      <c r="M334">
        <v>39.1305665919717</v>
      </c>
      <c r="N334">
        <v>0.69580330589628003</v>
      </c>
      <c r="O334">
        <v>45.445708175366903</v>
      </c>
      <c r="P334">
        <v>92.784857571214403</v>
      </c>
      <c r="Q334">
        <v>0.237512396188297</v>
      </c>
    </row>
    <row r="335" spans="1:17" x14ac:dyDescent="0.3">
      <c r="A335" t="s">
        <v>778</v>
      </c>
      <c r="B335" t="s">
        <v>779</v>
      </c>
      <c r="C335" t="s">
        <v>3181</v>
      </c>
      <c r="D335" t="s">
        <v>552</v>
      </c>
      <c r="E335">
        <v>21720.4457769</v>
      </c>
      <c r="F335">
        <v>1420.2</v>
      </c>
      <c r="G335">
        <v>-2.2921244710683499</v>
      </c>
      <c r="H335">
        <v>-4.5912908305734303</v>
      </c>
      <c r="I335">
        <v>30.3975738011037</v>
      </c>
      <c r="J335">
        <v>-3.6782394331458801</v>
      </c>
      <c r="K335">
        <v>1448.1366037908101</v>
      </c>
      <c r="L335">
        <v>1281.9216580309701</v>
      </c>
      <c r="M335">
        <v>44.976026258306</v>
      </c>
      <c r="N335">
        <v>2.26784262939388</v>
      </c>
      <c r="O335">
        <v>19.7014504999295</v>
      </c>
      <c r="P335">
        <v>70.851127819548793</v>
      </c>
      <c r="Q335">
        <v>0.11749820964096599</v>
      </c>
    </row>
    <row r="336" spans="1:17" x14ac:dyDescent="0.3">
      <c r="A336" t="s">
        <v>780</v>
      </c>
      <c r="B336" t="s">
        <v>781</v>
      </c>
      <c r="C336" t="s">
        <v>3175</v>
      </c>
      <c r="D336" t="s">
        <v>187</v>
      </c>
      <c r="E336">
        <v>21682.9765948399</v>
      </c>
      <c r="F336">
        <v>1833.7</v>
      </c>
      <c r="G336">
        <v>7.3516032974325203</v>
      </c>
      <c r="H336">
        <v>-6.6481251863942497</v>
      </c>
      <c r="I336">
        <v>-13.084872384797</v>
      </c>
      <c r="J336">
        <v>-0.38143876849030101</v>
      </c>
      <c r="K336">
        <v>1927.3162323752299</v>
      </c>
      <c r="L336">
        <v>1828.2280675406</v>
      </c>
      <c r="M336">
        <v>36.986630956666801</v>
      </c>
      <c r="N336">
        <v>0.72806687131565095</v>
      </c>
      <c r="O336">
        <v>32.428968751704197</v>
      </c>
      <c r="P336">
        <v>64.701127228634306</v>
      </c>
      <c r="Q336">
        <v>0.203243215578782</v>
      </c>
    </row>
    <row r="337" spans="1:17" x14ac:dyDescent="0.3">
      <c r="A337" t="s">
        <v>782</v>
      </c>
      <c r="B337" t="s">
        <v>783</v>
      </c>
      <c r="C337" t="s">
        <v>3169</v>
      </c>
      <c r="D337" t="s">
        <v>228</v>
      </c>
      <c r="E337">
        <v>21619.364883620001</v>
      </c>
      <c r="F337">
        <v>749.9</v>
      </c>
      <c r="G337">
        <v>39.830355085521397</v>
      </c>
      <c r="H337">
        <v>-3.0299018566625402</v>
      </c>
      <c r="I337">
        <v>44.6723987612082</v>
      </c>
      <c r="J337">
        <v>1.1299078994748</v>
      </c>
      <c r="K337">
        <v>717.86498538659396</v>
      </c>
      <c r="L337">
        <v>604.69896286815799</v>
      </c>
      <c r="M337">
        <v>55.856275390379203</v>
      </c>
      <c r="N337">
        <v>1.1249760615672</v>
      </c>
      <c r="O337">
        <v>3.3471129483931099</v>
      </c>
      <c r="P337">
        <v>77.281323877068502</v>
      </c>
      <c r="Q337">
        <v>-2.8333552939854002E-2</v>
      </c>
    </row>
    <row r="338" spans="1:17" x14ac:dyDescent="0.3">
      <c r="A338" t="s">
        <v>784</v>
      </c>
      <c r="B338" t="s">
        <v>785</v>
      </c>
      <c r="C338" t="s">
        <v>3175</v>
      </c>
      <c r="D338" t="s">
        <v>187</v>
      </c>
      <c r="E338">
        <v>21608.480993919999</v>
      </c>
      <c r="F338">
        <v>569.6</v>
      </c>
      <c r="G338">
        <v>-11.6585616472304</v>
      </c>
      <c r="H338">
        <v>-5.0465328903966897</v>
      </c>
      <c r="I338">
        <v>5.7672290626804799</v>
      </c>
      <c r="J338">
        <v>-2.42756169172891</v>
      </c>
      <c r="K338">
        <v>566.99490995478902</v>
      </c>
      <c r="L338">
        <v>529.26061589276003</v>
      </c>
      <c r="M338">
        <v>52.667969564364697</v>
      </c>
      <c r="N338">
        <v>0.86967840387025797</v>
      </c>
      <c r="O338">
        <v>9.2696629213482993</v>
      </c>
      <c r="P338">
        <v>40.019665683382399</v>
      </c>
      <c r="Q338">
        <v>8.8768654837253005E-2</v>
      </c>
    </row>
    <row r="339" spans="1:17" x14ac:dyDescent="0.3">
      <c r="A339" t="s">
        <v>786</v>
      </c>
      <c r="B339" t="s">
        <v>787</v>
      </c>
      <c r="C339" t="s">
        <v>3183</v>
      </c>
      <c r="D339" t="s">
        <v>270</v>
      </c>
      <c r="E339">
        <v>21560.663940479899</v>
      </c>
      <c r="F339">
        <v>571.20000000000005</v>
      </c>
      <c r="G339">
        <v>185.88506138230801</v>
      </c>
      <c r="H339">
        <v>14.3841010802045</v>
      </c>
      <c r="I339">
        <v>90.473061269192996</v>
      </c>
      <c r="J339">
        <v>8.4591135188857791</v>
      </c>
      <c r="K339">
        <v>455.72559658394101</v>
      </c>
      <c r="L339">
        <v>329.64979387292999</v>
      </c>
      <c r="M339">
        <v>77.005674853085907</v>
      </c>
      <c r="N339">
        <v>0.64315431973593995</v>
      </c>
      <c r="O339">
        <v>2.3109243697478901</v>
      </c>
      <c r="P339">
        <v>243.063063063063</v>
      </c>
      <c r="Q339">
        <v>0.15832614600050701</v>
      </c>
    </row>
    <row r="340" spans="1:17" x14ac:dyDescent="0.3">
      <c r="A340" t="s">
        <v>788</v>
      </c>
      <c r="B340" t="s">
        <v>789</v>
      </c>
      <c r="C340" t="s">
        <v>3180</v>
      </c>
      <c r="D340" t="s">
        <v>790</v>
      </c>
      <c r="E340">
        <v>21552.839723879999</v>
      </c>
      <c r="F340">
        <v>312.3</v>
      </c>
      <c r="G340">
        <v>59.241011315518399</v>
      </c>
      <c r="H340">
        <v>0.170419073166587</v>
      </c>
      <c r="I340">
        <v>40.836098684624602</v>
      </c>
      <c r="J340">
        <v>-6.6660601756210003</v>
      </c>
      <c r="K340">
        <v>298.27522640026399</v>
      </c>
      <c r="L340">
        <v>236.806866983709</v>
      </c>
      <c r="M340">
        <v>44.463794698481799</v>
      </c>
      <c r="N340">
        <v>0.88803061522019999</v>
      </c>
      <c r="O340">
        <v>10.4707012487992</v>
      </c>
      <c r="P340">
        <v>110.586648685097</v>
      </c>
      <c r="Q340">
        <v>3.0269643503465001E-2</v>
      </c>
    </row>
    <row r="341" spans="1:17" x14ac:dyDescent="0.3">
      <c r="A341" t="s">
        <v>791</v>
      </c>
      <c r="B341" t="s">
        <v>792</v>
      </c>
      <c r="C341" t="s">
        <v>3181</v>
      </c>
      <c r="D341" t="s">
        <v>261</v>
      </c>
      <c r="E341">
        <v>21443.450761119999</v>
      </c>
      <c r="F341">
        <v>678.2</v>
      </c>
      <c r="G341">
        <v>0.35474781465531102</v>
      </c>
      <c r="H341">
        <v>-5.0596997675492696</v>
      </c>
      <c r="I341">
        <v>7.3083147655076106E-2</v>
      </c>
      <c r="J341">
        <v>-3.6558483867452001</v>
      </c>
      <c r="K341">
        <v>692.449325543344</v>
      </c>
      <c r="L341">
        <v>641.81128842119404</v>
      </c>
      <c r="M341">
        <v>34.590034393703696</v>
      </c>
      <c r="N341">
        <v>0.69595594095440605</v>
      </c>
      <c r="O341">
        <v>17.804482453553501</v>
      </c>
      <c r="P341">
        <v>45.287060839760002</v>
      </c>
      <c r="Q341">
        <v>0.112768724410423</v>
      </c>
    </row>
    <row r="342" spans="1:17" x14ac:dyDescent="0.3">
      <c r="A342" t="s">
        <v>793</v>
      </c>
      <c r="B342" t="s">
        <v>794</v>
      </c>
      <c r="C342" t="s">
        <v>3170</v>
      </c>
      <c r="D342" t="s">
        <v>706</v>
      </c>
      <c r="E342">
        <v>21427.816279343999</v>
      </c>
      <c r="F342">
        <v>148.62</v>
      </c>
      <c r="G342">
        <v>60.407593653809698</v>
      </c>
      <c r="H342">
        <v>-3.14302354978423</v>
      </c>
      <c r="I342">
        <v>35.198579138266197</v>
      </c>
      <c r="J342">
        <v>-4.3786837187840204</v>
      </c>
      <c r="K342">
        <v>143.72183008610199</v>
      </c>
      <c r="L342">
        <v>115.286824350777</v>
      </c>
      <c r="M342">
        <v>38.039783794446301</v>
      </c>
      <c r="N342">
        <v>0.88190191138795004</v>
      </c>
      <c r="O342">
        <v>15.058538554703199</v>
      </c>
      <c r="P342">
        <v>141.658536585365</v>
      </c>
      <c r="Q342">
        <v>6.5879815022389002E-2</v>
      </c>
    </row>
    <row r="343" spans="1:17" x14ac:dyDescent="0.3">
      <c r="A343" t="s">
        <v>795</v>
      </c>
      <c r="B343" t="s">
        <v>796</v>
      </c>
      <c r="C343" t="s">
        <v>3183</v>
      </c>
      <c r="D343" t="s">
        <v>468</v>
      </c>
      <c r="E343">
        <v>21279.879975</v>
      </c>
      <c r="F343">
        <v>587</v>
      </c>
      <c r="G343">
        <v>-11.7473107880418</v>
      </c>
      <c r="H343">
        <v>-9.011431648236</v>
      </c>
      <c r="I343">
        <v>-29.046954778679101</v>
      </c>
      <c r="J343">
        <v>0.83507379559873196</v>
      </c>
      <c r="K343">
        <v>620.44438651880296</v>
      </c>
      <c r="L343">
        <v>637.05926141427301</v>
      </c>
      <c r="M343">
        <v>54.412073927796598</v>
      </c>
      <c r="N343">
        <v>0.83678331847617904</v>
      </c>
      <c r="O343">
        <v>31.0477001703577</v>
      </c>
      <c r="P343">
        <v>34.018264840182603</v>
      </c>
      <c r="Q343">
        <v>-0.11723676311324401</v>
      </c>
    </row>
    <row r="344" spans="1:17" x14ac:dyDescent="0.3">
      <c r="A344" t="s">
        <v>797</v>
      </c>
      <c r="B344" t="s">
        <v>798</v>
      </c>
      <c r="C344" t="s">
        <v>3182</v>
      </c>
      <c r="D344" t="s">
        <v>130</v>
      </c>
      <c r="E344">
        <v>21264.409903485001</v>
      </c>
      <c r="F344">
        <v>1864.75</v>
      </c>
      <c r="G344">
        <v>143.489003802089</v>
      </c>
      <c r="H344">
        <v>7.8599186858189301</v>
      </c>
      <c r="I344">
        <v>7.34435964342026</v>
      </c>
      <c r="J344">
        <v>-4.4155946713127401</v>
      </c>
      <c r="K344">
        <v>1830.4845395746399</v>
      </c>
      <c r="L344">
        <v>1588.5136312992199</v>
      </c>
      <c r="M344">
        <v>42.240386702740402</v>
      </c>
      <c r="N344">
        <v>1.2134690678442801</v>
      </c>
      <c r="O344">
        <v>15.876305857192399</v>
      </c>
      <c r="P344">
        <v>198.370349571698</v>
      </c>
      <c r="Q344">
        <v>8.2075328630103001E-2</v>
      </c>
    </row>
    <row r="345" spans="1:17" x14ac:dyDescent="0.3">
      <c r="A345" t="s">
        <v>799</v>
      </c>
      <c r="B345" t="s">
        <v>800</v>
      </c>
      <c r="C345" t="s">
        <v>3172</v>
      </c>
      <c r="D345" t="s">
        <v>46</v>
      </c>
      <c r="E345">
        <v>21176.65172636</v>
      </c>
      <c r="F345">
        <v>225.16</v>
      </c>
      <c r="G345">
        <v>22.648059652662401</v>
      </c>
      <c r="H345">
        <v>-16.398743008522501</v>
      </c>
      <c r="I345">
        <v>-17.857836739342499</v>
      </c>
      <c r="J345">
        <v>-0.43185721163378399</v>
      </c>
      <c r="K345">
        <v>251.11985946171299</v>
      </c>
      <c r="L345">
        <v>233.854941269829</v>
      </c>
      <c r="M345">
        <v>33.449532597391901</v>
      </c>
      <c r="N345">
        <v>0.39039482229936501</v>
      </c>
      <c r="O345">
        <v>56.155622668324703</v>
      </c>
      <c r="P345">
        <v>76.943025540275002</v>
      </c>
      <c r="Q345">
        <v>0.15441863256490401</v>
      </c>
    </row>
    <row r="346" spans="1:17" x14ac:dyDescent="0.3">
      <c r="A346" t="s">
        <v>801</v>
      </c>
      <c r="B346" t="s">
        <v>802</v>
      </c>
      <c r="C346" t="s">
        <v>3168</v>
      </c>
      <c r="D346" t="s">
        <v>289</v>
      </c>
      <c r="E346">
        <v>21060.155178450001</v>
      </c>
      <c r="F346">
        <v>1914.3</v>
      </c>
      <c r="G346">
        <v>-18.797304663057599</v>
      </c>
      <c r="H346">
        <v>-5.7847363961318399</v>
      </c>
      <c r="I346">
        <v>-19.565383147317199</v>
      </c>
      <c r="J346">
        <v>-3.4919216206775001</v>
      </c>
      <c r="K346">
        <v>1946.5551383291599</v>
      </c>
      <c r="L346">
        <v>1870.2771867275401</v>
      </c>
      <c r="M346">
        <v>33.029277525374503</v>
      </c>
      <c r="N346">
        <v>0.60712568070942696</v>
      </c>
      <c r="O346">
        <v>28.451653345870501</v>
      </c>
      <c r="P346">
        <v>24.135918552623</v>
      </c>
      <c r="Q346">
        <v>4.9944184083604001E-2</v>
      </c>
    </row>
    <row r="347" spans="1:17" x14ac:dyDescent="0.3">
      <c r="A347" t="s">
        <v>803</v>
      </c>
      <c r="B347" t="s">
        <v>804</v>
      </c>
      <c r="C347" t="s">
        <v>3181</v>
      </c>
      <c r="D347" t="s">
        <v>124</v>
      </c>
      <c r="E347">
        <v>20995.949405766802</v>
      </c>
      <c r="F347">
        <v>14000</v>
      </c>
      <c r="G347">
        <v>109.796715645565</v>
      </c>
      <c r="H347">
        <v>-8.2632920061600696</v>
      </c>
      <c r="I347">
        <v>68.443603996761695</v>
      </c>
      <c r="J347">
        <v>4.6424104921323996</v>
      </c>
      <c r="K347">
        <v>13713.796923510799</v>
      </c>
      <c r="L347">
        <v>10701.8538582088</v>
      </c>
      <c r="M347">
        <v>54.588298851718697</v>
      </c>
      <c r="N347">
        <v>2.1098374718119</v>
      </c>
      <c r="O347">
        <v>12.1578571428571</v>
      </c>
      <c r="P347">
        <v>213.24465526306901</v>
      </c>
    </row>
    <row r="348" spans="1:17" x14ac:dyDescent="0.3">
      <c r="A348" t="s">
        <v>805</v>
      </c>
      <c r="B348" t="s">
        <v>806</v>
      </c>
      <c r="C348" t="s">
        <v>3173</v>
      </c>
      <c r="D348" t="s">
        <v>277</v>
      </c>
      <c r="E348">
        <v>20781.47131062</v>
      </c>
      <c r="F348">
        <v>417.35</v>
      </c>
      <c r="G348">
        <v>-8.1753785059952193</v>
      </c>
      <c r="H348">
        <v>0.118810682682662</v>
      </c>
      <c r="I348">
        <v>-13.029335994504599</v>
      </c>
      <c r="J348">
        <v>-0.17230836298520599</v>
      </c>
      <c r="K348">
        <v>398.93684182132102</v>
      </c>
      <c r="L348">
        <v>380.96080507542001</v>
      </c>
      <c r="M348">
        <v>54.323907524655297</v>
      </c>
      <c r="N348">
        <v>0.58784040919385705</v>
      </c>
      <c r="O348">
        <v>33.700730801485498</v>
      </c>
      <c r="P348">
        <v>34.153005464480799</v>
      </c>
      <c r="Q348">
        <v>0.100542959991393</v>
      </c>
    </row>
    <row r="349" spans="1:17" x14ac:dyDescent="0.3">
      <c r="A349" t="s">
        <v>807</v>
      </c>
      <c r="B349" t="s">
        <v>808</v>
      </c>
      <c r="C349" t="s">
        <v>3173</v>
      </c>
      <c r="D349" t="s">
        <v>54</v>
      </c>
      <c r="E349">
        <v>20747.773363960099</v>
      </c>
      <c r="F349">
        <v>1979.8</v>
      </c>
      <c r="G349">
        <v>52.661787861840303</v>
      </c>
      <c r="H349">
        <v>14.3489433592745</v>
      </c>
      <c r="I349">
        <v>18.1550621529579</v>
      </c>
      <c r="J349">
        <v>-11.1318763083334</v>
      </c>
      <c r="K349">
        <v>1881.1251675844201</v>
      </c>
      <c r="L349">
        <v>1576.6446846691299</v>
      </c>
      <c r="M349">
        <v>39.036490518134002</v>
      </c>
      <c r="N349">
        <v>2.5293080522147702</v>
      </c>
      <c r="O349">
        <v>34.559046368319997</v>
      </c>
      <c r="P349">
        <v>88.372978116079906</v>
      </c>
    </row>
    <row r="350" spans="1:17" x14ac:dyDescent="0.3">
      <c r="A350" t="s">
        <v>809</v>
      </c>
      <c r="B350" t="s">
        <v>810</v>
      </c>
      <c r="C350" t="s">
        <v>3177</v>
      </c>
      <c r="D350" t="s">
        <v>77</v>
      </c>
      <c r="E350">
        <v>20744.108040200001</v>
      </c>
      <c r="F350">
        <v>877.9</v>
      </c>
      <c r="G350">
        <v>-35.6136110366092</v>
      </c>
      <c r="H350">
        <v>3.4207790976285102</v>
      </c>
      <c r="I350">
        <v>-12.824772275997301</v>
      </c>
      <c r="J350">
        <v>4.0913442453674902</v>
      </c>
      <c r="K350">
        <v>834.29688185988596</v>
      </c>
      <c r="L350">
        <v>842.66346801480097</v>
      </c>
      <c r="M350">
        <v>79.158585927653903</v>
      </c>
      <c r="N350">
        <v>0.58622649940757898</v>
      </c>
      <c r="O350">
        <v>20.5376466567946</v>
      </c>
      <c r="P350">
        <v>25.4142857142857</v>
      </c>
      <c r="Q350">
        <v>-7.0750157407125994E-2</v>
      </c>
    </row>
    <row r="351" spans="1:17" hidden="1" x14ac:dyDescent="0.3">
      <c r="A351" t="s">
        <v>811</v>
      </c>
      <c r="B351" t="s">
        <v>812</v>
      </c>
      <c r="C351" t="s">
        <v>3184</v>
      </c>
      <c r="D351" t="s">
        <v>57</v>
      </c>
      <c r="E351">
        <v>20522.704665294001</v>
      </c>
      <c r="F351">
        <v>51.09</v>
      </c>
      <c r="G351">
        <v>134.04244912092301</v>
      </c>
      <c r="H351">
        <v>64.465394068486503</v>
      </c>
      <c r="I351">
        <v>53.767008924202898</v>
      </c>
      <c r="J351">
        <v>22.051407570314201</v>
      </c>
      <c r="K351">
        <v>34.322208716361899</v>
      </c>
      <c r="L351">
        <v>28.422525855748098</v>
      </c>
      <c r="M351">
        <v>96.688177280145496</v>
      </c>
      <c r="N351">
        <v>1.6202868517757201</v>
      </c>
      <c r="O351">
        <v>0</v>
      </c>
      <c r="P351">
        <v>228.553054662379</v>
      </c>
      <c r="Q351">
        <v>0.10642284799477</v>
      </c>
    </row>
    <row r="352" spans="1:17" x14ac:dyDescent="0.3">
      <c r="A352" t="s">
        <v>813</v>
      </c>
      <c r="B352" t="s">
        <v>814</v>
      </c>
      <c r="C352" t="s">
        <v>3180</v>
      </c>
      <c r="D352" t="s">
        <v>431</v>
      </c>
      <c r="E352">
        <v>20503.070490059999</v>
      </c>
      <c r="F352">
        <v>8640.9</v>
      </c>
      <c r="G352">
        <v>-4.4690958124023101</v>
      </c>
      <c r="H352">
        <v>4.6672150726628496</v>
      </c>
      <c r="I352">
        <v>27.2136320388082</v>
      </c>
      <c r="J352">
        <v>6.2710249054888898</v>
      </c>
      <c r="K352">
        <v>8143.7170853654898</v>
      </c>
      <c r="L352">
        <v>7470.1774394462</v>
      </c>
      <c r="M352">
        <v>64.596970280470799</v>
      </c>
      <c r="N352">
        <v>4.0026485059989403</v>
      </c>
      <c r="O352">
        <v>9.81147797104469</v>
      </c>
      <c r="P352">
        <v>57.490978019173902</v>
      </c>
      <c r="Q352">
        <v>7.9007033336130003E-3</v>
      </c>
    </row>
    <row r="353" spans="1:17" x14ac:dyDescent="0.3">
      <c r="A353" t="s">
        <v>815</v>
      </c>
      <c r="B353" t="s">
        <v>816</v>
      </c>
      <c r="C353" t="s">
        <v>3170</v>
      </c>
      <c r="D353" t="s">
        <v>706</v>
      </c>
      <c r="E353">
        <v>20268.689524649999</v>
      </c>
      <c r="F353">
        <v>1183.5</v>
      </c>
      <c r="G353">
        <v>1.18548952771106</v>
      </c>
      <c r="H353">
        <v>-14.014034953227601</v>
      </c>
      <c r="I353">
        <v>41.359839282273299</v>
      </c>
      <c r="J353">
        <v>-6.6269194226212704</v>
      </c>
      <c r="K353">
        <v>1260.40539114783</v>
      </c>
      <c r="L353">
        <v>1105.82534166911</v>
      </c>
      <c r="M353">
        <v>28.331570130696701</v>
      </c>
      <c r="N353">
        <v>0.63508004004422602</v>
      </c>
      <c r="O353">
        <v>26.320236586396199</v>
      </c>
      <c r="P353">
        <v>81.727447216890596</v>
      </c>
      <c r="Q353">
        <v>8.4043956915475004E-2</v>
      </c>
    </row>
    <row r="354" spans="1:17" hidden="1" x14ac:dyDescent="0.3">
      <c r="A354" t="s">
        <v>817</v>
      </c>
      <c r="B354" t="s">
        <v>818</v>
      </c>
      <c r="C354" t="s">
        <v>3184</v>
      </c>
      <c r="D354" t="s">
        <v>592</v>
      </c>
      <c r="E354">
        <v>20263.770317144099</v>
      </c>
      <c r="F354">
        <v>812.6</v>
      </c>
      <c r="G354">
        <v>-42.146776156735797</v>
      </c>
      <c r="H354">
        <v>-0.55906758831794401</v>
      </c>
      <c r="I354">
        <v>-17.541140571144101</v>
      </c>
      <c r="J354">
        <v>-6.4432516335275206E-2</v>
      </c>
      <c r="K354">
        <v>820.83049916803998</v>
      </c>
      <c r="L354">
        <v>840.06023656066805</v>
      </c>
      <c r="M354">
        <v>43.848163685539298</v>
      </c>
      <c r="N354">
        <v>0.640191817010203</v>
      </c>
      <c r="O354">
        <v>18.016244154565499</v>
      </c>
      <c r="P354">
        <v>7.1678206396307198</v>
      </c>
      <c r="Q354">
        <v>-0.17902467277341699</v>
      </c>
    </row>
    <row r="355" spans="1:17" hidden="1" x14ac:dyDescent="0.3">
      <c r="A355" t="s">
        <v>819</v>
      </c>
      <c r="B355" t="s">
        <v>820</v>
      </c>
      <c r="C355" t="s">
        <v>3184</v>
      </c>
      <c r="D355" t="s">
        <v>130</v>
      </c>
      <c r="E355">
        <v>20173.740000000002</v>
      </c>
      <c r="F355">
        <v>141.97</v>
      </c>
      <c r="G355">
        <v>-19.572746706870898</v>
      </c>
      <c r="H355">
        <v>-0.159759710819459</v>
      </c>
      <c r="I355">
        <v>-5.6055474450074403</v>
      </c>
      <c r="J355">
        <v>0.53910566229858103</v>
      </c>
      <c r="K355">
        <v>141.11724470658899</v>
      </c>
      <c r="L355">
        <v>134.729293902818</v>
      </c>
      <c r="M355">
        <v>53.328059728626101</v>
      </c>
      <c r="N355">
        <v>0.24530309412100601</v>
      </c>
      <c r="O355">
        <v>9.0723392265971494</v>
      </c>
      <c r="P355">
        <v>18.06237006237</v>
      </c>
    </row>
    <row r="356" spans="1:17" hidden="1" x14ac:dyDescent="0.3">
      <c r="A356" t="s">
        <v>821</v>
      </c>
      <c r="B356" t="s">
        <v>822</v>
      </c>
      <c r="C356" t="s">
        <v>3184</v>
      </c>
      <c r="D356" t="s">
        <v>130</v>
      </c>
      <c r="E356">
        <v>20155.501969815999</v>
      </c>
      <c r="F356">
        <v>353.54</v>
      </c>
      <c r="G356">
        <v>-17.160264568255801</v>
      </c>
      <c r="H356">
        <v>2.0876010629676598</v>
      </c>
      <c r="I356">
        <v>-12.121375939388001</v>
      </c>
      <c r="J356">
        <v>1.85985629968073</v>
      </c>
      <c r="K356">
        <v>345.433010503064</v>
      </c>
      <c r="L356">
        <v>338.67229778677699</v>
      </c>
      <c r="M356">
        <v>42.778347382377802</v>
      </c>
      <c r="N356">
        <v>0.97712267143078402</v>
      </c>
      <c r="O356">
        <v>3.2415002545680802</v>
      </c>
      <c r="P356">
        <v>16.1050903119868</v>
      </c>
      <c r="Q356">
        <v>-0.10379904096142301</v>
      </c>
    </row>
    <row r="357" spans="1:17" x14ac:dyDescent="0.3">
      <c r="A357" t="s">
        <v>823</v>
      </c>
      <c r="B357" t="s">
        <v>824</v>
      </c>
      <c r="C357" t="s">
        <v>3176</v>
      </c>
      <c r="D357" t="s">
        <v>124</v>
      </c>
      <c r="E357">
        <v>20145.399018183602</v>
      </c>
      <c r="F357">
        <v>1102.25</v>
      </c>
      <c r="G357">
        <v>110.70639393859599</v>
      </c>
      <c r="H357">
        <v>19.572556560713</v>
      </c>
      <c r="I357">
        <v>6.3661018460864902</v>
      </c>
      <c r="J357">
        <v>-5.0760896606404096</v>
      </c>
      <c r="K357">
        <v>1019.0198058736599</v>
      </c>
      <c r="L357">
        <v>884.27765635634898</v>
      </c>
      <c r="M357">
        <v>51.2435056800824</v>
      </c>
      <c r="N357">
        <v>1.9002939176567399</v>
      </c>
      <c r="O357">
        <v>19.210705375368502</v>
      </c>
      <c r="P357">
        <v>154.85549132947901</v>
      </c>
      <c r="Q357">
        <v>0.240579232585419</v>
      </c>
    </row>
    <row r="358" spans="1:17" x14ac:dyDescent="0.3">
      <c r="A358" t="s">
        <v>825</v>
      </c>
      <c r="B358" t="s">
        <v>826</v>
      </c>
      <c r="C358" t="s">
        <v>3171</v>
      </c>
      <c r="D358" t="s">
        <v>225</v>
      </c>
      <c r="E358">
        <v>20128.495430999999</v>
      </c>
      <c r="F358">
        <v>2884.9</v>
      </c>
      <c r="G358">
        <v>101.857313318972</v>
      </c>
      <c r="H358">
        <v>12.896689139760801</v>
      </c>
      <c r="I358">
        <v>61.475611859795102</v>
      </c>
      <c r="J358">
        <v>9.7469837426551305</v>
      </c>
      <c r="K358">
        <v>2503.6790331452298</v>
      </c>
      <c r="L358">
        <v>1958.15398271506</v>
      </c>
      <c r="M358">
        <v>73.606936581876397</v>
      </c>
      <c r="N358">
        <v>0.69804124305160797</v>
      </c>
      <c r="O358">
        <v>3.12315851502651</v>
      </c>
      <c r="P358">
        <v>147.28067543821999</v>
      </c>
      <c r="Q358">
        <v>9.5832323158173E-2</v>
      </c>
    </row>
    <row r="359" spans="1:17" x14ac:dyDescent="0.3">
      <c r="A359" t="s">
        <v>827</v>
      </c>
      <c r="B359" t="s">
        <v>828</v>
      </c>
      <c r="C359" t="s">
        <v>3171</v>
      </c>
      <c r="D359" t="s">
        <v>37</v>
      </c>
      <c r="E359">
        <v>20089.984913239899</v>
      </c>
      <c r="F359">
        <v>547.1</v>
      </c>
      <c r="G359">
        <v>17.046199202389399</v>
      </c>
      <c r="H359">
        <v>-1.3936833359987499</v>
      </c>
      <c r="I359">
        <v>7.09675614165283</v>
      </c>
      <c r="J359">
        <v>2.0748092722441802</v>
      </c>
      <c r="K359">
        <v>534.92355230459805</v>
      </c>
      <c r="L359">
        <v>471.17287288329402</v>
      </c>
      <c r="M359">
        <v>51.446981925309103</v>
      </c>
      <c r="N359">
        <v>0.46397843779640102</v>
      </c>
      <c r="O359">
        <v>8.9106196307804808</v>
      </c>
      <c r="P359">
        <v>64.294294294294303</v>
      </c>
      <c r="Q359">
        <v>0.141299416374568</v>
      </c>
    </row>
    <row r="360" spans="1:17" x14ac:dyDescent="0.3">
      <c r="A360" t="s">
        <v>829</v>
      </c>
      <c r="B360" t="s">
        <v>830</v>
      </c>
      <c r="C360" t="s">
        <v>3178</v>
      </c>
      <c r="D360" t="s">
        <v>37</v>
      </c>
      <c r="E360">
        <v>19960.5356712799</v>
      </c>
      <c r="F360">
        <v>902.1</v>
      </c>
      <c r="G360">
        <v>-17.415472268032499</v>
      </c>
      <c r="H360">
        <v>-2.59850670826021</v>
      </c>
      <c r="I360">
        <v>-0.31628685538458001</v>
      </c>
      <c r="J360">
        <v>3.0645547976410201</v>
      </c>
      <c r="K360">
        <v>901.864578585407</v>
      </c>
      <c r="L360">
        <v>866.69593902602901</v>
      </c>
      <c r="M360">
        <v>56.553899021897898</v>
      </c>
      <c r="N360">
        <v>0.71513761904199302</v>
      </c>
      <c r="O360">
        <v>13.6237667664338</v>
      </c>
      <c r="P360">
        <v>26.841957255343001</v>
      </c>
    </row>
    <row r="361" spans="1:17" x14ac:dyDescent="0.3">
      <c r="A361" t="s">
        <v>831</v>
      </c>
      <c r="B361" t="s">
        <v>832</v>
      </c>
      <c r="C361" t="s">
        <v>3178</v>
      </c>
      <c r="D361" t="s">
        <v>833</v>
      </c>
      <c r="E361">
        <v>19931.138932900001</v>
      </c>
      <c r="F361">
        <v>897.1</v>
      </c>
      <c r="G361">
        <v>8.5166740462279904</v>
      </c>
      <c r="H361">
        <v>11.3411260799391</v>
      </c>
      <c r="I361">
        <v>22.292947278185</v>
      </c>
      <c r="J361">
        <v>1.53816330063687</v>
      </c>
      <c r="K361">
        <v>801.07671478006296</v>
      </c>
      <c r="L361">
        <v>722.82650106548101</v>
      </c>
      <c r="M361">
        <v>64.711621434035195</v>
      </c>
      <c r="N361">
        <v>2.6811289033181702</v>
      </c>
      <c r="O361">
        <v>4.2247241110244103</v>
      </c>
      <c r="P361">
        <v>51.026936026935999</v>
      </c>
      <c r="Q361">
        <v>6.3739670028918005E-2</v>
      </c>
    </row>
    <row r="362" spans="1:17" x14ac:dyDescent="0.3">
      <c r="A362" t="s">
        <v>834</v>
      </c>
      <c r="B362" t="s">
        <v>835</v>
      </c>
      <c r="C362" t="s">
        <v>3169</v>
      </c>
      <c r="D362" t="s">
        <v>570</v>
      </c>
      <c r="E362">
        <v>19822.717589324999</v>
      </c>
      <c r="F362">
        <v>467.25</v>
      </c>
      <c r="G362">
        <v>-53.002294296214302</v>
      </c>
      <c r="H362">
        <v>-2.4860820125440702E-2</v>
      </c>
      <c r="I362">
        <v>22.7252827400428</v>
      </c>
      <c r="J362">
        <v>-9.1307752057855307</v>
      </c>
      <c r="K362">
        <v>473.957014431586</v>
      </c>
      <c r="L362">
        <v>477.00771956150197</v>
      </c>
      <c r="M362">
        <v>37.747101824746601</v>
      </c>
      <c r="N362">
        <v>2.7885984920234099</v>
      </c>
      <c r="O362">
        <v>46.607291770009702</v>
      </c>
      <c r="P362">
        <v>53.559221769422898</v>
      </c>
      <c r="Q362">
        <v>4.9465012024644997E-2</v>
      </c>
    </row>
    <row r="363" spans="1:17" hidden="1" x14ac:dyDescent="0.3">
      <c r="A363" t="s">
        <v>836</v>
      </c>
      <c r="B363" t="s">
        <v>837</v>
      </c>
      <c r="C363" t="s">
        <v>3179</v>
      </c>
      <c r="D363" t="s">
        <v>838</v>
      </c>
      <c r="E363">
        <v>19715.609855359398</v>
      </c>
      <c r="F363">
        <v>1812.5</v>
      </c>
      <c r="G363">
        <v>-2.4758419458993499</v>
      </c>
      <c r="H363">
        <v>-2.0849020028229099</v>
      </c>
      <c r="I363">
        <v>14.037453873839</v>
      </c>
      <c r="J363">
        <v>4.2431225113917996</v>
      </c>
      <c r="K363">
        <v>1737.6413627601701</v>
      </c>
      <c r="M363">
        <v>58.276556424133801</v>
      </c>
      <c r="N363">
        <v>0.67163727810951601</v>
      </c>
      <c r="O363">
        <v>10.4</v>
      </c>
      <c r="P363">
        <v>47.1603134007226</v>
      </c>
    </row>
    <row r="364" spans="1:17" hidden="1" x14ac:dyDescent="0.3">
      <c r="A364" t="s">
        <v>839</v>
      </c>
      <c r="B364" t="s">
        <v>840</v>
      </c>
      <c r="C364" t="s">
        <v>3184</v>
      </c>
      <c r="D364" t="s">
        <v>46</v>
      </c>
      <c r="E364">
        <v>19707.9940341072</v>
      </c>
      <c r="F364">
        <v>1887.25</v>
      </c>
      <c r="G364">
        <v>541.84025123319998</v>
      </c>
      <c r="H364">
        <v>16.388963831919199</v>
      </c>
      <c r="I364">
        <v>6.9544318647608403</v>
      </c>
      <c r="J364">
        <v>-6.1465606997647901</v>
      </c>
      <c r="K364">
        <v>1692.8428052316599</v>
      </c>
      <c r="L364">
        <v>1491.70917252563</v>
      </c>
      <c r="M364">
        <v>64.222191557315696</v>
      </c>
      <c r="N364">
        <v>1.62006871306533</v>
      </c>
      <c r="O364">
        <v>60.961716783679897</v>
      </c>
      <c r="P364">
        <v>686.35416666666595</v>
      </c>
      <c r="Q364">
        <v>0.29736769150674403</v>
      </c>
    </row>
    <row r="365" spans="1:17" hidden="1" x14ac:dyDescent="0.3">
      <c r="A365" t="s">
        <v>841</v>
      </c>
      <c r="B365" t="s">
        <v>842</v>
      </c>
      <c r="C365" t="s">
        <v>3169</v>
      </c>
      <c r="D365" t="s">
        <v>51</v>
      </c>
      <c r="E365">
        <v>19689.028009574999</v>
      </c>
      <c r="F365">
        <v>458.05</v>
      </c>
      <c r="G365">
        <v>7.6746066128470796</v>
      </c>
      <c r="H365">
        <v>16.197348735634499</v>
      </c>
      <c r="I365">
        <v>24.1879024325854</v>
      </c>
      <c r="J365">
        <v>-9.5361208418632497</v>
      </c>
      <c r="K365">
        <v>437.24128801710998</v>
      </c>
      <c r="M365">
        <v>43.210957334803801</v>
      </c>
      <c r="N365">
        <v>1.2151192305618601</v>
      </c>
      <c r="O365">
        <v>12.826110686606199</v>
      </c>
      <c r="P365">
        <v>56.866438356164302</v>
      </c>
    </row>
    <row r="366" spans="1:17" x14ac:dyDescent="0.3">
      <c r="A366" t="s">
        <v>843</v>
      </c>
      <c r="B366" t="s">
        <v>844</v>
      </c>
      <c r="C366" t="s">
        <v>3181</v>
      </c>
      <c r="D366" t="s">
        <v>552</v>
      </c>
      <c r="E366">
        <v>19644.748310913001</v>
      </c>
      <c r="F366">
        <v>1734.6</v>
      </c>
      <c r="G366">
        <v>-8.2646651890295999</v>
      </c>
      <c r="H366">
        <v>4.51502333963795</v>
      </c>
      <c r="I366">
        <v>-3.4653389935438899</v>
      </c>
      <c r="J366">
        <v>3.3138546683863801</v>
      </c>
      <c r="K366">
        <v>1674.0593242929899</v>
      </c>
      <c r="L366">
        <v>1611.96761015637</v>
      </c>
      <c r="M366">
        <v>71.818416205537801</v>
      </c>
      <c r="N366">
        <v>1.2804310659768401</v>
      </c>
      <c r="O366">
        <v>9.6477574080479709</v>
      </c>
      <c r="P366">
        <v>32.614678899082499</v>
      </c>
    </row>
    <row r="367" spans="1:17" x14ac:dyDescent="0.3">
      <c r="A367" t="s">
        <v>845</v>
      </c>
      <c r="B367" t="s">
        <v>846</v>
      </c>
      <c r="C367" t="s">
        <v>3181</v>
      </c>
      <c r="D367" t="s">
        <v>325</v>
      </c>
      <c r="E367">
        <v>19566.627120000001</v>
      </c>
      <c r="F367">
        <v>1708.1</v>
      </c>
      <c r="G367">
        <v>74.435032441217402</v>
      </c>
      <c r="H367">
        <v>-8.2784629953897806</v>
      </c>
      <c r="I367">
        <v>92.183024515217198</v>
      </c>
      <c r="J367">
        <v>-2.6129983565660901</v>
      </c>
      <c r="K367">
        <v>1846.75919853404</v>
      </c>
      <c r="L367">
        <v>1480.4486537738401</v>
      </c>
      <c r="M367">
        <v>40.505244775718303</v>
      </c>
      <c r="N367">
        <v>0.62244900182524898</v>
      </c>
      <c r="O367">
        <v>65.903635618523495</v>
      </c>
      <c r="P367">
        <v>163.47370044732301</v>
      </c>
      <c r="Q367">
        <v>0.18253607365338001</v>
      </c>
    </row>
    <row r="368" spans="1:17" x14ac:dyDescent="0.3">
      <c r="A368" t="s">
        <v>847</v>
      </c>
      <c r="B368" t="s">
        <v>848</v>
      </c>
      <c r="C368" t="s">
        <v>3181</v>
      </c>
      <c r="D368" t="s">
        <v>261</v>
      </c>
      <c r="E368">
        <v>19530.820844999998</v>
      </c>
      <c r="F368">
        <v>18282.150000000001</v>
      </c>
      <c r="G368">
        <v>-5.8722065429644301</v>
      </c>
      <c r="H368">
        <v>18.8103394645719</v>
      </c>
      <c r="I368">
        <v>-3.1325946816593899</v>
      </c>
      <c r="J368">
        <v>10.687951821044299</v>
      </c>
      <c r="K368">
        <v>16100.4945407867</v>
      </c>
      <c r="L368">
        <v>15356.5240097318</v>
      </c>
      <c r="M368">
        <v>78.279121422145806</v>
      </c>
      <c r="N368">
        <v>1.5368794777133701</v>
      </c>
      <c r="O368">
        <v>5.02019729626985</v>
      </c>
      <c r="P368">
        <v>43.701610557839402</v>
      </c>
      <c r="Q368">
        <v>9.5468326563052E-2</v>
      </c>
    </row>
    <row r="369" spans="1:17" x14ac:dyDescent="0.3">
      <c r="A369" t="s">
        <v>849</v>
      </c>
      <c r="B369" t="s">
        <v>850</v>
      </c>
      <c r="C369" t="s">
        <v>3169</v>
      </c>
      <c r="D369" t="s">
        <v>479</v>
      </c>
      <c r="E369">
        <v>19528.748182843599</v>
      </c>
      <c r="F369">
        <v>1137.3499999999999</v>
      </c>
      <c r="G369">
        <v>102.927625948421</v>
      </c>
      <c r="H369">
        <v>6.1992834092243303</v>
      </c>
      <c r="I369">
        <v>64.4893190927788</v>
      </c>
      <c r="J369">
        <v>3.4016787500100301</v>
      </c>
      <c r="K369">
        <v>976.27849762820904</v>
      </c>
      <c r="L369">
        <v>763.26560402699999</v>
      </c>
      <c r="M369">
        <v>67.883622976219499</v>
      </c>
      <c r="N369">
        <v>1.2510763621872401</v>
      </c>
      <c r="O369">
        <v>4.5412581878929199</v>
      </c>
      <c r="P369">
        <v>167.26589119962401</v>
      </c>
    </row>
    <row r="370" spans="1:17" x14ac:dyDescent="0.3">
      <c r="A370" t="s">
        <v>851</v>
      </c>
      <c r="B370" t="s">
        <v>852</v>
      </c>
      <c r="C370" t="s">
        <v>3181</v>
      </c>
      <c r="D370" t="s">
        <v>161</v>
      </c>
      <c r="E370">
        <v>19513.28029635</v>
      </c>
      <c r="F370">
        <v>816.1</v>
      </c>
      <c r="G370">
        <v>94.081840668602098</v>
      </c>
      <c r="H370">
        <v>-5.7858005069481901</v>
      </c>
      <c r="I370">
        <v>-14.9570115806627</v>
      </c>
      <c r="J370">
        <v>-3.5140475832859099</v>
      </c>
      <c r="K370">
        <v>808.71627892614799</v>
      </c>
      <c r="L370">
        <v>700.169119663694</v>
      </c>
      <c r="M370">
        <v>52.400732875420402</v>
      </c>
      <c r="N370">
        <v>2.33060882315322</v>
      </c>
      <c r="O370">
        <v>20.083323122166401</v>
      </c>
      <c r="P370">
        <v>172.03333333333299</v>
      </c>
      <c r="Q370">
        <v>0.188044212800524</v>
      </c>
    </row>
    <row r="371" spans="1:17" x14ac:dyDescent="0.3">
      <c r="A371" t="s">
        <v>853</v>
      </c>
      <c r="B371" t="s">
        <v>854</v>
      </c>
      <c r="C371" t="s">
        <v>3181</v>
      </c>
      <c r="D371" t="s">
        <v>124</v>
      </c>
      <c r="E371">
        <v>19393.013724709999</v>
      </c>
      <c r="F371">
        <v>739.45</v>
      </c>
      <c r="G371">
        <v>59.047988708154598</v>
      </c>
      <c r="H371">
        <v>1.5230304663504599</v>
      </c>
      <c r="I371">
        <v>17.150648430602601</v>
      </c>
      <c r="J371">
        <v>1.77837938851901</v>
      </c>
      <c r="K371">
        <v>682.75234748181504</v>
      </c>
      <c r="L371">
        <v>587.10357500016096</v>
      </c>
      <c r="M371">
        <v>62.579521297126597</v>
      </c>
      <c r="N371">
        <v>1.1021340440449601</v>
      </c>
      <c r="O371">
        <v>7.4785313408614398</v>
      </c>
      <c r="P371">
        <v>96.583809650405399</v>
      </c>
      <c r="Q371">
        <v>0.15945339981309001</v>
      </c>
    </row>
    <row r="372" spans="1:17" x14ac:dyDescent="0.3">
      <c r="A372" t="s">
        <v>855</v>
      </c>
      <c r="B372" t="s">
        <v>856</v>
      </c>
      <c r="C372" t="s">
        <v>3173</v>
      </c>
      <c r="D372" t="s">
        <v>54</v>
      </c>
      <c r="E372">
        <v>19336.25</v>
      </c>
      <c r="F372">
        <v>7734.5</v>
      </c>
      <c r="G372">
        <v>39.3171988214782</v>
      </c>
      <c r="H372">
        <v>14.9841290490943</v>
      </c>
      <c r="I372">
        <v>35.305542172220001</v>
      </c>
      <c r="J372">
        <v>1.54950883383752</v>
      </c>
      <c r="K372">
        <v>6894.7672361100604</v>
      </c>
      <c r="L372">
        <v>6058.5495709296601</v>
      </c>
      <c r="M372">
        <v>62.718540690549801</v>
      </c>
      <c r="N372">
        <v>3.8489933311696398</v>
      </c>
      <c r="O372">
        <v>5.2104208416833702</v>
      </c>
      <c r="P372">
        <v>73.769939339474206</v>
      </c>
      <c r="Q372">
        <v>0.108051238043128</v>
      </c>
    </row>
    <row r="373" spans="1:17" x14ac:dyDescent="0.3">
      <c r="A373" t="s">
        <v>857</v>
      </c>
      <c r="B373" t="s">
        <v>858</v>
      </c>
      <c r="C373" t="s">
        <v>3178</v>
      </c>
      <c r="D373" t="s">
        <v>215</v>
      </c>
      <c r="E373">
        <v>19202.906736820001</v>
      </c>
      <c r="F373">
        <v>441.4</v>
      </c>
      <c r="G373">
        <v>14.2923843037078</v>
      </c>
      <c r="H373">
        <v>-5.7737719382907304</v>
      </c>
      <c r="I373">
        <v>16.424523002748199</v>
      </c>
      <c r="J373">
        <v>-0.58902608396337697</v>
      </c>
      <c r="K373">
        <v>455.49375520202898</v>
      </c>
      <c r="L373">
        <v>394.67577400955003</v>
      </c>
      <c r="M373">
        <v>31.785734074376499</v>
      </c>
      <c r="N373">
        <v>0.48010693169532498</v>
      </c>
      <c r="O373">
        <v>30.822383325781601</v>
      </c>
      <c r="P373">
        <v>57.081850533807803</v>
      </c>
      <c r="Q373">
        <v>4.6931041248393E-2</v>
      </c>
    </row>
    <row r="374" spans="1:17" x14ac:dyDescent="0.3">
      <c r="A374" t="s">
        <v>859</v>
      </c>
      <c r="B374" t="s">
        <v>860</v>
      </c>
      <c r="C374" t="s">
        <v>3172</v>
      </c>
      <c r="D374" t="s">
        <v>46</v>
      </c>
      <c r="E374">
        <v>19108.51090578</v>
      </c>
      <c r="F374">
        <v>304.35000000000002</v>
      </c>
      <c r="G374">
        <v>58.147946363406803</v>
      </c>
      <c r="H374">
        <v>-7.9678361852750799</v>
      </c>
      <c r="I374">
        <v>1.42821917130211</v>
      </c>
      <c r="J374">
        <v>-1.8361609875359399</v>
      </c>
      <c r="K374">
        <v>314.91943371098802</v>
      </c>
      <c r="L374">
        <v>271.59543803410901</v>
      </c>
      <c r="M374">
        <v>38.953506159166103</v>
      </c>
      <c r="N374">
        <v>0.54436301269755305</v>
      </c>
      <c r="O374">
        <v>19.763430261212399</v>
      </c>
      <c r="P374">
        <v>122.885389967045</v>
      </c>
      <c r="Q374">
        <v>0.15061720952770899</v>
      </c>
    </row>
    <row r="375" spans="1:17" x14ac:dyDescent="0.3">
      <c r="A375" t="s">
        <v>861</v>
      </c>
      <c r="B375" t="s">
        <v>862</v>
      </c>
      <c r="C375" t="s">
        <v>3169</v>
      </c>
      <c r="D375" t="s">
        <v>51</v>
      </c>
      <c r="E375">
        <v>19082.90932689</v>
      </c>
      <c r="F375">
        <v>1196.7</v>
      </c>
      <c r="G375">
        <v>-41.514433352434999</v>
      </c>
      <c r="H375">
        <v>-5.2457139873855203</v>
      </c>
      <c r="I375">
        <v>-29.493263074966599</v>
      </c>
      <c r="J375">
        <v>-0.70918507634636896</v>
      </c>
      <c r="K375">
        <v>1249.0646116103001</v>
      </c>
      <c r="L375">
        <v>1347.45839120592</v>
      </c>
      <c r="M375">
        <v>32.808641081944103</v>
      </c>
      <c r="N375">
        <v>0.59566508238756799</v>
      </c>
      <c r="O375">
        <v>50.079384975348802</v>
      </c>
      <c r="P375">
        <v>3.7901127493495199</v>
      </c>
      <c r="Q375">
        <v>5.2204760249109999E-2</v>
      </c>
    </row>
    <row r="376" spans="1:17" x14ac:dyDescent="0.3">
      <c r="A376" t="s">
        <v>863</v>
      </c>
      <c r="B376" t="s">
        <v>864</v>
      </c>
      <c r="C376" t="s">
        <v>3167</v>
      </c>
      <c r="D376" t="s">
        <v>176</v>
      </c>
      <c r="E376">
        <v>18917.920042559999</v>
      </c>
      <c r="F376">
        <v>1915.2</v>
      </c>
      <c r="G376">
        <v>41.320403517081601</v>
      </c>
      <c r="H376">
        <v>4.4139474969863599</v>
      </c>
      <c r="I376">
        <v>21.870140792160001</v>
      </c>
      <c r="J376">
        <v>0.55580192283653396</v>
      </c>
      <c r="K376">
        <v>1818.85546489999</v>
      </c>
      <c r="L376">
        <v>1542.6568592169699</v>
      </c>
      <c r="M376">
        <v>52.287444375343497</v>
      </c>
      <c r="N376">
        <v>1.4364036945490499</v>
      </c>
      <c r="O376">
        <v>3.8011695906432701</v>
      </c>
      <c r="P376">
        <v>95.678160919540204</v>
      </c>
      <c r="Q376">
        <v>6.2495449799873003E-2</v>
      </c>
    </row>
    <row r="377" spans="1:17" x14ac:dyDescent="0.3">
      <c r="A377" t="s">
        <v>865</v>
      </c>
      <c r="B377" t="s">
        <v>866</v>
      </c>
      <c r="C377" t="s">
        <v>3179</v>
      </c>
      <c r="D377" t="s">
        <v>294</v>
      </c>
      <c r="E377">
        <v>18880.455663829998</v>
      </c>
      <c r="F377">
        <v>865.1</v>
      </c>
      <c r="G377">
        <v>21.241721536636</v>
      </c>
      <c r="H377">
        <v>-1.3955177222784001</v>
      </c>
      <c r="I377">
        <v>-16.288037309557399</v>
      </c>
      <c r="J377">
        <v>-5.3170008848571904</v>
      </c>
      <c r="K377">
        <v>852.33503159765201</v>
      </c>
      <c r="L377">
        <v>779.77412253701903</v>
      </c>
      <c r="M377">
        <v>41.330942585188097</v>
      </c>
      <c r="N377">
        <v>1.0165261209141401</v>
      </c>
      <c r="O377">
        <v>10.738642931453001</v>
      </c>
      <c r="P377">
        <v>61.670715754064602</v>
      </c>
      <c r="Q377">
        <v>0.161511764900865</v>
      </c>
    </row>
    <row r="378" spans="1:17" x14ac:dyDescent="0.3">
      <c r="A378" t="s">
        <v>867</v>
      </c>
      <c r="B378" t="s">
        <v>868</v>
      </c>
      <c r="C378" t="s">
        <v>3175</v>
      </c>
      <c r="D378" t="s">
        <v>187</v>
      </c>
      <c r="E378">
        <v>18805.437062159999</v>
      </c>
      <c r="F378">
        <v>773.6</v>
      </c>
      <c r="G378">
        <v>-8.1656264248383508</v>
      </c>
      <c r="H378">
        <v>19.632532880868599</v>
      </c>
      <c r="I378">
        <v>22.559897094014499</v>
      </c>
      <c r="J378">
        <v>-3.1620369176323102</v>
      </c>
      <c r="K378">
        <v>695.453463660024</v>
      </c>
      <c r="L378">
        <v>626.53458431600302</v>
      </c>
      <c r="M378">
        <v>58.284846879161201</v>
      </c>
      <c r="N378">
        <v>3.4111242450915098</v>
      </c>
      <c r="O378">
        <v>7.8011892450879001</v>
      </c>
      <c r="P378">
        <v>54.241850264180997</v>
      </c>
      <c r="Q378">
        <v>7.9301778385915997E-2</v>
      </c>
    </row>
    <row r="379" spans="1:17" x14ac:dyDescent="0.3">
      <c r="A379" t="s">
        <v>869</v>
      </c>
      <c r="B379" t="s">
        <v>870</v>
      </c>
      <c r="C379" t="s">
        <v>613</v>
      </c>
      <c r="D379" t="s">
        <v>613</v>
      </c>
      <c r="E379">
        <v>18603.928164510002</v>
      </c>
      <c r="F379">
        <v>36.97</v>
      </c>
      <c r="G379">
        <v>-32.111826134022998</v>
      </c>
      <c r="H379">
        <v>-2.54656089138575</v>
      </c>
      <c r="I379">
        <v>-21.6059949587831</v>
      </c>
      <c r="J379">
        <v>2.8781288861597401</v>
      </c>
      <c r="K379">
        <v>37.007230539913003</v>
      </c>
      <c r="L379">
        <v>37.957016229499303</v>
      </c>
      <c r="M379">
        <v>64.214468533394793</v>
      </c>
      <c r="N379">
        <v>0.64662956284184103</v>
      </c>
      <c r="O379">
        <v>43.088991073843601</v>
      </c>
      <c r="P379">
        <v>14.104938271604899</v>
      </c>
      <c r="Q379">
        <v>7.2767914637999998E-4</v>
      </c>
    </row>
    <row r="380" spans="1:17" x14ac:dyDescent="0.3">
      <c r="A380" t="s">
        <v>871</v>
      </c>
      <c r="B380" t="s">
        <v>872</v>
      </c>
      <c r="C380" t="s">
        <v>3169</v>
      </c>
      <c r="D380" t="s">
        <v>873</v>
      </c>
      <c r="E380">
        <v>18558.237407540499</v>
      </c>
      <c r="F380">
        <v>208.34</v>
      </c>
      <c r="G380">
        <v>25.2864682596792</v>
      </c>
      <c r="H380">
        <v>-0.59871254056516698</v>
      </c>
      <c r="I380">
        <v>31.459327313345099</v>
      </c>
      <c r="J380">
        <v>1.4002795973101101</v>
      </c>
      <c r="K380">
        <v>202.52506686139199</v>
      </c>
      <c r="L380">
        <v>173.60023495402399</v>
      </c>
      <c r="M380">
        <v>44.203595157537201</v>
      </c>
      <c r="N380">
        <v>1.9981078844296001</v>
      </c>
      <c r="O380">
        <v>17.3082461361236</v>
      </c>
      <c r="P380">
        <v>71.685208075813705</v>
      </c>
      <c r="Q380">
        <v>-3.4413739933289E-2</v>
      </c>
    </row>
    <row r="381" spans="1:17" hidden="1" x14ac:dyDescent="0.3">
      <c r="A381" t="s">
        <v>874</v>
      </c>
      <c r="B381" t="s">
        <v>875</v>
      </c>
      <c r="C381" t="s">
        <v>3184</v>
      </c>
      <c r="D381" t="s">
        <v>613</v>
      </c>
      <c r="E381">
        <v>18546.688595</v>
      </c>
      <c r="F381">
        <v>218.5</v>
      </c>
      <c r="G381">
        <v>793.70335722213599</v>
      </c>
      <c r="H381">
        <v>103.617767783235</v>
      </c>
      <c r="I381">
        <v>810.216653041874</v>
      </c>
      <c r="J381">
        <v>-9.4179666467160104</v>
      </c>
      <c r="K381">
        <v>109.2034</v>
      </c>
      <c r="M381">
        <v>58.890620956836102</v>
      </c>
      <c r="O381">
        <v>22.425629290617799</v>
      </c>
      <c r="P381">
        <v>871.11111111111097</v>
      </c>
    </row>
    <row r="382" spans="1:17" x14ac:dyDescent="0.3">
      <c r="A382" t="s">
        <v>876</v>
      </c>
      <c r="B382" t="s">
        <v>877</v>
      </c>
      <c r="C382" t="s">
        <v>3173</v>
      </c>
      <c r="D382" t="s">
        <v>54</v>
      </c>
      <c r="E382">
        <v>18531.786751110001</v>
      </c>
      <c r="F382">
        <v>1170.3</v>
      </c>
      <c r="G382">
        <v>137.057282910986</v>
      </c>
      <c r="H382">
        <v>24.398561519190601</v>
      </c>
      <c r="I382">
        <v>83.694160346614595</v>
      </c>
      <c r="J382">
        <v>-1.1518315163641299</v>
      </c>
      <c r="K382">
        <v>997.04320819147699</v>
      </c>
      <c r="L382">
        <v>752.49647292263603</v>
      </c>
      <c r="M382">
        <v>56.321768975835603</v>
      </c>
      <c r="N382">
        <v>0.50821474158147695</v>
      </c>
      <c r="O382">
        <v>6.5666923011193896</v>
      </c>
      <c r="P382">
        <v>267.15294117646999</v>
      </c>
      <c r="Q382">
        <v>5.9572838371240999E-2</v>
      </c>
    </row>
    <row r="383" spans="1:17" x14ac:dyDescent="0.3">
      <c r="A383" t="s">
        <v>878</v>
      </c>
      <c r="B383" t="s">
        <v>879</v>
      </c>
      <c r="C383" t="s">
        <v>3168</v>
      </c>
      <c r="D383" t="s">
        <v>289</v>
      </c>
      <c r="E383">
        <v>18444.9521569299</v>
      </c>
      <c r="F383">
        <v>1318.7</v>
      </c>
      <c r="G383">
        <v>167.88532740902701</v>
      </c>
      <c r="H383">
        <v>15.639066989608899</v>
      </c>
      <c r="I383">
        <v>51.100419922132701</v>
      </c>
      <c r="J383">
        <v>0.88797013107120304</v>
      </c>
      <c r="K383">
        <v>1142.5807713813199</v>
      </c>
      <c r="L383">
        <v>919.53208594392595</v>
      </c>
      <c r="M383">
        <v>58.246066561324803</v>
      </c>
      <c r="N383">
        <v>2.27648693433584</v>
      </c>
      <c r="O383">
        <v>17.388336998559101</v>
      </c>
      <c r="P383">
        <v>203.11458453051301</v>
      </c>
      <c r="Q383">
        <v>0.16062314490200799</v>
      </c>
    </row>
    <row r="384" spans="1:17" x14ac:dyDescent="0.3">
      <c r="A384" t="s">
        <v>880</v>
      </c>
      <c r="B384" t="s">
        <v>881</v>
      </c>
      <c r="C384" t="s">
        <v>3178</v>
      </c>
      <c r="D384" t="s">
        <v>592</v>
      </c>
      <c r="E384">
        <v>18345.378421900001</v>
      </c>
      <c r="F384">
        <v>1427.35</v>
      </c>
      <c r="G384">
        <v>-43.175914993647297</v>
      </c>
      <c r="H384">
        <v>-4.4057264006614298</v>
      </c>
      <c r="I384">
        <v>-10.971588652896999</v>
      </c>
      <c r="J384">
        <v>0.270251382040266</v>
      </c>
      <c r="K384">
        <v>1449.9917357121999</v>
      </c>
      <c r="L384">
        <v>1473.54640898552</v>
      </c>
      <c r="M384">
        <v>44.129264667494603</v>
      </c>
      <c r="N384">
        <v>0.65341472275926304</v>
      </c>
      <c r="O384">
        <v>20.800784670893599</v>
      </c>
      <c r="P384">
        <v>12.4783293932229</v>
      </c>
      <c r="Q384">
        <v>-0.13556205331871601</v>
      </c>
    </row>
    <row r="385" spans="1:17" x14ac:dyDescent="0.3">
      <c r="A385" t="s">
        <v>882</v>
      </c>
      <c r="B385" t="s">
        <v>883</v>
      </c>
      <c r="C385" t="s">
        <v>3172</v>
      </c>
      <c r="D385" t="s">
        <v>46</v>
      </c>
      <c r="E385">
        <v>18309.623432689899</v>
      </c>
      <c r="F385">
        <v>1574.35</v>
      </c>
      <c r="G385">
        <v>178.581775135985</v>
      </c>
      <c r="H385">
        <v>-6.0912533843082697</v>
      </c>
      <c r="I385">
        <v>79.541343611653602</v>
      </c>
      <c r="J385">
        <v>0.70268225542496598</v>
      </c>
      <c r="K385">
        <v>1578.1985842594399</v>
      </c>
      <c r="L385">
        <v>1223.59070510576</v>
      </c>
      <c r="M385">
        <v>44.7386602482364</v>
      </c>
      <c r="N385">
        <v>1.49110067196465</v>
      </c>
      <c r="O385">
        <v>14.1232889764029</v>
      </c>
      <c r="P385">
        <v>227.989583333333</v>
      </c>
      <c r="Q385">
        <v>0.18544343964702101</v>
      </c>
    </row>
    <row r="386" spans="1:17" x14ac:dyDescent="0.3">
      <c r="A386" t="s">
        <v>884</v>
      </c>
      <c r="B386" t="s">
        <v>885</v>
      </c>
      <c r="C386" t="s">
        <v>3175</v>
      </c>
      <c r="D386" t="s">
        <v>777</v>
      </c>
      <c r="E386">
        <v>18278.197511179998</v>
      </c>
      <c r="F386">
        <v>1011.95</v>
      </c>
      <c r="G386">
        <v>26.510366538918699</v>
      </c>
      <c r="H386">
        <v>1.67328035165314</v>
      </c>
      <c r="I386">
        <v>26.309515232303301</v>
      </c>
      <c r="J386">
        <v>2.7652006557473698</v>
      </c>
      <c r="K386">
        <v>954.24983707027604</v>
      </c>
      <c r="L386">
        <v>812.57576019455405</v>
      </c>
      <c r="M386">
        <v>57.372173895147199</v>
      </c>
      <c r="N386">
        <v>0.56834267231698798</v>
      </c>
      <c r="O386">
        <v>2.64341123573299</v>
      </c>
      <c r="P386">
        <v>73.427592116538094</v>
      </c>
      <c r="Q386">
        <v>0.16630517401660899</v>
      </c>
    </row>
    <row r="387" spans="1:17" x14ac:dyDescent="0.3">
      <c r="A387" t="s">
        <v>886</v>
      </c>
      <c r="B387" t="s">
        <v>887</v>
      </c>
      <c r="C387" t="s">
        <v>3173</v>
      </c>
      <c r="D387" t="s">
        <v>54</v>
      </c>
      <c r="E387">
        <v>18023.809505599998</v>
      </c>
      <c r="F387">
        <v>1324.25</v>
      </c>
      <c r="G387">
        <v>14.442218907976301</v>
      </c>
      <c r="H387">
        <v>-7.5661257656527097</v>
      </c>
      <c r="I387">
        <v>41.841309402821999</v>
      </c>
      <c r="J387">
        <v>1.31024814978838</v>
      </c>
      <c r="K387">
        <v>1273.9726357291599</v>
      </c>
      <c r="L387">
        <v>1051.18541632698</v>
      </c>
      <c r="M387">
        <v>45.636659029123003</v>
      </c>
      <c r="N387">
        <v>1.5038297555944899</v>
      </c>
      <c r="O387">
        <v>14.9367566547102</v>
      </c>
      <c r="P387">
        <v>64.707711442786007</v>
      </c>
      <c r="Q387">
        <v>4.6696509378959E-2</v>
      </c>
    </row>
    <row r="388" spans="1:17" x14ac:dyDescent="0.3">
      <c r="A388" t="s">
        <v>888</v>
      </c>
      <c r="B388" t="s">
        <v>889</v>
      </c>
      <c r="C388" t="s">
        <v>3179</v>
      </c>
      <c r="D388" t="s">
        <v>127</v>
      </c>
      <c r="E388">
        <v>17967.555082260002</v>
      </c>
      <c r="F388">
        <v>2998.55</v>
      </c>
      <c r="G388">
        <v>-27.330520193969299</v>
      </c>
      <c r="H388">
        <v>-2.3079923945411398</v>
      </c>
      <c r="I388">
        <v>-0.42676584220397001</v>
      </c>
      <c r="J388">
        <v>1.2466328483723199</v>
      </c>
      <c r="K388">
        <v>2933.6535418354802</v>
      </c>
      <c r="L388">
        <v>2780.0092706816799</v>
      </c>
      <c r="M388">
        <v>52.522727140913801</v>
      </c>
      <c r="N388">
        <v>0.63894871800211905</v>
      </c>
      <c r="O388">
        <v>6.6648880292141204</v>
      </c>
      <c r="P388">
        <v>34.464125560538101</v>
      </c>
      <c r="Q388">
        <v>-9.1079917919160994E-2</v>
      </c>
    </row>
    <row r="389" spans="1:17" hidden="1" x14ac:dyDescent="0.3">
      <c r="A389" t="s">
        <v>890</v>
      </c>
      <c r="B389" t="s">
        <v>891</v>
      </c>
      <c r="C389" t="s">
        <v>3184</v>
      </c>
      <c r="D389" t="s">
        <v>468</v>
      </c>
      <c r="E389">
        <v>17918.519648009998</v>
      </c>
      <c r="F389">
        <v>3934.65</v>
      </c>
      <c r="G389">
        <v>25.8026805014538</v>
      </c>
      <c r="H389">
        <v>11.3540338644119</v>
      </c>
      <c r="I389">
        <v>45.915149580965199</v>
      </c>
      <c r="J389">
        <v>7.6010200871670399</v>
      </c>
      <c r="K389">
        <v>3450.8444082822798</v>
      </c>
      <c r="L389">
        <v>2940.4598213374402</v>
      </c>
      <c r="M389">
        <v>76.352475703224798</v>
      </c>
      <c r="N389">
        <v>0.53381076036591002</v>
      </c>
      <c r="O389">
        <v>0.93019709504020798</v>
      </c>
      <c r="P389">
        <v>73.561976179973499</v>
      </c>
      <c r="Q389">
        <v>5.3315249518952001E-2</v>
      </c>
    </row>
    <row r="390" spans="1:17" x14ac:dyDescent="0.3">
      <c r="A390" t="s">
        <v>892</v>
      </c>
      <c r="B390" t="s">
        <v>893</v>
      </c>
      <c r="C390" t="s">
        <v>3169</v>
      </c>
      <c r="D390" t="s">
        <v>387</v>
      </c>
      <c r="E390">
        <v>17905.425823276</v>
      </c>
      <c r="F390">
        <v>111.91</v>
      </c>
      <c r="G390">
        <v>-43.862102933746002</v>
      </c>
      <c r="H390">
        <v>-2.6589666102824601</v>
      </c>
      <c r="I390">
        <v>-17.7027552397135</v>
      </c>
      <c r="J390">
        <v>1.3730109810972</v>
      </c>
      <c r="K390">
        <v>111.77067217455701</v>
      </c>
      <c r="L390">
        <v>113.716012304733</v>
      </c>
      <c r="M390">
        <v>54.517895998691998</v>
      </c>
      <c r="N390">
        <v>1.44144108275967</v>
      </c>
      <c r="O390">
        <v>15.8967027075328</v>
      </c>
      <c r="P390">
        <v>7.0909090909090802</v>
      </c>
      <c r="Q390">
        <v>0.110446329401882</v>
      </c>
    </row>
    <row r="391" spans="1:17" x14ac:dyDescent="0.3">
      <c r="A391" t="s">
        <v>894</v>
      </c>
      <c r="B391" t="s">
        <v>895</v>
      </c>
      <c r="C391" t="s">
        <v>3183</v>
      </c>
      <c r="D391" t="s">
        <v>468</v>
      </c>
      <c r="E391">
        <v>17864.128684800002</v>
      </c>
      <c r="F391">
        <v>3602.4</v>
      </c>
      <c r="G391">
        <v>-37.065122956769301</v>
      </c>
      <c r="H391">
        <v>6.6108133082218004</v>
      </c>
      <c r="I391">
        <v>-0.51761319696380603</v>
      </c>
      <c r="J391">
        <v>6.9442130159731903</v>
      </c>
      <c r="K391">
        <v>3388.6034833391</v>
      </c>
      <c r="L391">
        <v>3490.6212858994099</v>
      </c>
      <c r="M391">
        <v>87.223198655813405</v>
      </c>
      <c r="N391">
        <v>0.92372014605193997</v>
      </c>
      <c r="O391">
        <v>10.466633355540701</v>
      </c>
      <c r="P391">
        <v>25.2594794763469</v>
      </c>
      <c r="Q391">
        <v>-5.8882134200363E-2</v>
      </c>
    </row>
    <row r="392" spans="1:17" x14ac:dyDescent="0.3">
      <c r="A392" t="s">
        <v>896</v>
      </c>
      <c r="B392" t="s">
        <v>897</v>
      </c>
      <c r="C392" t="s">
        <v>3185</v>
      </c>
      <c r="D392" t="s">
        <v>613</v>
      </c>
      <c r="E392">
        <v>17794.947418219999</v>
      </c>
      <c r="F392">
        <v>567.70000000000005</v>
      </c>
      <c r="G392">
        <v>66.651710804478697</v>
      </c>
      <c r="H392">
        <v>-18.503808094836501</v>
      </c>
      <c r="I392">
        <v>-30.386538543911399</v>
      </c>
      <c r="J392">
        <v>-1.89547281329087</v>
      </c>
      <c r="K392">
        <v>632.41906095093202</v>
      </c>
      <c r="L392">
        <v>593.81988735541097</v>
      </c>
      <c r="M392">
        <v>33.280375180757197</v>
      </c>
      <c r="N392">
        <v>0.97188261128097198</v>
      </c>
      <c r="O392">
        <v>37.792848335388399</v>
      </c>
      <c r="P392">
        <v>101.133746678476</v>
      </c>
      <c r="Q392">
        <v>0.13264248505926601</v>
      </c>
    </row>
    <row r="393" spans="1:17" x14ac:dyDescent="0.3">
      <c r="A393" t="s">
        <v>898</v>
      </c>
      <c r="B393" t="s">
        <v>899</v>
      </c>
      <c r="C393" t="s">
        <v>3168</v>
      </c>
      <c r="D393" t="s">
        <v>21</v>
      </c>
      <c r="E393">
        <v>17624.228038860001</v>
      </c>
      <c r="F393">
        <v>634.85</v>
      </c>
      <c r="G393">
        <v>-9.4143165490578795</v>
      </c>
      <c r="H393">
        <v>-7.5964025928606898</v>
      </c>
      <c r="I393">
        <v>-27.887055187776401</v>
      </c>
      <c r="J393">
        <v>-1.35502886344449</v>
      </c>
      <c r="K393">
        <v>646.82603836196404</v>
      </c>
      <c r="L393">
        <v>639.30638188847001</v>
      </c>
      <c r="M393">
        <v>36.076224744060802</v>
      </c>
      <c r="N393">
        <v>0.45098056233193701</v>
      </c>
      <c r="O393">
        <v>37.040245727337101</v>
      </c>
      <c r="P393">
        <v>35.189522998296397</v>
      </c>
      <c r="Q393">
        <v>6.2007767762620999E-2</v>
      </c>
    </row>
    <row r="394" spans="1:17" x14ac:dyDescent="0.3">
      <c r="A394" t="s">
        <v>900</v>
      </c>
      <c r="B394" t="s">
        <v>901</v>
      </c>
      <c r="C394" t="s">
        <v>3169</v>
      </c>
      <c r="D394" t="s">
        <v>577</v>
      </c>
      <c r="E394">
        <v>17590.519936000001</v>
      </c>
      <c r="F394">
        <v>352</v>
      </c>
      <c r="G394">
        <v>-13.0408205505816</v>
      </c>
      <c r="H394">
        <v>3.9930295582423199</v>
      </c>
      <c r="I394">
        <v>-9.8192528796591105</v>
      </c>
      <c r="J394">
        <v>-2.4102823052973799</v>
      </c>
      <c r="K394">
        <v>333.35117107384201</v>
      </c>
      <c r="L394">
        <v>322.35909571317802</v>
      </c>
      <c r="M394">
        <v>51.267691709336297</v>
      </c>
      <c r="N394">
        <v>1.62925291408984</v>
      </c>
      <c r="O394">
        <v>11.363636363636299</v>
      </c>
      <c r="P394">
        <v>26.573175116864402</v>
      </c>
      <c r="Q394">
        <v>-1.6100653585911999E-2</v>
      </c>
    </row>
    <row r="395" spans="1:17" hidden="1" x14ac:dyDescent="0.3">
      <c r="A395" t="s">
        <v>902</v>
      </c>
      <c r="B395" t="s">
        <v>903</v>
      </c>
      <c r="C395" t="s">
        <v>3173</v>
      </c>
      <c r="D395" t="s">
        <v>479</v>
      </c>
      <c r="E395">
        <v>17534.228140480602</v>
      </c>
      <c r="F395">
        <v>732.7</v>
      </c>
      <c r="G395">
        <v>-3.0189326572214501</v>
      </c>
      <c r="H395">
        <v>22.195383650079901</v>
      </c>
      <c r="I395">
        <v>13.494363162516899</v>
      </c>
      <c r="J395">
        <v>7.9872087565853098</v>
      </c>
      <c r="K395">
        <v>627.22933969191001</v>
      </c>
      <c r="M395">
        <v>74.575834351749805</v>
      </c>
      <c r="N395">
        <v>0.79113203021521705</v>
      </c>
      <c r="O395">
        <v>0.49133342432099403</v>
      </c>
      <c r="P395">
        <v>55.860455222293098</v>
      </c>
    </row>
    <row r="396" spans="1:17" x14ac:dyDescent="0.3">
      <c r="A396" t="s">
        <v>904</v>
      </c>
      <c r="B396" t="s">
        <v>905</v>
      </c>
      <c r="C396" t="s">
        <v>3175</v>
      </c>
      <c r="D396" t="s">
        <v>512</v>
      </c>
      <c r="E396">
        <v>17439.72002759</v>
      </c>
      <c r="F396">
        <v>629.15</v>
      </c>
      <c r="G396">
        <v>92.417194773634407</v>
      </c>
      <c r="H396">
        <v>-2.2944975014996101</v>
      </c>
      <c r="I396">
        <v>21.8803017269157</v>
      </c>
      <c r="J396">
        <v>3.3302882779971399</v>
      </c>
      <c r="K396">
        <v>609.40514612621496</v>
      </c>
      <c r="L396">
        <v>514.85927049979398</v>
      </c>
      <c r="M396">
        <v>61.209334945617499</v>
      </c>
      <c r="N396">
        <v>0.39748460553707898</v>
      </c>
      <c r="O396">
        <v>15.0758960502265</v>
      </c>
      <c r="P396">
        <v>147.307389937106</v>
      </c>
      <c r="Q396">
        <v>0.236368638531091</v>
      </c>
    </row>
    <row r="397" spans="1:17" x14ac:dyDescent="0.3">
      <c r="A397" t="s">
        <v>906</v>
      </c>
      <c r="B397" t="s">
        <v>907</v>
      </c>
      <c r="C397" t="s">
        <v>3183</v>
      </c>
      <c r="D397" t="s">
        <v>468</v>
      </c>
      <c r="E397">
        <v>17318.061223757701</v>
      </c>
      <c r="F397">
        <v>1626.9</v>
      </c>
      <c r="G397">
        <v>-15.800962288848099</v>
      </c>
      <c r="H397">
        <v>6.2622896899717002</v>
      </c>
      <c r="I397">
        <v>7.6191793796842102</v>
      </c>
      <c r="J397">
        <v>6.95606885911912</v>
      </c>
      <c r="K397">
        <v>1533.712385047</v>
      </c>
      <c r="L397">
        <v>1460.4861975000099</v>
      </c>
      <c r="M397">
        <v>72.629773343248999</v>
      </c>
      <c r="N397">
        <v>0.74456074068223399</v>
      </c>
      <c r="O397">
        <v>3.87854201241624</v>
      </c>
      <c r="P397">
        <v>30.884955752212299</v>
      </c>
      <c r="Q397">
        <v>-9.0068773729425997E-2</v>
      </c>
    </row>
    <row r="398" spans="1:17" x14ac:dyDescent="0.3">
      <c r="A398" t="s">
        <v>908</v>
      </c>
      <c r="B398" t="s">
        <v>909</v>
      </c>
      <c r="C398" t="s">
        <v>3181</v>
      </c>
      <c r="D398" t="s">
        <v>261</v>
      </c>
      <c r="E398">
        <v>17242.344265650001</v>
      </c>
      <c r="F398">
        <v>1188.25</v>
      </c>
      <c r="G398">
        <v>83.455001316084207</v>
      </c>
      <c r="H398">
        <v>-13.874014292934501</v>
      </c>
      <c r="I398">
        <v>16.917396817283599</v>
      </c>
      <c r="J398">
        <v>-1.43468362735624</v>
      </c>
      <c r="K398">
        <v>1262.7755415976501</v>
      </c>
      <c r="L398">
        <v>1065.77200269068</v>
      </c>
      <c r="M398">
        <v>27.0356610553888</v>
      </c>
      <c r="N398">
        <v>0.98179076958622902</v>
      </c>
      <c r="O398">
        <v>22.0281927203871</v>
      </c>
      <c r="P398">
        <v>139.75988700564901</v>
      </c>
      <c r="Q398">
        <v>0.18418081642138101</v>
      </c>
    </row>
    <row r="399" spans="1:17" x14ac:dyDescent="0.3">
      <c r="A399" t="s">
        <v>910</v>
      </c>
      <c r="B399" t="s">
        <v>911</v>
      </c>
      <c r="C399" t="s">
        <v>3169</v>
      </c>
      <c r="D399" t="s">
        <v>24</v>
      </c>
      <c r="E399">
        <v>17236.625793155999</v>
      </c>
      <c r="F399">
        <v>214.17</v>
      </c>
      <c r="G399">
        <v>28.111184555258099</v>
      </c>
      <c r="H399">
        <v>-5.75005057681126</v>
      </c>
      <c r="I399">
        <v>0.39124277615951503</v>
      </c>
      <c r="J399">
        <v>-2.51976321960603</v>
      </c>
      <c r="K399">
        <v>215.931774412121</v>
      </c>
      <c r="L399">
        <v>193.87982465675199</v>
      </c>
      <c r="M399">
        <v>39.923470319682998</v>
      </c>
      <c r="N399">
        <v>0.92205237610768298</v>
      </c>
      <c r="O399">
        <v>8.6753513563991191</v>
      </c>
      <c r="P399">
        <v>67.320312499999901</v>
      </c>
      <c r="Q399">
        <v>0.18901385086896499</v>
      </c>
    </row>
    <row r="400" spans="1:17" x14ac:dyDescent="0.3">
      <c r="A400" t="s">
        <v>912</v>
      </c>
      <c r="B400" t="s">
        <v>913</v>
      </c>
      <c r="C400" t="s">
        <v>3181</v>
      </c>
      <c r="D400" t="s">
        <v>440</v>
      </c>
      <c r="E400">
        <v>17207.67597615</v>
      </c>
      <c r="F400">
        <v>278.3</v>
      </c>
      <c r="G400">
        <v>-9.6989460958817304</v>
      </c>
      <c r="H400">
        <v>-13.2239829357771</v>
      </c>
      <c r="I400">
        <v>-2.7646937829184002</v>
      </c>
      <c r="J400">
        <v>-3.6959056906062999</v>
      </c>
      <c r="K400">
        <v>299.85120259265398</v>
      </c>
      <c r="L400">
        <v>276.263682261361</v>
      </c>
      <c r="M400">
        <v>17.434844572326998</v>
      </c>
      <c r="N400">
        <v>0.781647053709841</v>
      </c>
      <c r="O400">
        <v>27.883578871721099</v>
      </c>
      <c r="P400">
        <v>49.7847147470398</v>
      </c>
      <c r="Q400">
        <v>5.2746759884360001E-3</v>
      </c>
    </row>
    <row r="401" spans="1:17" x14ac:dyDescent="0.3">
      <c r="A401" t="s">
        <v>914</v>
      </c>
      <c r="B401" t="s">
        <v>915</v>
      </c>
      <c r="C401" t="s">
        <v>3180</v>
      </c>
      <c r="D401" t="s">
        <v>446</v>
      </c>
      <c r="E401">
        <v>17178.165672507999</v>
      </c>
      <c r="F401">
        <v>1201.1500000000001</v>
      </c>
      <c r="G401">
        <v>9.19921044514121</v>
      </c>
      <c r="H401">
        <v>-12.1007246302163</v>
      </c>
      <c r="I401">
        <v>5.8535444631509597</v>
      </c>
      <c r="J401">
        <v>-1.2374142923017599</v>
      </c>
      <c r="K401">
        <v>1266.7071080328001</v>
      </c>
      <c r="L401">
        <v>1124.9878545742799</v>
      </c>
      <c r="M401">
        <v>29.167618159281101</v>
      </c>
      <c r="N401">
        <v>0.31075164211241302</v>
      </c>
      <c r="O401">
        <v>28.5185031011946</v>
      </c>
      <c r="P401">
        <v>65.106529209621996</v>
      </c>
      <c r="Q401">
        <v>0.141413875761737</v>
      </c>
    </row>
    <row r="402" spans="1:17" x14ac:dyDescent="0.3">
      <c r="A402" t="s">
        <v>916</v>
      </c>
      <c r="B402" t="s">
        <v>917</v>
      </c>
      <c r="C402" t="s">
        <v>3169</v>
      </c>
      <c r="D402" t="s">
        <v>51</v>
      </c>
      <c r="E402">
        <v>17031.710661911999</v>
      </c>
      <c r="F402">
        <v>206.46</v>
      </c>
      <c r="G402">
        <v>-25.902352342458101</v>
      </c>
      <c r="H402">
        <v>-4.7442700087077503</v>
      </c>
      <c r="I402">
        <v>-13.839024673286</v>
      </c>
      <c r="J402">
        <v>0.87389086973219798</v>
      </c>
      <c r="K402">
        <v>210.84425035274899</v>
      </c>
      <c r="L402">
        <v>211.650679278122</v>
      </c>
      <c r="M402">
        <v>39.141325738285097</v>
      </c>
      <c r="N402">
        <v>0.681516568357875</v>
      </c>
      <c r="O402">
        <v>40.099777196551301</v>
      </c>
      <c r="P402">
        <v>12.804261712880701</v>
      </c>
      <c r="Q402">
        <v>4.0041534447219002E-2</v>
      </c>
    </row>
    <row r="403" spans="1:17" x14ac:dyDescent="0.3">
      <c r="A403" t="s">
        <v>918</v>
      </c>
      <c r="B403" t="s">
        <v>919</v>
      </c>
      <c r="C403" t="s">
        <v>3169</v>
      </c>
      <c r="D403" t="s">
        <v>143</v>
      </c>
      <c r="E403">
        <v>17014.47774201</v>
      </c>
      <c r="F403">
        <v>65.099999999999994</v>
      </c>
      <c r="G403">
        <v>140.45613564316901</v>
      </c>
      <c r="H403">
        <v>-15.446164045652001</v>
      </c>
      <c r="I403">
        <v>34.294041008854599</v>
      </c>
      <c r="J403">
        <v>-5.8046914624280204</v>
      </c>
      <c r="K403">
        <v>70.046075220364798</v>
      </c>
      <c r="L403">
        <v>56.144240021037703</v>
      </c>
      <c r="M403">
        <v>30.6690196841157</v>
      </c>
      <c r="N403">
        <v>0.32189157030994298</v>
      </c>
      <c r="O403">
        <v>40.399385560675903</v>
      </c>
      <c r="P403">
        <v>219.117647058823</v>
      </c>
      <c r="Q403">
        <v>0.13877595209941801</v>
      </c>
    </row>
    <row r="404" spans="1:17" x14ac:dyDescent="0.3">
      <c r="A404" t="s">
        <v>920</v>
      </c>
      <c r="B404" t="s">
        <v>921</v>
      </c>
      <c r="C404" t="s">
        <v>3172</v>
      </c>
      <c r="D404" t="s">
        <v>46</v>
      </c>
      <c r="E404">
        <v>16883.373705355702</v>
      </c>
      <c r="F404">
        <v>1742.55</v>
      </c>
      <c r="G404">
        <v>13.7495656709428</v>
      </c>
      <c r="H404">
        <v>9.4681599902599807</v>
      </c>
      <c r="I404">
        <v>10.0895160628895</v>
      </c>
      <c r="J404">
        <v>2.8755634454817298</v>
      </c>
      <c r="K404">
        <v>1639.4763978809699</v>
      </c>
      <c r="L404">
        <v>1495.7114565981301</v>
      </c>
      <c r="M404">
        <v>68.886057370297095</v>
      </c>
      <c r="N404">
        <v>2.2121109555682898</v>
      </c>
      <c r="O404">
        <v>6.7401222346561198</v>
      </c>
      <c r="P404">
        <v>70.0131713742133</v>
      </c>
      <c r="Q404">
        <v>-4.3126488207041E-2</v>
      </c>
    </row>
    <row r="405" spans="1:17" x14ac:dyDescent="0.3">
      <c r="A405" t="s">
        <v>922</v>
      </c>
      <c r="B405" t="s">
        <v>923</v>
      </c>
      <c r="C405" t="s">
        <v>3176</v>
      </c>
      <c r="D405" t="s">
        <v>924</v>
      </c>
      <c r="E405">
        <v>16770.665421860002</v>
      </c>
      <c r="F405">
        <v>2464.9</v>
      </c>
      <c r="G405">
        <v>147.490465440821</v>
      </c>
      <c r="H405">
        <v>4.9931573984541302</v>
      </c>
      <c r="I405">
        <v>119.12562024807799</v>
      </c>
      <c r="J405">
        <v>-1.86565286089204</v>
      </c>
      <c r="K405">
        <v>2151.9456061732999</v>
      </c>
      <c r="L405">
        <v>1484.2830458609999</v>
      </c>
      <c r="M405">
        <v>50.110471117895599</v>
      </c>
      <c r="N405">
        <v>0.58723923332805195</v>
      </c>
      <c r="O405">
        <v>9.5379122885309808</v>
      </c>
      <c r="P405">
        <v>237.65753424657501</v>
      </c>
      <c r="Q405">
        <v>0.25097109311578197</v>
      </c>
    </row>
    <row r="406" spans="1:17" x14ac:dyDescent="0.3">
      <c r="A406" t="s">
        <v>925</v>
      </c>
      <c r="B406" t="s">
        <v>926</v>
      </c>
      <c r="C406" t="s">
        <v>3169</v>
      </c>
      <c r="D406" t="s">
        <v>51</v>
      </c>
      <c r="E406">
        <v>16714.546593563002</v>
      </c>
      <c r="F406">
        <v>197.47</v>
      </c>
      <c r="G406">
        <v>0.46228162486795898</v>
      </c>
      <c r="H406">
        <v>-11.565599989046</v>
      </c>
      <c r="I406">
        <v>-7.4386392446389999</v>
      </c>
      <c r="J406">
        <v>-3.4151014030371498</v>
      </c>
      <c r="K406">
        <v>206.007141861825</v>
      </c>
      <c r="L406">
        <v>188.573451824431</v>
      </c>
      <c r="M406">
        <v>28.059510414951799</v>
      </c>
      <c r="N406">
        <v>0.76091386646301895</v>
      </c>
      <c r="O406">
        <v>16.675950777333199</v>
      </c>
      <c r="P406">
        <v>57.534902273633797</v>
      </c>
      <c r="Q406">
        <v>-1.9602609265383E-2</v>
      </c>
    </row>
    <row r="407" spans="1:17" x14ac:dyDescent="0.3">
      <c r="A407" t="s">
        <v>927</v>
      </c>
      <c r="B407" t="s">
        <v>928</v>
      </c>
      <c r="C407" t="s">
        <v>613</v>
      </c>
      <c r="D407" t="s">
        <v>613</v>
      </c>
      <c r="E407">
        <v>16643.933316986899</v>
      </c>
      <c r="F407">
        <v>175.01</v>
      </c>
      <c r="G407">
        <v>15.398761571575299</v>
      </c>
      <c r="H407">
        <v>-11.993079231368</v>
      </c>
      <c r="I407">
        <v>0.21560644667703399</v>
      </c>
      <c r="J407">
        <v>3.3068313679471801</v>
      </c>
      <c r="K407">
        <v>176.461103168893</v>
      </c>
      <c r="L407">
        <v>157.967252842996</v>
      </c>
      <c r="M407">
        <v>53.460858054234897</v>
      </c>
      <c r="N407">
        <v>0.91108893026667104</v>
      </c>
      <c r="O407">
        <v>21.678761213644901</v>
      </c>
      <c r="P407">
        <v>51.327280587980901</v>
      </c>
      <c r="Q407">
        <v>-8.8910221024840006E-3</v>
      </c>
    </row>
    <row r="408" spans="1:17" x14ac:dyDescent="0.3">
      <c r="A408" t="s">
        <v>929</v>
      </c>
      <c r="B408" t="s">
        <v>930</v>
      </c>
      <c r="C408" t="s">
        <v>3170</v>
      </c>
      <c r="D408" t="s">
        <v>27</v>
      </c>
      <c r="E408">
        <v>16632.525101316001</v>
      </c>
      <c r="F408">
        <v>85.08</v>
      </c>
      <c r="G408">
        <v>-45.507474215074602</v>
      </c>
      <c r="H408">
        <v>-14.9077526138236</v>
      </c>
      <c r="I408">
        <v>-10.3259679410512</v>
      </c>
      <c r="J408">
        <v>-1.2020051435724901</v>
      </c>
      <c r="K408">
        <v>89.296853377973093</v>
      </c>
      <c r="L408">
        <v>86.490403092942202</v>
      </c>
      <c r="M408">
        <v>30.510238529088301</v>
      </c>
      <c r="N408">
        <v>0.17334887211648201</v>
      </c>
      <c r="O408">
        <v>30.935590032910198</v>
      </c>
      <c r="P408">
        <v>30.791698693312799</v>
      </c>
      <c r="Q408">
        <v>6.9021745051034006E-2</v>
      </c>
    </row>
    <row r="409" spans="1:17" x14ac:dyDescent="0.3">
      <c r="A409" t="s">
        <v>931</v>
      </c>
      <c r="B409" t="s">
        <v>932</v>
      </c>
      <c r="C409" t="s">
        <v>3181</v>
      </c>
      <c r="D409" t="s">
        <v>933</v>
      </c>
      <c r="E409">
        <v>16563.4190049299</v>
      </c>
      <c r="F409">
        <v>1391.7</v>
      </c>
      <c r="G409">
        <v>75.108214599417806</v>
      </c>
      <c r="H409">
        <v>5.2773626698975296</v>
      </c>
      <c r="I409">
        <v>-27.453213729165402</v>
      </c>
      <c r="J409">
        <v>-3.1953391658545001</v>
      </c>
      <c r="K409">
        <v>1350.1583459910901</v>
      </c>
      <c r="L409">
        <v>1244.17000716456</v>
      </c>
      <c r="M409">
        <v>55.739531638956898</v>
      </c>
      <c r="N409">
        <v>1.3981707920183899</v>
      </c>
      <c r="O409">
        <v>21.793489976287901</v>
      </c>
      <c r="P409">
        <v>111.729803742583</v>
      </c>
      <c r="Q409">
        <v>0.17926632391983599</v>
      </c>
    </row>
    <row r="410" spans="1:17" x14ac:dyDescent="0.3">
      <c r="A410" t="s">
        <v>934</v>
      </c>
      <c r="B410" t="s">
        <v>935</v>
      </c>
      <c r="C410" t="s">
        <v>3178</v>
      </c>
      <c r="D410" t="s">
        <v>140</v>
      </c>
      <c r="E410">
        <v>16536.351328150002</v>
      </c>
      <c r="F410">
        <v>632.04999999999995</v>
      </c>
      <c r="G410">
        <v>224.243542502617</v>
      </c>
      <c r="H410">
        <v>15.040427285095101</v>
      </c>
      <c r="I410">
        <v>236.25302532942001</v>
      </c>
      <c r="J410">
        <v>-0.76609064980770702</v>
      </c>
      <c r="K410">
        <v>540.27720995379104</v>
      </c>
      <c r="L410">
        <v>356.55926727482398</v>
      </c>
      <c r="M410">
        <v>51.079947002283497</v>
      </c>
      <c r="N410">
        <v>1.07654006043019</v>
      </c>
      <c r="O410">
        <v>9.8014397595127001</v>
      </c>
      <c r="P410">
        <v>330.83057837156099</v>
      </c>
      <c r="Q410">
        <v>0.26166395317896901</v>
      </c>
    </row>
    <row r="411" spans="1:17" x14ac:dyDescent="0.3">
      <c r="A411" t="s">
        <v>936</v>
      </c>
      <c r="B411" t="s">
        <v>937</v>
      </c>
      <c r="C411" t="s">
        <v>3168</v>
      </c>
      <c r="D411" t="s">
        <v>21</v>
      </c>
      <c r="E411">
        <v>16443.045434879899</v>
      </c>
      <c r="F411">
        <v>595.20000000000005</v>
      </c>
      <c r="G411">
        <v>-11.565441629766999</v>
      </c>
      <c r="H411">
        <v>-13.5526324883317</v>
      </c>
      <c r="I411">
        <v>-37.321616382482702</v>
      </c>
      <c r="J411">
        <v>-4.6772841193531196</v>
      </c>
      <c r="K411">
        <v>638.43566903539602</v>
      </c>
      <c r="L411">
        <v>644.21458860276903</v>
      </c>
      <c r="M411">
        <v>26.734038967149601</v>
      </c>
      <c r="N411">
        <v>0.88064276159646604</v>
      </c>
      <c r="O411">
        <v>44.800067204301001</v>
      </c>
      <c r="P411">
        <v>24</v>
      </c>
      <c r="Q411">
        <v>2.1177290220606999E-2</v>
      </c>
    </row>
    <row r="412" spans="1:17" x14ac:dyDescent="0.3">
      <c r="A412" t="s">
        <v>938</v>
      </c>
      <c r="B412" t="s">
        <v>939</v>
      </c>
      <c r="C412" t="s">
        <v>3183</v>
      </c>
      <c r="D412" t="s">
        <v>468</v>
      </c>
      <c r="E412">
        <v>16397.205022400001</v>
      </c>
      <c r="F412">
        <v>872</v>
      </c>
      <c r="G412">
        <v>43.969096716817901</v>
      </c>
      <c r="H412">
        <v>-2.0622149120631201</v>
      </c>
      <c r="I412">
        <v>16.984729668232799</v>
      </c>
      <c r="J412">
        <v>-0.11320970447416499</v>
      </c>
      <c r="K412">
        <v>854.82964638681096</v>
      </c>
      <c r="L412">
        <v>734.97686426252994</v>
      </c>
      <c r="M412">
        <v>50.622886168573402</v>
      </c>
      <c r="N412">
        <v>0.74633624142620802</v>
      </c>
      <c r="O412">
        <v>6.2614678899082596</v>
      </c>
      <c r="P412">
        <v>82.236154649947693</v>
      </c>
      <c r="Q412">
        <v>0.117443675954802</v>
      </c>
    </row>
    <row r="413" spans="1:17" x14ac:dyDescent="0.3">
      <c r="A413" t="s">
        <v>940</v>
      </c>
      <c r="B413" t="s">
        <v>941</v>
      </c>
      <c r="C413" t="s">
        <v>3178</v>
      </c>
      <c r="D413" t="s">
        <v>322</v>
      </c>
      <c r="E413">
        <v>16388.621132708999</v>
      </c>
      <c r="F413">
        <v>4845.7</v>
      </c>
      <c r="G413">
        <v>33.788191101111302</v>
      </c>
      <c r="H413">
        <v>5.8856272394399198</v>
      </c>
      <c r="I413">
        <v>13.870673968495099</v>
      </c>
      <c r="J413">
        <v>0.34210991044078698</v>
      </c>
      <c r="K413">
        <v>4459.1187351267099</v>
      </c>
      <c r="L413">
        <v>3947.0162672259398</v>
      </c>
      <c r="M413">
        <v>61.662606808911498</v>
      </c>
      <c r="N413">
        <v>3.1852952670476702</v>
      </c>
      <c r="O413">
        <v>10.6372660296757</v>
      </c>
      <c r="P413">
        <v>78.081990408114393</v>
      </c>
      <c r="Q413">
        <v>2.0699784356611999E-2</v>
      </c>
    </row>
    <row r="414" spans="1:17" x14ac:dyDescent="0.3">
      <c r="A414" t="s">
        <v>942</v>
      </c>
      <c r="B414" t="s">
        <v>943</v>
      </c>
      <c r="C414" t="s">
        <v>3173</v>
      </c>
      <c r="D414" t="s">
        <v>54</v>
      </c>
      <c r="E414">
        <v>16375.923773099999</v>
      </c>
      <c r="F414">
        <v>7110.5</v>
      </c>
      <c r="G414">
        <v>25.589687660931101</v>
      </c>
      <c r="H414">
        <v>1.35685918447411</v>
      </c>
      <c r="I414">
        <v>20.816300858390299</v>
      </c>
      <c r="J414">
        <v>-0.42511890382723</v>
      </c>
      <c r="K414">
        <v>6884.7116304260499</v>
      </c>
      <c r="L414">
        <v>6009.5391334873002</v>
      </c>
      <c r="M414">
        <v>52.720181586437903</v>
      </c>
      <c r="N414">
        <v>1.24791114443885</v>
      </c>
      <c r="O414">
        <v>6.8841853596793401</v>
      </c>
      <c r="P414">
        <v>58.777994646182499</v>
      </c>
      <c r="Q414">
        <v>3.2276443818916999E-2</v>
      </c>
    </row>
    <row r="415" spans="1:17" x14ac:dyDescent="0.3">
      <c r="A415" t="s">
        <v>944</v>
      </c>
      <c r="B415" t="s">
        <v>945</v>
      </c>
      <c r="C415" t="s">
        <v>3183</v>
      </c>
      <c r="D415" t="s">
        <v>468</v>
      </c>
      <c r="E415">
        <v>16355.87079696</v>
      </c>
      <c r="F415">
        <v>5334.6</v>
      </c>
      <c r="G415">
        <v>-21.7097813827408</v>
      </c>
      <c r="H415">
        <v>-2.6030457722139402</v>
      </c>
      <c r="I415">
        <v>10.263961581545599</v>
      </c>
      <c r="J415">
        <v>1.39819768313982</v>
      </c>
      <c r="K415">
        <v>5270.34906795401</v>
      </c>
      <c r="L415">
        <v>4907.1044240087904</v>
      </c>
      <c r="M415">
        <v>55.314571097005299</v>
      </c>
      <c r="N415">
        <v>0.82341683070487204</v>
      </c>
      <c r="O415">
        <v>11.7019082967795</v>
      </c>
      <c r="P415">
        <v>32.668490425267301</v>
      </c>
      <c r="Q415">
        <v>3.2382535385679E-2</v>
      </c>
    </row>
    <row r="416" spans="1:17" x14ac:dyDescent="0.3">
      <c r="A416" t="s">
        <v>946</v>
      </c>
      <c r="B416" t="s">
        <v>947</v>
      </c>
      <c r="C416" t="s">
        <v>3185</v>
      </c>
      <c r="D416" t="s">
        <v>167</v>
      </c>
      <c r="E416">
        <v>16339.650471495001</v>
      </c>
      <c r="F416">
        <v>1057.05</v>
      </c>
      <c r="G416">
        <v>-34.2583661762175</v>
      </c>
      <c r="H416">
        <v>-10.703543030303701</v>
      </c>
      <c r="I416">
        <v>2.3232412031975702</v>
      </c>
      <c r="J416">
        <v>-1.21252604517212</v>
      </c>
      <c r="K416">
        <v>1081.22012243427</v>
      </c>
      <c r="L416">
        <v>1019.89234747022</v>
      </c>
      <c r="M416">
        <v>41.151718585017299</v>
      </c>
      <c r="N416">
        <v>0.68715403191063196</v>
      </c>
      <c r="O416">
        <v>14.469514214086299</v>
      </c>
      <c r="P416">
        <v>26.988226814031702</v>
      </c>
      <c r="Q416">
        <v>-4.6003069801038E-2</v>
      </c>
    </row>
    <row r="417" spans="1:17" x14ac:dyDescent="0.3">
      <c r="A417" t="s">
        <v>948</v>
      </c>
      <c r="B417" t="s">
        <v>949</v>
      </c>
      <c r="C417" t="s">
        <v>3186</v>
      </c>
      <c r="D417" t="s">
        <v>950</v>
      </c>
      <c r="E417">
        <v>16166.383880560001</v>
      </c>
      <c r="F417">
        <v>1647.35</v>
      </c>
      <c r="G417">
        <v>-35.290750410264202</v>
      </c>
      <c r="H417">
        <v>5.8956388726881004</v>
      </c>
      <c r="I417">
        <v>3.6931201940331801</v>
      </c>
      <c r="J417">
        <v>-2.8025332234575799</v>
      </c>
      <c r="K417">
        <v>1571.1837599178</v>
      </c>
      <c r="L417">
        <v>1500.8623065218301</v>
      </c>
      <c r="M417">
        <v>44.901169635839501</v>
      </c>
      <c r="N417">
        <v>0.82834921838859299</v>
      </c>
      <c r="O417">
        <v>11.1117855950465</v>
      </c>
      <c r="P417">
        <v>36.8003653878093</v>
      </c>
      <c r="Q417">
        <v>-4.1694936541610002E-2</v>
      </c>
    </row>
    <row r="418" spans="1:17" x14ac:dyDescent="0.3">
      <c r="A418" t="s">
        <v>951</v>
      </c>
      <c r="B418" t="s">
        <v>952</v>
      </c>
      <c r="C418" t="s">
        <v>3169</v>
      </c>
      <c r="D418" t="s">
        <v>228</v>
      </c>
      <c r="E418">
        <v>16148.232203989301</v>
      </c>
      <c r="F418">
        <v>3883.45</v>
      </c>
      <c r="G418">
        <v>92.347331772474902</v>
      </c>
      <c r="H418">
        <v>-0.49145583919967001</v>
      </c>
      <c r="I418">
        <v>-2.24555057869927</v>
      </c>
      <c r="J418">
        <v>0.63050178246823096</v>
      </c>
      <c r="K418">
        <v>3842.5477988048001</v>
      </c>
      <c r="L418">
        <v>3458.7530636105498</v>
      </c>
      <c r="M418">
        <v>48.323480207956898</v>
      </c>
      <c r="N418">
        <v>0.92667842718323301</v>
      </c>
      <c r="O418">
        <v>10.7249996781212</v>
      </c>
      <c r="P418">
        <v>135.075665859564</v>
      </c>
      <c r="Q418">
        <v>0.25975564832266701</v>
      </c>
    </row>
    <row r="419" spans="1:17" hidden="1" x14ac:dyDescent="0.3">
      <c r="A419" t="s">
        <v>953</v>
      </c>
      <c r="B419" t="s">
        <v>954</v>
      </c>
      <c r="C419" t="s">
        <v>3171</v>
      </c>
      <c r="D419" t="s">
        <v>955</v>
      </c>
      <c r="E419">
        <v>16069.67665662</v>
      </c>
      <c r="F419">
        <v>2647.95</v>
      </c>
      <c r="G419">
        <v>68.326892176830498</v>
      </c>
      <c r="H419">
        <v>-1.31029489124765</v>
      </c>
      <c r="I419">
        <v>51.0751977918395</v>
      </c>
      <c r="J419">
        <v>1.36411001228531</v>
      </c>
      <c r="K419">
        <v>2536.4513842219199</v>
      </c>
      <c r="M419">
        <v>43.220421123935601</v>
      </c>
      <c r="N419">
        <v>0.87295845282745799</v>
      </c>
      <c r="O419">
        <v>12.351064030665199</v>
      </c>
      <c r="P419">
        <v>116.05336161879799</v>
      </c>
    </row>
    <row r="420" spans="1:17" x14ac:dyDescent="0.3">
      <c r="A420" t="s">
        <v>956</v>
      </c>
      <c r="B420" t="s">
        <v>957</v>
      </c>
      <c r="C420" t="s">
        <v>3172</v>
      </c>
      <c r="D420" t="s">
        <v>479</v>
      </c>
      <c r="E420">
        <v>16064.18114595</v>
      </c>
      <c r="F420">
        <v>334.25</v>
      </c>
      <c r="G420">
        <v>5.1520020144255598</v>
      </c>
      <c r="H420">
        <v>-51.571409668893097</v>
      </c>
      <c r="I420">
        <v>-18.096002183333798</v>
      </c>
      <c r="J420">
        <v>-5.9110595732965603</v>
      </c>
      <c r="K420">
        <v>345.43028670311202</v>
      </c>
      <c r="L420">
        <v>325.49300018662802</v>
      </c>
      <c r="M420">
        <v>36.769508661257902</v>
      </c>
      <c r="N420">
        <v>0.75179280514041202</v>
      </c>
      <c r="O420">
        <v>23.552729992520501</v>
      </c>
      <c r="P420">
        <v>54.637982882257603</v>
      </c>
      <c r="Q420">
        <v>8.9781073242009998E-2</v>
      </c>
    </row>
    <row r="421" spans="1:17" x14ac:dyDescent="0.3">
      <c r="A421" t="s">
        <v>958</v>
      </c>
      <c r="B421" t="s">
        <v>959</v>
      </c>
      <c r="C421" t="s">
        <v>3174</v>
      </c>
      <c r="D421" t="s">
        <v>124</v>
      </c>
      <c r="E421">
        <v>16059.73861384</v>
      </c>
      <c r="F421">
        <v>1106.8</v>
      </c>
      <c r="G421">
        <v>120.41419202769799</v>
      </c>
      <c r="H421">
        <v>13.617679783723499</v>
      </c>
      <c r="I421">
        <v>106.02722456859701</v>
      </c>
      <c r="J421">
        <v>-5.10252208937258</v>
      </c>
      <c r="K421">
        <v>1005.3740702914901</v>
      </c>
      <c r="L421">
        <v>715.58154463967401</v>
      </c>
      <c r="M421">
        <v>42.805040313844302</v>
      </c>
      <c r="N421">
        <v>2.1035554160779402</v>
      </c>
      <c r="O421">
        <v>21.774485001807001</v>
      </c>
      <c r="P421">
        <v>195.856722801389</v>
      </c>
      <c r="Q421">
        <v>0.20039936708395401</v>
      </c>
    </row>
    <row r="422" spans="1:17" x14ac:dyDescent="0.3">
      <c r="A422" t="s">
        <v>960</v>
      </c>
      <c r="B422" t="s">
        <v>961</v>
      </c>
      <c r="C422" t="s">
        <v>3173</v>
      </c>
      <c r="D422" t="s">
        <v>54</v>
      </c>
      <c r="E422">
        <v>16047.945908424999</v>
      </c>
      <c r="F422">
        <v>12508.25</v>
      </c>
      <c r="G422">
        <v>203.044802994241</v>
      </c>
      <c r="H422">
        <v>-2.5477506196702802</v>
      </c>
      <c r="I422">
        <v>78.415819138691603</v>
      </c>
      <c r="J422">
        <v>-4.3400553905254</v>
      </c>
      <c r="K422">
        <v>11511.7994519105</v>
      </c>
      <c r="L422">
        <v>8293.6083271695297</v>
      </c>
      <c r="M422">
        <v>48.228575093295397</v>
      </c>
      <c r="N422">
        <v>0.80540200429723696</v>
      </c>
      <c r="O422">
        <v>8.9680810664961097</v>
      </c>
      <c r="P422">
        <v>246.383373487303</v>
      </c>
      <c r="Q422">
        <v>0.184598215462524</v>
      </c>
    </row>
    <row r="423" spans="1:17" x14ac:dyDescent="0.3">
      <c r="A423" t="s">
        <v>962</v>
      </c>
      <c r="B423" t="s">
        <v>963</v>
      </c>
      <c r="C423" t="s">
        <v>3181</v>
      </c>
      <c r="D423" t="s">
        <v>777</v>
      </c>
      <c r="E423">
        <v>16035.036583008399</v>
      </c>
      <c r="F423">
        <v>1188.5999999999999</v>
      </c>
      <c r="G423">
        <v>23.013512345639299</v>
      </c>
      <c r="H423">
        <v>-19.0954227524978</v>
      </c>
      <c r="I423">
        <v>10.4073758957227</v>
      </c>
      <c r="J423">
        <v>-7.2179048620009798</v>
      </c>
      <c r="K423">
        <v>1378.8350026990399</v>
      </c>
      <c r="L423">
        <v>1224.63208425517</v>
      </c>
      <c r="M423">
        <v>20.126930777010799</v>
      </c>
      <c r="N423">
        <v>0.73252773263725302</v>
      </c>
      <c r="O423">
        <v>59.595322227830998</v>
      </c>
      <c r="P423">
        <v>69.243912857753003</v>
      </c>
      <c r="Q423">
        <v>0.222920420758805</v>
      </c>
    </row>
    <row r="424" spans="1:17" x14ac:dyDescent="0.3">
      <c r="A424" t="s">
        <v>964</v>
      </c>
      <c r="B424" t="s">
        <v>965</v>
      </c>
      <c r="C424" t="s">
        <v>3176</v>
      </c>
      <c r="D424" t="s">
        <v>124</v>
      </c>
      <c r="E424">
        <v>15901.204808750001</v>
      </c>
      <c r="F424">
        <v>451.25</v>
      </c>
      <c r="G424">
        <v>71.859847214835696</v>
      </c>
      <c r="H424">
        <v>25.6098376400174</v>
      </c>
      <c r="I424">
        <v>103.411914164424</v>
      </c>
      <c r="J424">
        <v>-0.24918298688703699</v>
      </c>
      <c r="K424">
        <v>359.57630196763603</v>
      </c>
      <c r="L424">
        <v>275.97520142638302</v>
      </c>
      <c r="M424">
        <v>77.609091273001695</v>
      </c>
      <c r="N424">
        <v>0.69542538440260404</v>
      </c>
      <c r="O424">
        <v>3.4127423822714702</v>
      </c>
      <c r="P424">
        <v>150.34674063800199</v>
      </c>
      <c r="Q424">
        <v>0.18320440682233999</v>
      </c>
    </row>
    <row r="425" spans="1:17" x14ac:dyDescent="0.3">
      <c r="A425" t="s">
        <v>966</v>
      </c>
      <c r="B425" t="s">
        <v>967</v>
      </c>
      <c r="C425" t="s">
        <v>3176</v>
      </c>
      <c r="D425" t="s">
        <v>124</v>
      </c>
      <c r="E425">
        <v>15880.95310115</v>
      </c>
      <c r="F425">
        <v>54.19</v>
      </c>
      <c r="G425">
        <v>-24.3710071168172</v>
      </c>
      <c r="H425">
        <v>-1.329335223588</v>
      </c>
      <c r="I425">
        <v>-27.5140563297842</v>
      </c>
      <c r="J425">
        <v>2.9723935804798098</v>
      </c>
      <c r="K425">
        <v>54.289135388422899</v>
      </c>
      <c r="L425">
        <v>55.221897709754003</v>
      </c>
      <c r="M425">
        <v>63.640455115270498</v>
      </c>
      <c r="N425">
        <v>1.0947863969151601</v>
      </c>
      <c r="O425">
        <v>36.002952574275703</v>
      </c>
      <c r="P425">
        <v>38.416347381864597</v>
      </c>
    </row>
    <row r="426" spans="1:17" x14ac:dyDescent="0.3">
      <c r="A426" t="s">
        <v>968</v>
      </c>
      <c r="B426" t="s">
        <v>969</v>
      </c>
      <c r="C426" t="s">
        <v>3173</v>
      </c>
      <c r="D426" t="s">
        <v>54</v>
      </c>
      <c r="E426">
        <v>15796.75066272</v>
      </c>
      <c r="F426">
        <v>2078.1999999999998</v>
      </c>
      <c r="G426">
        <v>66.544813150570405</v>
      </c>
      <c r="H426">
        <v>6.38424062581021</v>
      </c>
      <c r="I426">
        <v>43.437926090179701</v>
      </c>
      <c r="J426">
        <v>8.3744057193722696</v>
      </c>
      <c r="K426">
        <v>1810.9012140083801</v>
      </c>
      <c r="L426">
        <v>1497.77496921345</v>
      </c>
      <c r="M426">
        <v>69.603199636092199</v>
      </c>
      <c r="N426">
        <v>0.67375271252708802</v>
      </c>
      <c r="O426">
        <v>3.87835626984891</v>
      </c>
      <c r="P426">
        <v>117.84067085953799</v>
      </c>
      <c r="Q426">
        <v>0.100992646981451</v>
      </c>
    </row>
    <row r="427" spans="1:17" x14ac:dyDescent="0.3">
      <c r="A427" t="s">
        <v>970</v>
      </c>
      <c r="B427" t="s">
        <v>971</v>
      </c>
      <c r="C427" t="s">
        <v>3181</v>
      </c>
      <c r="D427" t="s">
        <v>261</v>
      </c>
      <c r="E427">
        <v>15774.0447047</v>
      </c>
      <c r="F427">
        <v>906.35</v>
      </c>
      <c r="G427">
        <v>17.5587173487685</v>
      </c>
      <c r="H427">
        <v>-6.2011992039848796</v>
      </c>
      <c r="I427">
        <v>1.3771963692197799</v>
      </c>
      <c r="J427">
        <v>0.36048110731857402</v>
      </c>
      <c r="K427">
        <v>912.26136809046602</v>
      </c>
      <c r="L427">
        <v>840.28061126793102</v>
      </c>
      <c r="M427">
        <v>56.810105389942301</v>
      </c>
      <c r="N427">
        <v>0.90196872126412597</v>
      </c>
      <c r="O427">
        <v>16.952612125558499</v>
      </c>
      <c r="P427">
        <v>62.155150821197203</v>
      </c>
      <c r="Q427">
        <v>0.14853546455913999</v>
      </c>
    </row>
    <row r="428" spans="1:17" x14ac:dyDescent="0.3">
      <c r="A428" t="s">
        <v>972</v>
      </c>
      <c r="B428" t="s">
        <v>973</v>
      </c>
      <c r="C428" t="s">
        <v>3169</v>
      </c>
      <c r="D428" t="s">
        <v>228</v>
      </c>
      <c r="E428">
        <v>15728.6935031799</v>
      </c>
      <c r="F428">
        <v>1233.8</v>
      </c>
      <c r="G428">
        <v>25.064574380766398</v>
      </c>
      <c r="H428">
        <v>3.2389817498140001</v>
      </c>
      <c r="I428">
        <v>30.203700089204599</v>
      </c>
      <c r="J428">
        <v>-1.7626316485876199</v>
      </c>
      <c r="K428">
        <v>1172.9550560438599</v>
      </c>
      <c r="L428">
        <v>1002.5393149684101</v>
      </c>
      <c r="M428">
        <v>37.1067326738129</v>
      </c>
      <c r="N428">
        <v>0.72150692743947398</v>
      </c>
      <c r="O428">
        <v>8.6886043118819796</v>
      </c>
      <c r="P428">
        <v>66.504723346828598</v>
      </c>
      <c r="Q428">
        <v>2.2037945026809999E-3</v>
      </c>
    </row>
    <row r="429" spans="1:17" x14ac:dyDescent="0.3">
      <c r="A429" t="s">
        <v>974</v>
      </c>
      <c r="B429" t="s">
        <v>975</v>
      </c>
      <c r="C429" t="s">
        <v>3181</v>
      </c>
      <c r="D429" t="s">
        <v>161</v>
      </c>
      <c r="E429">
        <v>15628.33312485</v>
      </c>
      <c r="F429">
        <v>696.45</v>
      </c>
      <c r="G429">
        <v>44.167543735212</v>
      </c>
      <c r="H429">
        <v>8.9776789889352404</v>
      </c>
      <c r="I429">
        <v>28.308337671671602</v>
      </c>
      <c r="J429">
        <v>5.4402393540484804</v>
      </c>
      <c r="K429">
        <v>633.70465051405404</v>
      </c>
      <c r="L429">
        <v>558.11079250413502</v>
      </c>
      <c r="M429">
        <v>74.636651724952003</v>
      </c>
      <c r="N429">
        <v>1.35276144035077</v>
      </c>
      <c r="O429">
        <v>3.3527173522865898</v>
      </c>
      <c r="P429">
        <v>95.289169295478402</v>
      </c>
      <c r="Q429">
        <v>0.208175206033681</v>
      </c>
    </row>
    <row r="430" spans="1:17" x14ac:dyDescent="0.3">
      <c r="A430" t="s">
        <v>976</v>
      </c>
      <c r="B430" t="s">
        <v>977</v>
      </c>
      <c r="C430" t="s">
        <v>3175</v>
      </c>
      <c r="D430" t="s">
        <v>261</v>
      </c>
      <c r="E430">
        <v>15539.407488285</v>
      </c>
      <c r="F430">
        <v>6513.95</v>
      </c>
      <c r="G430">
        <v>8.7473959458894903</v>
      </c>
      <c r="H430">
        <v>4.5630420239862497</v>
      </c>
      <c r="I430">
        <v>34.878472780559498</v>
      </c>
      <c r="J430">
        <v>-0.148790546039686</v>
      </c>
      <c r="K430">
        <v>5938.7977041480499</v>
      </c>
      <c r="L430">
        <v>5107.2641467993599</v>
      </c>
      <c r="M430">
        <v>59.611012268152301</v>
      </c>
      <c r="N430">
        <v>1.49194858167533</v>
      </c>
      <c r="O430">
        <v>9.3230681844349501</v>
      </c>
      <c r="P430">
        <v>72.233312621461806</v>
      </c>
      <c r="Q430">
        <v>0.13897337411010599</v>
      </c>
    </row>
    <row r="431" spans="1:17" hidden="1" x14ac:dyDescent="0.3">
      <c r="A431" t="s">
        <v>978</v>
      </c>
      <c r="B431" t="s">
        <v>979</v>
      </c>
      <c r="C431" t="s">
        <v>3184</v>
      </c>
      <c r="D431" t="s">
        <v>757</v>
      </c>
      <c r="E431">
        <v>15502.9956089399</v>
      </c>
      <c r="F431">
        <v>918.5</v>
      </c>
      <c r="G431">
        <v>-1.95385337339264</v>
      </c>
      <c r="H431">
        <v>-1.2878484379698201</v>
      </c>
      <c r="I431">
        <v>0.40504539865778799</v>
      </c>
      <c r="J431">
        <v>0.17358161680884299</v>
      </c>
      <c r="K431">
        <v>890.25033953178195</v>
      </c>
      <c r="L431">
        <v>825.54397557318396</v>
      </c>
      <c r="M431">
        <v>63.673105172010501</v>
      </c>
      <c r="N431">
        <v>0.44015472963480301</v>
      </c>
      <c r="O431">
        <v>2.2210125204137099</v>
      </c>
      <c r="P431">
        <v>36.474398977742098</v>
      </c>
      <c r="Q431">
        <v>-2.790653939747E-3</v>
      </c>
    </row>
    <row r="432" spans="1:17" x14ac:dyDescent="0.3">
      <c r="A432" t="s">
        <v>980</v>
      </c>
      <c r="B432" t="s">
        <v>981</v>
      </c>
      <c r="C432" t="s">
        <v>3183</v>
      </c>
      <c r="D432" t="s">
        <v>982</v>
      </c>
      <c r="E432">
        <v>15433.249798314901</v>
      </c>
      <c r="F432">
        <v>869.15</v>
      </c>
      <c r="G432">
        <v>35.880567515901397</v>
      </c>
      <c r="H432">
        <v>1.4941602210988101</v>
      </c>
      <c r="I432">
        <v>34.376256817830701</v>
      </c>
      <c r="J432">
        <v>5.8536515441220702</v>
      </c>
      <c r="K432">
        <v>807.69727439261203</v>
      </c>
      <c r="L432">
        <v>699.45576832416896</v>
      </c>
      <c r="M432">
        <v>73.716610842351002</v>
      </c>
      <c r="N432">
        <v>0.815080129085894</v>
      </c>
      <c r="O432">
        <v>0.73059886095609905</v>
      </c>
      <c r="P432">
        <v>91.992489507399995</v>
      </c>
      <c r="Q432">
        <v>7.5509518964518005E-2</v>
      </c>
    </row>
    <row r="433" spans="1:17" x14ac:dyDescent="0.3">
      <c r="A433" t="s">
        <v>983</v>
      </c>
      <c r="B433" t="s">
        <v>984</v>
      </c>
      <c r="C433" t="s">
        <v>3179</v>
      </c>
      <c r="D433" t="s">
        <v>790</v>
      </c>
      <c r="E433">
        <v>15426.670586300001</v>
      </c>
      <c r="F433">
        <v>374.95</v>
      </c>
      <c r="G433">
        <v>18.890302529786499</v>
      </c>
      <c r="H433">
        <v>-11.6553906995426</v>
      </c>
      <c r="I433">
        <v>-4.5674406972298298</v>
      </c>
      <c r="J433">
        <v>-2.1330273697374098</v>
      </c>
      <c r="K433">
        <v>394.86793868940799</v>
      </c>
      <c r="L433">
        <v>351.048922513881</v>
      </c>
      <c r="M433">
        <v>30.1694932416836</v>
      </c>
      <c r="N433">
        <v>0.97192502232340605</v>
      </c>
      <c r="O433">
        <v>26.5235364715295</v>
      </c>
      <c r="P433">
        <v>63.163620539599599</v>
      </c>
      <c r="Q433">
        <v>0.172258865463226</v>
      </c>
    </row>
    <row r="434" spans="1:17" x14ac:dyDescent="0.3">
      <c r="A434" t="s">
        <v>985</v>
      </c>
      <c r="B434" t="s">
        <v>986</v>
      </c>
      <c r="C434" t="s">
        <v>3168</v>
      </c>
      <c r="D434" t="s">
        <v>21</v>
      </c>
      <c r="E434">
        <v>15394.7583435</v>
      </c>
      <c r="F434">
        <v>678.75</v>
      </c>
      <c r="G434">
        <v>-3.1973839312209198</v>
      </c>
      <c r="H434">
        <v>-14.421458321144399</v>
      </c>
      <c r="I434">
        <v>-2.0508408291978699</v>
      </c>
      <c r="J434">
        <v>-4.4436595630560198</v>
      </c>
      <c r="K434">
        <v>740.75249654860204</v>
      </c>
      <c r="L434">
        <v>657.05277649062202</v>
      </c>
      <c r="M434">
        <v>21.906128321086499</v>
      </c>
      <c r="N434">
        <v>0.90063725184305898</v>
      </c>
      <c r="O434">
        <v>23.683241252302</v>
      </c>
      <c r="P434">
        <v>48.7508218277449</v>
      </c>
      <c r="Q434">
        <v>1.495513788376E-2</v>
      </c>
    </row>
    <row r="435" spans="1:17" hidden="1" x14ac:dyDescent="0.3">
      <c r="A435" t="s">
        <v>987</v>
      </c>
      <c r="B435" t="s">
        <v>988</v>
      </c>
      <c r="C435" t="s">
        <v>3184</v>
      </c>
      <c r="D435" t="s">
        <v>161</v>
      </c>
      <c r="E435">
        <v>15387.610608127799</v>
      </c>
      <c r="F435">
        <v>12750.3</v>
      </c>
      <c r="G435">
        <v>399.31639636694302</v>
      </c>
      <c r="H435">
        <v>4.9133515447456197</v>
      </c>
      <c r="I435">
        <v>103.392383461964</v>
      </c>
      <c r="J435">
        <v>-5.8666253524840801</v>
      </c>
      <c r="K435">
        <v>11277.6169386891</v>
      </c>
      <c r="L435">
        <v>7898.9893235842701</v>
      </c>
      <c r="M435">
        <v>47.273760951321499</v>
      </c>
      <c r="N435">
        <v>0.54254635369652904</v>
      </c>
      <c r="O435">
        <v>9.0170427362493406</v>
      </c>
      <c r="P435">
        <v>442.33517652062898</v>
      </c>
      <c r="Q435">
        <v>0.26278407427469702</v>
      </c>
    </row>
    <row r="436" spans="1:17" x14ac:dyDescent="0.3">
      <c r="A436" t="s">
        <v>989</v>
      </c>
      <c r="B436" t="s">
        <v>990</v>
      </c>
      <c r="C436" t="s">
        <v>3181</v>
      </c>
      <c r="D436" t="s">
        <v>140</v>
      </c>
      <c r="E436">
        <v>15345.476901919999</v>
      </c>
      <c r="F436">
        <v>1707.7</v>
      </c>
      <c r="G436">
        <v>96.561106306247098</v>
      </c>
      <c r="H436">
        <v>-2.9381398288540002</v>
      </c>
      <c r="I436">
        <v>57.152946097766097</v>
      </c>
      <c r="J436">
        <v>0.42160836645882699</v>
      </c>
      <c r="K436">
        <v>1618.20147581983</v>
      </c>
      <c r="L436">
        <v>1218.7857829153299</v>
      </c>
      <c r="M436">
        <v>55.638187336030597</v>
      </c>
      <c r="N436">
        <v>0.64533327423402198</v>
      </c>
      <c r="O436">
        <v>15.359840721438101</v>
      </c>
      <c r="P436">
        <v>162.72307692307601</v>
      </c>
      <c r="Q436">
        <v>0.203846081452632</v>
      </c>
    </row>
    <row r="437" spans="1:17" x14ac:dyDescent="0.3">
      <c r="A437" t="s">
        <v>991</v>
      </c>
      <c r="B437" t="s">
        <v>992</v>
      </c>
      <c r="C437" t="s">
        <v>3181</v>
      </c>
      <c r="D437" t="s">
        <v>777</v>
      </c>
      <c r="E437">
        <v>15322.923104895101</v>
      </c>
      <c r="F437">
        <v>3673.1</v>
      </c>
      <c r="G437">
        <v>27.5934608580177</v>
      </c>
      <c r="H437">
        <v>-5.5637690662906003</v>
      </c>
      <c r="I437">
        <v>-2.30108315456514</v>
      </c>
      <c r="J437">
        <v>-3.1373053186575799</v>
      </c>
      <c r="K437">
        <v>3954.3301528045099</v>
      </c>
      <c r="L437">
        <v>3633.30007555873</v>
      </c>
      <c r="M437">
        <v>35.048992875575301</v>
      </c>
      <c r="N437">
        <v>0.331160148362658</v>
      </c>
      <c r="O437">
        <v>49.410579619395001</v>
      </c>
      <c r="P437">
        <v>92.808587701110199</v>
      </c>
      <c r="Q437">
        <v>0.110754604624693</v>
      </c>
    </row>
    <row r="438" spans="1:17" x14ac:dyDescent="0.3">
      <c r="A438" t="s">
        <v>993</v>
      </c>
      <c r="B438" t="s">
        <v>994</v>
      </c>
      <c r="C438" t="s">
        <v>3173</v>
      </c>
      <c r="D438" t="s">
        <v>54</v>
      </c>
      <c r="E438">
        <v>14862.316816479901</v>
      </c>
      <c r="F438">
        <v>968.8</v>
      </c>
      <c r="G438">
        <v>276.89943873897403</v>
      </c>
      <c r="H438">
        <v>-11.255887399549399</v>
      </c>
      <c r="I438">
        <v>47.051543259989401</v>
      </c>
      <c r="J438">
        <v>-2.56680883872261</v>
      </c>
      <c r="K438">
        <v>952.606476472537</v>
      </c>
      <c r="L438">
        <v>698.94119023816802</v>
      </c>
      <c r="M438">
        <v>36.831804856279597</v>
      </c>
      <c r="N438">
        <v>0.304979910162198</v>
      </c>
      <c r="O438">
        <v>13.3051197357555</v>
      </c>
      <c r="P438">
        <v>354.30246189917898</v>
      </c>
      <c r="Q438">
        <v>7.0159848527590996E-2</v>
      </c>
    </row>
    <row r="439" spans="1:17" x14ac:dyDescent="0.3">
      <c r="A439" t="s">
        <v>995</v>
      </c>
      <c r="B439" t="s">
        <v>996</v>
      </c>
      <c r="C439" t="s">
        <v>3171</v>
      </c>
      <c r="D439" t="s">
        <v>195</v>
      </c>
      <c r="E439">
        <v>14805.079120108699</v>
      </c>
      <c r="F439">
        <v>455</v>
      </c>
      <c r="G439">
        <v>3.6146366486136499</v>
      </c>
      <c r="H439">
        <v>-12.559017243744201</v>
      </c>
      <c r="I439">
        <v>-4.1143141314416702</v>
      </c>
      <c r="J439">
        <v>-4.0289625558244202</v>
      </c>
      <c r="K439">
        <v>478.434982615244</v>
      </c>
      <c r="L439">
        <v>443.32365878066202</v>
      </c>
      <c r="M439">
        <v>30.727146360094402</v>
      </c>
      <c r="N439">
        <v>0.76782056691501199</v>
      </c>
      <c r="O439">
        <v>20.219780219780201</v>
      </c>
      <c r="P439">
        <v>77.526336324619507</v>
      </c>
    </row>
    <row r="440" spans="1:17" x14ac:dyDescent="0.3">
      <c r="A440" t="s">
        <v>997</v>
      </c>
      <c r="B440" t="s">
        <v>998</v>
      </c>
      <c r="C440" t="s">
        <v>3173</v>
      </c>
      <c r="D440" t="s">
        <v>277</v>
      </c>
      <c r="E440">
        <v>14778.307213325001</v>
      </c>
      <c r="F440">
        <v>1455.25</v>
      </c>
      <c r="G440">
        <v>7.7252000887741596</v>
      </c>
      <c r="H440">
        <v>11.878434816218499</v>
      </c>
      <c r="I440">
        <v>-7.8549765658948401</v>
      </c>
      <c r="J440">
        <v>5.5836844671847903</v>
      </c>
      <c r="K440">
        <v>1299.39578103695</v>
      </c>
      <c r="L440">
        <v>1232.16328570876</v>
      </c>
      <c r="M440">
        <v>80.030535712771794</v>
      </c>
      <c r="N440">
        <v>2.89436983082842</v>
      </c>
      <c r="O440">
        <v>13.313863597319999</v>
      </c>
      <c r="P440">
        <v>46.558235560702897</v>
      </c>
      <c r="Q440">
        <v>0.13559890728537399</v>
      </c>
    </row>
    <row r="441" spans="1:17" x14ac:dyDescent="0.3">
      <c r="A441" t="s">
        <v>999</v>
      </c>
      <c r="B441" t="s">
        <v>1000</v>
      </c>
      <c r="C441" t="s">
        <v>3169</v>
      </c>
      <c r="D441" t="s">
        <v>570</v>
      </c>
      <c r="E441">
        <v>14712.873027378</v>
      </c>
      <c r="F441">
        <v>153.94</v>
      </c>
      <c r="G441">
        <v>51.575086418266402</v>
      </c>
      <c r="H441">
        <v>42.389470578914597</v>
      </c>
      <c r="I441">
        <v>77.218025891152195</v>
      </c>
      <c r="J441">
        <v>10.204875754197101</v>
      </c>
      <c r="K441">
        <v>117.207549155962</v>
      </c>
      <c r="L441">
        <v>97.396984631900196</v>
      </c>
      <c r="M441">
        <v>81.720182009656199</v>
      </c>
      <c r="N441">
        <v>2.0497748575585</v>
      </c>
      <c r="O441">
        <v>2.41002988177212</v>
      </c>
      <c r="P441">
        <v>123.101449275362</v>
      </c>
      <c r="Q441">
        <v>4.8573596343538999E-2</v>
      </c>
    </row>
    <row r="442" spans="1:17" x14ac:dyDescent="0.3">
      <c r="A442" t="s">
        <v>1001</v>
      </c>
      <c r="B442" t="s">
        <v>1002</v>
      </c>
      <c r="C442" t="s">
        <v>3169</v>
      </c>
      <c r="D442" t="s">
        <v>577</v>
      </c>
      <c r="E442">
        <v>14645.940794800001</v>
      </c>
      <c r="F442">
        <v>1850.6</v>
      </c>
      <c r="G442">
        <v>-28.494747097715798</v>
      </c>
      <c r="H442">
        <v>5.1203639212134302</v>
      </c>
      <c r="I442">
        <v>15.8960208292437</v>
      </c>
      <c r="J442">
        <v>-1.8516184579610899</v>
      </c>
      <c r="K442">
        <v>1782.08775772074</v>
      </c>
      <c r="L442">
        <v>1676.49996653934</v>
      </c>
      <c r="M442">
        <v>53.018263138368802</v>
      </c>
      <c r="N442">
        <v>0.93324953861415105</v>
      </c>
      <c r="O442">
        <v>6.9355884577974702</v>
      </c>
      <c r="P442">
        <v>41.591430757459797</v>
      </c>
      <c r="Q442">
        <v>-8.3827181218238997E-2</v>
      </c>
    </row>
    <row r="443" spans="1:17" x14ac:dyDescent="0.3">
      <c r="A443" t="s">
        <v>1003</v>
      </c>
      <c r="B443" t="s">
        <v>1004</v>
      </c>
      <c r="C443" t="s">
        <v>3170</v>
      </c>
      <c r="D443" t="s">
        <v>1005</v>
      </c>
      <c r="E443">
        <v>14595.828888632501</v>
      </c>
      <c r="F443">
        <v>454</v>
      </c>
      <c r="G443">
        <v>73.744888989615703</v>
      </c>
      <c r="H443">
        <v>-13.412381922241099</v>
      </c>
      <c r="I443">
        <v>1.5484814696115099</v>
      </c>
      <c r="J443">
        <v>-1.55978857136599</v>
      </c>
      <c r="K443">
        <v>473.228970804852</v>
      </c>
      <c r="L443">
        <v>411.51576899025798</v>
      </c>
      <c r="M443">
        <v>39.360779675412402</v>
      </c>
      <c r="N443">
        <v>0.28023571268287001</v>
      </c>
      <c r="O443">
        <v>36.079295154184997</v>
      </c>
      <c r="P443">
        <v>124.19753086419701</v>
      </c>
      <c r="Q443">
        <v>0.11015580102785</v>
      </c>
    </row>
    <row r="444" spans="1:17" x14ac:dyDescent="0.3">
      <c r="A444" t="s">
        <v>1006</v>
      </c>
      <c r="B444" t="s">
        <v>1007</v>
      </c>
      <c r="C444" t="s">
        <v>3180</v>
      </c>
      <c r="D444" t="s">
        <v>1008</v>
      </c>
      <c r="E444">
        <v>14523.023604687</v>
      </c>
      <c r="F444">
        <v>185.77</v>
      </c>
      <c r="G444">
        <v>-13.8213947226737</v>
      </c>
      <c r="H444">
        <v>-10.624976116225699</v>
      </c>
      <c r="I444">
        <v>-31.2231747666847</v>
      </c>
      <c r="J444">
        <v>-0.87416742940498104</v>
      </c>
      <c r="K444">
        <v>196.80633171918899</v>
      </c>
      <c r="L444">
        <v>196.99366480084899</v>
      </c>
      <c r="M444">
        <v>33.609987982104798</v>
      </c>
      <c r="N444">
        <v>1.11501170272127</v>
      </c>
      <c r="O444">
        <v>27.8731765085858</v>
      </c>
      <c r="P444">
        <v>36.395007342143899</v>
      </c>
      <c r="Q444">
        <v>5.8740770203470002E-3</v>
      </c>
    </row>
    <row r="445" spans="1:17" x14ac:dyDescent="0.3">
      <c r="A445" t="s">
        <v>1009</v>
      </c>
      <c r="B445" t="s">
        <v>1010</v>
      </c>
      <c r="C445" t="s">
        <v>3181</v>
      </c>
      <c r="D445" t="s">
        <v>261</v>
      </c>
      <c r="E445">
        <v>14478.232432950001</v>
      </c>
      <c r="F445">
        <v>1823.25</v>
      </c>
      <c r="G445">
        <v>89.773872336882604</v>
      </c>
      <c r="H445">
        <v>-1.6021626226319099</v>
      </c>
      <c r="I445">
        <v>50.692461138935798</v>
      </c>
      <c r="J445">
        <v>8.7418872004407095</v>
      </c>
      <c r="K445">
        <v>1813.8231924531699</v>
      </c>
      <c r="L445">
        <v>1557.74852941277</v>
      </c>
      <c r="M445">
        <v>69.512927419023598</v>
      </c>
      <c r="N445">
        <v>1.31996290474712</v>
      </c>
      <c r="O445">
        <v>47.209653092006</v>
      </c>
      <c r="P445">
        <v>126.98412698412599</v>
      </c>
      <c r="Q445">
        <v>0.14242261511172499</v>
      </c>
    </row>
    <row r="446" spans="1:17" x14ac:dyDescent="0.3">
      <c r="A446" t="s">
        <v>1011</v>
      </c>
      <c r="B446" t="s">
        <v>1012</v>
      </c>
      <c r="C446" t="s">
        <v>3180</v>
      </c>
      <c r="D446" t="s">
        <v>790</v>
      </c>
      <c r="E446">
        <v>14456.87202072</v>
      </c>
      <c r="F446">
        <v>3079.2</v>
      </c>
      <c r="G446">
        <v>34.117065819787598</v>
      </c>
      <c r="H446">
        <v>2.97683979152084</v>
      </c>
      <c r="I446">
        <v>14.5014073939799</v>
      </c>
      <c r="J446">
        <v>14.176807397439701</v>
      </c>
      <c r="K446">
        <v>2718.70417582863</v>
      </c>
      <c r="L446">
        <v>2457.8870768872698</v>
      </c>
      <c r="M446">
        <v>85.182813769769496</v>
      </c>
      <c r="N446">
        <v>2.64909170963268</v>
      </c>
      <c r="O446">
        <v>1.2600675500129901</v>
      </c>
      <c r="P446">
        <v>71.233143333796704</v>
      </c>
      <c r="Q446">
        <v>7.5209954252367997E-2</v>
      </c>
    </row>
    <row r="447" spans="1:17" hidden="1" x14ac:dyDescent="0.3">
      <c r="A447" t="s">
        <v>1013</v>
      </c>
      <c r="B447" t="s">
        <v>1014</v>
      </c>
      <c r="C447" t="s">
        <v>3184</v>
      </c>
      <c r="D447" t="s">
        <v>463</v>
      </c>
      <c r="E447">
        <v>14445.588542567801</v>
      </c>
      <c r="F447">
        <v>2367</v>
      </c>
      <c r="G447">
        <v>-48.857534130401802</v>
      </c>
      <c r="H447">
        <v>-23.3230235497842</v>
      </c>
      <c r="I447">
        <v>-32.344238310663499</v>
      </c>
      <c r="J447">
        <v>-1.8385614160421899</v>
      </c>
      <c r="M447">
        <v>35.526359758384203</v>
      </c>
      <c r="O447">
        <v>30.9674693705112</v>
      </c>
      <c r="P447">
        <v>8.8676294729095702</v>
      </c>
    </row>
    <row r="448" spans="1:17" x14ac:dyDescent="0.3">
      <c r="A448" t="s">
        <v>1015</v>
      </c>
      <c r="B448" t="s">
        <v>1016</v>
      </c>
      <c r="C448" t="s">
        <v>3175</v>
      </c>
      <c r="D448" t="s">
        <v>187</v>
      </c>
      <c r="E448">
        <v>14413.308607860001</v>
      </c>
      <c r="F448">
        <v>612.6</v>
      </c>
      <c r="G448">
        <v>55.522096989832903</v>
      </c>
      <c r="H448">
        <v>5.6385839860903904</v>
      </c>
      <c r="I448">
        <v>33.3210033852042</v>
      </c>
      <c r="J448">
        <v>4.2080134963027698</v>
      </c>
      <c r="K448">
        <v>547.89339359394603</v>
      </c>
      <c r="L448">
        <v>461.67693817013401</v>
      </c>
      <c r="M448">
        <v>67.106758952332399</v>
      </c>
      <c r="N448">
        <v>2.0051084764717699</v>
      </c>
      <c r="O448">
        <v>6.4316030035912402</v>
      </c>
      <c r="P448">
        <v>95.718849840255601</v>
      </c>
      <c r="Q448">
        <v>0.16489069371634699</v>
      </c>
    </row>
    <row r="449" spans="1:17" x14ac:dyDescent="0.3">
      <c r="A449" t="s">
        <v>1017</v>
      </c>
      <c r="B449" t="s">
        <v>1018</v>
      </c>
      <c r="C449" t="s">
        <v>3175</v>
      </c>
      <c r="D449" t="s">
        <v>215</v>
      </c>
      <c r="E449">
        <v>14386.1189292377</v>
      </c>
      <c r="F449">
        <v>1749.65</v>
      </c>
      <c r="G449">
        <v>14.110647810614401</v>
      </c>
      <c r="H449">
        <v>9.65075758132609</v>
      </c>
      <c r="I449">
        <v>-23.328388187430001</v>
      </c>
      <c r="J449">
        <v>3.90542696965354</v>
      </c>
      <c r="K449">
        <v>1651.8616027785699</v>
      </c>
      <c r="L449">
        <v>1609.28643612068</v>
      </c>
      <c r="M449">
        <v>72.021328181088407</v>
      </c>
      <c r="N449">
        <v>1.11060632931685</v>
      </c>
      <c r="O449">
        <v>26.9939702226159</v>
      </c>
      <c r="P449">
        <v>71.871316306483294</v>
      </c>
      <c r="Q449">
        <v>0.118617796648587</v>
      </c>
    </row>
    <row r="450" spans="1:17" x14ac:dyDescent="0.3">
      <c r="A450" t="s">
        <v>1019</v>
      </c>
      <c r="B450" t="s">
        <v>1020</v>
      </c>
      <c r="C450" t="s">
        <v>3181</v>
      </c>
      <c r="D450" t="s">
        <v>46</v>
      </c>
      <c r="E450">
        <v>14330.0683404799</v>
      </c>
      <c r="F450">
        <v>779.6</v>
      </c>
      <c r="G450">
        <v>-1.23162215915698</v>
      </c>
      <c r="H450">
        <v>-0.59350979668815895</v>
      </c>
      <c r="I450">
        <v>29.777950432044399</v>
      </c>
      <c r="J450">
        <v>2.2158370503039202</v>
      </c>
      <c r="K450">
        <v>731.95507455427605</v>
      </c>
      <c r="L450">
        <v>628.13282311574005</v>
      </c>
      <c r="M450">
        <v>59.851795840353503</v>
      </c>
      <c r="N450">
        <v>1.4550260364230201</v>
      </c>
      <c r="O450">
        <v>6.0415597742432103</v>
      </c>
      <c r="P450">
        <v>74.017857142857096</v>
      </c>
      <c r="Q450">
        <v>9.1273326954996001E-2</v>
      </c>
    </row>
    <row r="451" spans="1:17" x14ac:dyDescent="0.3">
      <c r="A451" t="s">
        <v>1021</v>
      </c>
      <c r="B451" t="s">
        <v>1022</v>
      </c>
      <c r="C451" t="s">
        <v>3181</v>
      </c>
      <c r="D451" t="s">
        <v>124</v>
      </c>
      <c r="E451">
        <v>14322.08449046</v>
      </c>
      <c r="F451">
        <v>1070.45</v>
      </c>
      <c r="G451">
        <v>38.310163970663801</v>
      </c>
      <c r="H451">
        <v>10.231015740057099</v>
      </c>
      <c r="I451">
        <v>28.079911674521899</v>
      </c>
      <c r="J451">
        <v>2.3069934426462102</v>
      </c>
      <c r="K451">
        <v>999.58894909859396</v>
      </c>
      <c r="L451">
        <v>895.65261228344798</v>
      </c>
      <c r="M451">
        <v>66.794745358149896</v>
      </c>
      <c r="N451">
        <v>1.73504401618649</v>
      </c>
      <c r="O451">
        <v>14.339763650801</v>
      </c>
      <c r="P451">
        <v>86.863925984114502</v>
      </c>
      <c r="Q451">
        <v>0.121662660573104</v>
      </c>
    </row>
    <row r="452" spans="1:17" x14ac:dyDescent="0.3">
      <c r="A452" t="s">
        <v>1023</v>
      </c>
      <c r="B452" t="s">
        <v>1024</v>
      </c>
      <c r="C452" t="s">
        <v>3171</v>
      </c>
      <c r="D452" t="s">
        <v>1025</v>
      </c>
      <c r="E452">
        <v>14202.34998735</v>
      </c>
      <c r="F452">
        <v>738.7</v>
      </c>
      <c r="G452">
        <v>20.261362391560699</v>
      </c>
      <c r="H452">
        <v>-9.6192878095310004</v>
      </c>
      <c r="I452">
        <v>29.797752981573201</v>
      </c>
      <c r="J452">
        <v>-4.1675620955264101</v>
      </c>
      <c r="K452">
        <v>778.48732090844896</v>
      </c>
      <c r="L452">
        <v>661.73746955945501</v>
      </c>
      <c r="M452">
        <v>27.240565274591798</v>
      </c>
      <c r="N452">
        <v>0.78434905425690504</v>
      </c>
      <c r="O452">
        <v>18.681467442804902</v>
      </c>
      <c r="P452">
        <v>65.497927635263807</v>
      </c>
      <c r="Q452">
        <v>-2.1367250037340999E-2</v>
      </c>
    </row>
    <row r="453" spans="1:17" x14ac:dyDescent="0.3">
      <c r="A453" t="s">
        <v>1026</v>
      </c>
      <c r="B453" t="s">
        <v>1027</v>
      </c>
      <c r="C453" t="s">
        <v>3168</v>
      </c>
      <c r="D453" t="s">
        <v>21</v>
      </c>
      <c r="E453">
        <v>14140.7401194799</v>
      </c>
      <c r="F453">
        <v>2508.6999999999998</v>
      </c>
      <c r="G453">
        <v>170.801851116097</v>
      </c>
      <c r="H453">
        <v>-13.104018221187401</v>
      </c>
      <c r="I453">
        <v>36.038781916917202</v>
      </c>
      <c r="J453">
        <v>-4.3734772739369197</v>
      </c>
      <c r="K453">
        <v>2548.8237070959999</v>
      </c>
      <c r="L453">
        <v>2002.71170299092</v>
      </c>
      <c r="M453">
        <v>27.408803729689399</v>
      </c>
      <c r="N453">
        <v>0.81385757060349495</v>
      </c>
      <c r="O453">
        <v>16.5942520030294</v>
      </c>
      <c r="P453">
        <v>239.65610614676399</v>
      </c>
    </row>
    <row r="454" spans="1:17" x14ac:dyDescent="0.3">
      <c r="A454" t="s">
        <v>1028</v>
      </c>
      <c r="B454" t="s">
        <v>1029</v>
      </c>
      <c r="C454" t="s">
        <v>3179</v>
      </c>
      <c r="D454" t="s">
        <v>517</v>
      </c>
      <c r="E454">
        <v>14055.9538162399</v>
      </c>
      <c r="F454">
        <v>904.4</v>
      </c>
      <c r="G454">
        <v>-37.997910230677903</v>
      </c>
      <c r="H454">
        <v>7.6275776891323197</v>
      </c>
      <c r="I454">
        <v>-2.3103004803516898</v>
      </c>
      <c r="J454">
        <v>0.65834363236045201</v>
      </c>
      <c r="K454">
        <v>848.83666521381804</v>
      </c>
      <c r="L454">
        <v>832.04367213552496</v>
      </c>
      <c r="M454">
        <v>58.546082217661997</v>
      </c>
      <c r="N454">
        <v>2.91916434001803</v>
      </c>
      <c r="O454">
        <v>7.8007518796992601</v>
      </c>
      <c r="P454">
        <v>27.568939981663</v>
      </c>
      <c r="Q454">
        <v>3.9905630629552998E-2</v>
      </c>
    </row>
    <row r="455" spans="1:17" x14ac:dyDescent="0.3">
      <c r="A455" t="s">
        <v>1030</v>
      </c>
      <c r="B455" t="s">
        <v>1031</v>
      </c>
      <c r="C455" t="s">
        <v>3173</v>
      </c>
      <c r="D455" t="s">
        <v>54</v>
      </c>
      <c r="E455">
        <v>14036.78418714</v>
      </c>
      <c r="F455">
        <v>579.15</v>
      </c>
      <c r="G455">
        <v>31.1626523356964</v>
      </c>
      <c r="H455">
        <v>-21.735218671735399</v>
      </c>
      <c r="I455">
        <v>15.123973390847</v>
      </c>
      <c r="J455">
        <v>3.32135725124279</v>
      </c>
      <c r="K455">
        <v>594.67442218044698</v>
      </c>
      <c r="L455">
        <v>502.03916306956103</v>
      </c>
      <c r="M455">
        <v>52.978109365718801</v>
      </c>
      <c r="N455">
        <v>1.29117734195037</v>
      </c>
      <c r="O455">
        <v>24.492791159457798</v>
      </c>
      <c r="P455">
        <v>81.580184981972096</v>
      </c>
      <c r="Q455">
        <v>5.6434480037149001E-2</v>
      </c>
    </row>
    <row r="456" spans="1:17" x14ac:dyDescent="0.3">
      <c r="A456" t="s">
        <v>1032</v>
      </c>
      <c r="B456" t="s">
        <v>1033</v>
      </c>
      <c r="C456" t="s">
        <v>3183</v>
      </c>
      <c r="D456" t="s">
        <v>384</v>
      </c>
      <c r="E456">
        <v>14017.448087999999</v>
      </c>
      <c r="F456">
        <v>1110.4000000000001</v>
      </c>
      <c r="G456">
        <v>39.273735698348901</v>
      </c>
      <c r="H456">
        <v>3.3082442700218802</v>
      </c>
      <c r="I456">
        <v>94.544058343268901</v>
      </c>
      <c r="J456">
        <v>4.8405825677108298</v>
      </c>
      <c r="K456">
        <v>977.55942281307705</v>
      </c>
      <c r="L456">
        <v>768.34904071286098</v>
      </c>
      <c r="M456">
        <v>70.203930925531594</v>
      </c>
      <c r="N456">
        <v>0.67205787320996102</v>
      </c>
      <c r="O456">
        <v>2.14337175792507</v>
      </c>
      <c r="P456">
        <v>146.75555555555499</v>
      </c>
      <c r="Q456">
        <v>9.6678068915660997E-2</v>
      </c>
    </row>
    <row r="457" spans="1:17" x14ac:dyDescent="0.3">
      <c r="A457" t="s">
        <v>1034</v>
      </c>
      <c r="B457" t="s">
        <v>1035</v>
      </c>
      <c r="C457" t="s">
        <v>3172</v>
      </c>
      <c r="D457" t="s">
        <v>254</v>
      </c>
      <c r="E457">
        <v>13982.72716086</v>
      </c>
      <c r="F457">
        <v>599.1</v>
      </c>
      <c r="G457">
        <v>38.476846757305303</v>
      </c>
      <c r="H457">
        <v>-13.8601916913771</v>
      </c>
      <c r="I457">
        <v>-3.4278455807752199</v>
      </c>
      <c r="J457">
        <v>-10.2817545151625</v>
      </c>
      <c r="K457">
        <v>681.31841237376705</v>
      </c>
      <c r="L457">
        <v>612.61201108447096</v>
      </c>
      <c r="M457">
        <v>23.801241213280999</v>
      </c>
      <c r="N457">
        <v>2.72118840773578</v>
      </c>
      <c r="O457">
        <v>38.207310966449597</v>
      </c>
      <c r="P457">
        <v>136.798418972332</v>
      </c>
      <c r="Q457">
        <v>2.5143772442651001E-2</v>
      </c>
    </row>
    <row r="458" spans="1:17" x14ac:dyDescent="0.3">
      <c r="A458" t="s">
        <v>1036</v>
      </c>
      <c r="B458" t="s">
        <v>1037</v>
      </c>
      <c r="C458" t="s">
        <v>3167</v>
      </c>
      <c r="D458" t="s">
        <v>18</v>
      </c>
      <c r="E458">
        <v>13934.384255000001</v>
      </c>
      <c r="F458">
        <v>935.75</v>
      </c>
      <c r="G458">
        <v>54.840229790159498</v>
      </c>
      <c r="H458">
        <v>-7.4827177889256697</v>
      </c>
      <c r="I458">
        <v>-14.670211845299299</v>
      </c>
      <c r="J458">
        <v>2.1878169894516</v>
      </c>
      <c r="K458">
        <v>940.90652049627897</v>
      </c>
      <c r="L458">
        <v>872.104508341003</v>
      </c>
      <c r="M458">
        <v>67.219599663405305</v>
      </c>
      <c r="N458">
        <v>0.434972378360655</v>
      </c>
      <c r="O458">
        <v>36.254341437349701</v>
      </c>
      <c r="P458">
        <v>96.917087542087501</v>
      </c>
      <c r="Q458">
        <v>0.17486302404979001</v>
      </c>
    </row>
    <row r="459" spans="1:17" x14ac:dyDescent="0.3">
      <c r="A459" t="s">
        <v>1038</v>
      </c>
      <c r="B459" t="s">
        <v>1039</v>
      </c>
      <c r="C459" t="s">
        <v>3171</v>
      </c>
      <c r="D459" t="s">
        <v>400</v>
      </c>
      <c r="E459">
        <v>13858.864995039999</v>
      </c>
      <c r="F459">
        <v>399.1</v>
      </c>
      <c r="G459">
        <v>107.19334843081801</v>
      </c>
      <c r="H459">
        <v>2.06231744838666</v>
      </c>
      <c r="I459">
        <v>84.106288116329495</v>
      </c>
      <c r="J459">
        <v>-7.7629126751572501</v>
      </c>
      <c r="K459">
        <v>368.08096544049198</v>
      </c>
      <c r="L459">
        <v>271.50352702304099</v>
      </c>
      <c r="M459">
        <v>40.038270831615598</v>
      </c>
      <c r="N459">
        <v>1.0114775188823899</v>
      </c>
      <c r="O459">
        <v>12.2400400902029</v>
      </c>
      <c r="P459">
        <v>165.44728965746501</v>
      </c>
      <c r="Q459">
        <v>0.19161696702666201</v>
      </c>
    </row>
    <row r="460" spans="1:17" x14ac:dyDescent="0.3">
      <c r="A460" t="s">
        <v>1040</v>
      </c>
      <c r="B460" t="s">
        <v>1041</v>
      </c>
      <c r="C460" t="s">
        <v>3173</v>
      </c>
      <c r="D460" t="s">
        <v>54</v>
      </c>
      <c r="E460">
        <v>13787.473898767401</v>
      </c>
      <c r="F460">
        <v>1123.3</v>
      </c>
      <c r="G460">
        <v>50.624460871829299</v>
      </c>
      <c r="H460">
        <v>4.7579288311681402</v>
      </c>
      <c r="I460">
        <v>27.226125467615901</v>
      </c>
      <c r="J460">
        <v>1.56483632111732</v>
      </c>
      <c r="K460">
        <v>1062.7560490467099</v>
      </c>
      <c r="L460">
        <v>883.00681555525296</v>
      </c>
      <c r="M460">
        <v>50.518184702392801</v>
      </c>
      <c r="N460">
        <v>0.85039871643833298</v>
      </c>
      <c r="O460">
        <v>18.855158906792401</v>
      </c>
      <c r="P460">
        <v>83.785994764397799</v>
      </c>
      <c r="Q460">
        <v>4.3343744709008002E-2</v>
      </c>
    </row>
    <row r="461" spans="1:17" x14ac:dyDescent="0.3">
      <c r="A461" t="s">
        <v>1042</v>
      </c>
      <c r="B461" t="s">
        <v>1043</v>
      </c>
      <c r="C461" t="s">
        <v>3171</v>
      </c>
      <c r="D461" t="s">
        <v>982</v>
      </c>
      <c r="E461">
        <v>13730.044868475001</v>
      </c>
      <c r="F461">
        <v>680.55</v>
      </c>
      <c r="G461">
        <v>26.540083736887301</v>
      </c>
      <c r="H461">
        <v>11.6003582866432</v>
      </c>
      <c r="I461">
        <v>62.402789418517401</v>
      </c>
      <c r="J461">
        <v>11.6452577626485</v>
      </c>
      <c r="K461">
        <v>554.11958238105399</v>
      </c>
      <c r="L461">
        <v>461.57992818346298</v>
      </c>
      <c r="M461">
        <v>86.053159016935993</v>
      </c>
      <c r="N461">
        <v>1.24335304076944</v>
      </c>
      <c r="O461">
        <v>1.17551980016163</v>
      </c>
      <c r="P461">
        <v>98.122270742357998</v>
      </c>
      <c r="Q461">
        <v>5.8670280483530998E-2</v>
      </c>
    </row>
    <row r="462" spans="1:17" hidden="1" x14ac:dyDescent="0.3">
      <c r="A462" t="s">
        <v>1044</v>
      </c>
      <c r="B462" t="s">
        <v>1045</v>
      </c>
      <c r="C462" t="s">
        <v>3184</v>
      </c>
      <c r="D462" t="s">
        <v>54</v>
      </c>
      <c r="E462">
        <v>13685.4500088324</v>
      </c>
      <c r="F462">
        <v>868</v>
      </c>
      <c r="G462">
        <v>-22.349159270685</v>
      </c>
      <c r="H462">
        <v>-2.7558832300684202</v>
      </c>
      <c r="I462">
        <v>-5.8358634509467002</v>
      </c>
      <c r="J462">
        <v>3.6410771470255998</v>
      </c>
      <c r="M462">
        <v>58.064251381998503</v>
      </c>
      <c r="O462">
        <v>35.472350230414698</v>
      </c>
      <c r="P462">
        <v>19.724137931034399</v>
      </c>
    </row>
    <row r="463" spans="1:17" x14ac:dyDescent="0.3">
      <c r="A463" t="s">
        <v>1046</v>
      </c>
      <c r="B463" t="s">
        <v>1047</v>
      </c>
      <c r="C463" t="s">
        <v>3173</v>
      </c>
      <c r="D463" t="s">
        <v>54</v>
      </c>
      <c r="E463">
        <v>13601.709836189901</v>
      </c>
      <c r="F463">
        <v>300.14999999999998</v>
      </c>
      <c r="G463">
        <v>142.62433369002801</v>
      </c>
      <c r="H463">
        <v>21.4736589146707</v>
      </c>
      <c r="I463">
        <v>71.581718966635606</v>
      </c>
      <c r="J463">
        <v>-3.1893526139775701</v>
      </c>
      <c r="K463">
        <v>251.681430860896</v>
      </c>
      <c r="L463">
        <v>188.670764013428</v>
      </c>
      <c r="M463">
        <v>55.5983215933068</v>
      </c>
      <c r="N463">
        <v>1.52239531295678</v>
      </c>
      <c r="O463">
        <v>9.5452273863068502</v>
      </c>
      <c r="P463">
        <v>208.00410466906101</v>
      </c>
      <c r="Q463">
        <v>0.16627338900254801</v>
      </c>
    </row>
    <row r="464" spans="1:17" x14ac:dyDescent="0.3">
      <c r="A464" t="s">
        <v>1048</v>
      </c>
      <c r="B464" t="s">
        <v>1049</v>
      </c>
      <c r="C464" t="s">
        <v>613</v>
      </c>
      <c r="D464" t="s">
        <v>613</v>
      </c>
      <c r="E464">
        <v>13579.648608</v>
      </c>
      <c r="F464">
        <v>469.6</v>
      </c>
      <c r="G464">
        <v>-6.3168784108180001</v>
      </c>
      <c r="H464">
        <v>-8.1713512085064401</v>
      </c>
      <c r="I464">
        <v>-9.2000583112045504</v>
      </c>
      <c r="J464">
        <v>-0.81206823800847405</v>
      </c>
      <c r="K464">
        <v>490.97610881265899</v>
      </c>
      <c r="L464">
        <v>460.55467387052602</v>
      </c>
      <c r="M464">
        <v>35.858451619910703</v>
      </c>
      <c r="N464">
        <v>0.40120893108667199</v>
      </c>
      <c r="O464">
        <v>26.064735945485499</v>
      </c>
      <c r="P464">
        <v>38.7296898079763</v>
      </c>
      <c r="Q464">
        <v>7.4313401899520001E-3</v>
      </c>
    </row>
    <row r="465" spans="1:17" x14ac:dyDescent="0.3">
      <c r="A465" t="s">
        <v>1050</v>
      </c>
      <c r="B465" t="s">
        <v>1051</v>
      </c>
      <c r="C465" t="s">
        <v>613</v>
      </c>
      <c r="D465" t="s">
        <v>613</v>
      </c>
      <c r="E465">
        <v>13573.599599524799</v>
      </c>
      <c r="F465">
        <v>27.29</v>
      </c>
      <c r="G465">
        <v>13.799426186411001</v>
      </c>
      <c r="H465">
        <v>-2.1496828823841598</v>
      </c>
      <c r="I465">
        <v>-18.924181108684401</v>
      </c>
      <c r="J465">
        <v>7.5308469825239497</v>
      </c>
      <c r="K465">
        <v>26.443930416606001</v>
      </c>
      <c r="L465">
        <v>25.7961007324759</v>
      </c>
      <c r="M465">
        <v>70.971923076099301</v>
      </c>
      <c r="N465">
        <v>0.748039925188275</v>
      </c>
      <c r="O465">
        <v>43.092707951630601</v>
      </c>
      <c r="P465">
        <v>69.503105590062006</v>
      </c>
      <c r="Q465">
        <v>1.0210412233666999E-2</v>
      </c>
    </row>
    <row r="466" spans="1:17" hidden="1" x14ac:dyDescent="0.3">
      <c r="A466" t="s">
        <v>1052</v>
      </c>
      <c r="B466" t="s">
        <v>1053</v>
      </c>
      <c r="C466" t="s">
        <v>3184</v>
      </c>
      <c r="D466" t="s">
        <v>80</v>
      </c>
      <c r="E466">
        <v>13553.081648359999</v>
      </c>
      <c r="F466">
        <v>11858.95</v>
      </c>
      <c r="G466">
        <v>26.178392962937401</v>
      </c>
      <c r="H466">
        <v>19.282611696117399</v>
      </c>
      <c r="I466">
        <v>46.754450274355499</v>
      </c>
      <c r="J466">
        <v>-3.7286776868151401</v>
      </c>
      <c r="K466">
        <v>10381.9597119891</v>
      </c>
      <c r="L466">
        <v>8655.4683106478806</v>
      </c>
      <c r="M466">
        <v>58.107631732883398</v>
      </c>
      <c r="N466">
        <v>1.76466690978514</v>
      </c>
      <c r="O466">
        <v>7.8341674431547403</v>
      </c>
      <c r="P466">
        <v>76.155285869193804</v>
      </c>
      <c r="Q466">
        <v>0.129472042772937</v>
      </c>
    </row>
    <row r="467" spans="1:17" x14ac:dyDescent="0.3">
      <c r="A467" t="s">
        <v>1054</v>
      </c>
      <c r="B467" t="s">
        <v>1055</v>
      </c>
      <c r="C467" t="s">
        <v>3180</v>
      </c>
      <c r="D467" t="s">
        <v>72</v>
      </c>
      <c r="E467">
        <v>13506</v>
      </c>
      <c r="F467">
        <v>90.04</v>
      </c>
      <c r="G467">
        <v>19.587043671385398</v>
      </c>
      <c r="H467">
        <v>-13.4174214193966</v>
      </c>
      <c r="I467">
        <v>8.1586120189385998</v>
      </c>
      <c r="J467">
        <v>-1.37470340358482</v>
      </c>
      <c r="K467">
        <v>94.115443401806502</v>
      </c>
      <c r="L467">
        <v>80.813623386008402</v>
      </c>
      <c r="M467">
        <v>35.759918462360602</v>
      </c>
      <c r="N467">
        <v>0.13115033403707799</v>
      </c>
      <c r="O467">
        <v>46.379386939138101</v>
      </c>
      <c r="P467">
        <v>81.167002012072402</v>
      </c>
      <c r="Q467">
        <v>6.7501685110419998E-2</v>
      </c>
    </row>
    <row r="468" spans="1:17" x14ac:dyDescent="0.3">
      <c r="A468" t="s">
        <v>1056</v>
      </c>
      <c r="B468" t="s">
        <v>1057</v>
      </c>
      <c r="C468" t="s">
        <v>3186</v>
      </c>
      <c r="D468" t="s">
        <v>610</v>
      </c>
      <c r="E468">
        <v>13457.837593619999</v>
      </c>
      <c r="F468">
        <v>140.11000000000001</v>
      </c>
      <c r="G468">
        <v>-78.167285715235195</v>
      </c>
      <c r="H468">
        <v>-2.91761565411479</v>
      </c>
      <c r="I468">
        <v>-23.4806966093109</v>
      </c>
      <c r="J468">
        <v>9.8007545141039092</v>
      </c>
      <c r="K468">
        <v>137.83287049661001</v>
      </c>
      <c r="L468">
        <v>163.42774612568601</v>
      </c>
      <c r="M468">
        <v>68.213136124054003</v>
      </c>
      <c r="N468">
        <v>1.13188911120783</v>
      </c>
      <c r="O468">
        <v>113.90336164442201</v>
      </c>
      <c r="P468">
        <v>11.6414342629482</v>
      </c>
      <c r="Q468">
        <v>-9.6019741598557001E-2</v>
      </c>
    </row>
    <row r="469" spans="1:17" x14ac:dyDescent="0.3">
      <c r="A469" t="s">
        <v>1058</v>
      </c>
      <c r="B469" t="s">
        <v>1059</v>
      </c>
      <c r="C469" t="s">
        <v>3181</v>
      </c>
      <c r="D469" t="s">
        <v>440</v>
      </c>
      <c r="E469">
        <v>13153.113542707</v>
      </c>
      <c r="F469">
        <v>212.77</v>
      </c>
      <c r="G469">
        <v>158.91270301436899</v>
      </c>
      <c r="H469">
        <v>-2.3310047704415</v>
      </c>
      <c r="I469">
        <v>2.7381157613303899</v>
      </c>
      <c r="J469">
        <v>-1.3509121121204799</v>
      </c>
      <c r="K469">
        <v>210.381182650814</v>
      </c>
      <c r="L469">
        <v>174.48417015342599</v>
      </c>
      <c r="M469">
        <v>44.0071017922414</v>
      </c>
      <c r="N469">
        <v>0.47689470397101102</v>
      </c>
      <c r="O469">
        <v>11.199887202143101</v>
      </c>
      <c r="P469">
        <v>201.58752657689499</v>
      </c>
      <c r="Q469">
        <v>0.19355312122578699</v>
      </c>
    </row>
    <row r="470" spans="1:17" x14ac:dyDescent="0.3">
      <c r="A470" t="s">
        <v>1060</v>
      </c>
      <c r="B470" t="s">
        <v>1061</v>
      </c>
      <c r="C470" t="s">
        <v>3181</v>
      </c>
      <c r="D470" t="s">
        <v>261</v>
      </c>
      <c r="E470">
        <v>13143.652480000001</v>
      </c>
      <c r="F470">
        <v>4163.6000000000004</v>
      </c>
      <c r="G470">
        <v>12.7763860855909</v>
      </c>
      <c r="H470">
        <v>-4.0584807637087001</v>
      </c>
      <c r="I470">
        <v>-3.48491815146176</v>
      </c>
      <c r="J470">
        <v>1.09895305453989</v>
      </c>
      <c r="K470">
        <v>4212.6133442907503</v>
      </c>
      <c r="L470">
        <v>3928.7256779729901</v>
      </c>
      <c r="M470">
        <v>48.558892484142497</v>
      </c>
      <c r="N470">
        <v>0.58431290290295801</v>
      </c>
      <c r="O470">
        <v>20.0883850513978</v>
      </c>
      <c r="P470">
        <v>50.855072463768103</v>
      </c>
      <c r="Q470">
        <v>0.16037874902736701</v>
      </c>
    </row>
    <row r="471" spans="1:17" x14ac:dyDescent="0.3">
      <c r="A471" t="s">
        <v>1062</v>
      </c>
      <c r="B471" t="s">
        <v>1063</v>
      </c>
      <c r="C471" t="s">
        <v>3181</v>
      </c>
      <c r="D471" t="s">
        <v>261</v>
      </c>
      <c r="E471">
        <v>13137.10021794</v>
      </c>
      <c r="F471">
        <v>1974.45</v>
      </c>
      <c r="G471">
        <v>89.064077227675597</v>
      </c>
      <c r="H471">
        <v>12.7912480177581</v>
      </c>
      <c r="I471">
        <v>34.4894558238109</v>
      </c>
      <c r="J471">
        <v>9.1588017223334894</v>
      </c>
      <c r="K471">
        <v>1770.6829072718799</v>
      </c>
      <c r="L471">
        <v>1504.8906517077</v>
      </c>
      <c r="M471">
        <v>82.170219337501393</v>
      </c>
      <c r="N471">
        <v>0.62923841607944797</v>
      </c>
      <c r="O471">
        <v>3.0641444452885498</v>
      </c>
      <c r="P471">
        <v>134.57882856124499</v>
      </c>
      <c r="Q471">
        <v>0.13621367801180101</v>
      </c>
    </row>
    <row r="472" spans="1:17" x14ac:dyDescent="0.3">
      <c r="A472" t="s">
        <v>1064</v>
      </c>
      <c r="B472" t="s">
        <v>1065</v>
      </c>
      <c r="C472" t="s">
        <v>3174</v>
      </c>
      <c r="D472" t="s">
        <v>218</v>
      </c>
      <c r="E472">
        <v>13136.615640800001</v>
      </c>
      <c r="F472">
        <v>332</v>
      </c>
      <c r="G472">
        <v>59.061417534213497</v>
      </c>
      <c r="H472">
        <v>56.4767852456268</v>
      </c>
      <c r="I472">
        <v>-0.28508572625594297</v>
      </c>
      <c r="J472">
        <v>-1.2771409005813199</v>
      </c>
      <c r="K472">
        <v>246.56030546984999</v>
      </c>
      <c r="L472">
        <v>211.81757864033401</v>
      </c>
      <c r="M472">
        <v>76.406545493368696</v>
      </c>
      <c r="N472">
        <v>2.5521632050720502</v>
      </c>
      <c r="O472">
        <v>5.7228915662650603</v>
      </c>
      <c r="P472">
        <v>129.83731394946301</v>
      </c>
      <c r="Q472">
        <v>0.103688151344928</v>
      </c>
    </row>
    <row r="473" spans="1:17" x14ac:dyDescent="0.3">
      <c r="A473" t="s">
        <v>1066</v>
      </c>
      <c r="B473" t="s">
        <v>1067</v>
      </c>
      <c r="C473" t="s">
        <v>3174</v>
      </c>
      <c r="D473" t="s">
        <v>103</v>
      </c>
      <c r="E473">
        <v>13124.373653705001</v>
      </c>
      <c r="F473">
        <v>19.149999999999999</v>
      </c>
      <c r="G473">
        <v>59.1871153999179</v>
      </c>
      <c r="H473">
        <v>3.5780814225914299</v>
      </c>
      <c r="I473">
        <v>-0.85875722384049302</v>
      </c>
      <c r="J473">
        <v>7.7160339144950498</v>
      </c>
      <c r="K473">
        <v>17.9941486514189</v>
      </c>
      <c r="L473">
        <v>16.960286574757401</v>
      </c>
      <c r="M473">
        <v>79.176251170546905</v>
      </c>
      <c r="N473">
        <v>0.94298682701234005</v>
      </c>
      <c r="O473">
        <v>25.326370757180101</v>
      </c>
      <c r="P473">
        <v>129.34131736526899</v>
      </c>
      <c r="Q473">
        <v>0.118090179082476</v>
      </c>
    </row>
    <row r="474" spans="1:17" x14ac:dyDescent="0.3">
      <c r="A474" t="s">
        <v>1068</v>
      </c>
      <c r="B474" t="s">
        <v>1069</v>
      </c>
      <c r="C474" t="s">
        <v>3181</v>
      </c>
      <c r="D474" t="s">
        <v>161</v>
      </c>
      <c r="E474">
        <v>13111.7369344</v>
      </c>
      <c r="F474">
        <v>12959.95</v>
      </c>
      <c r="G474">
        <v>166.60056029737399</v>
      </c>
      <c r="H474">
        <v>-11.240251372647901</v>
      </c>
      <c r="I474">
        <v>16.841889428150498</v>
      </c>
      <c r="J474">
        <v>-6.1647952062522702</v>
      </c>
      <c r="K474">
        <v>13326.591400805301</v>
      </c>
      <c r="L474">
        <v>10637.5168451765</v>
      </c>
      <c r="M474">
        <v>24.990021228259401</v>
      </c>
      <c r="N474">
        <v>0.709517355992485</v>
      </c>
      <c r="O474">
        <v>14.197971442790999</v>
      </c>
      <c r="P474">
        <v>207.687468097482</v>
      </c>
      <c r="Q474">
        <v>0.222725606302979</v>
      </c>
    </row>
    <row r="475" spans="1:17" x14ac:dyDescent="0.3">
      <c r="A475" t="s">
        <v>1070</v>
      </c>
      <c r="B475" t="s">
        <v>1071</v>
      </c>
      <c r="C475" t="s">
        <v>3186</v>
      </c>
      <c r="D475" t="s">
        <v>1072</v>
      </c>
      <c r="E475">
        <v>12972.10848345</v>
      </c>
      <c r="F475">
        <v>674.55</v>
      </c>
      <c r="G475">
        <v>52.440941636581996</v>
      </c>
      <c r="H475">
        <v>30.028716475703401</v>
      </c>
      <c r="I475">
        <v>63.181651101009599</v>
      </c>
      <c r="J475">
        <v>27.575128831929799</v>
      </c>
      <c r="K475">
        <v>533.75444758473998</v>
      </c>
      <c r="L475">
        <v>470.163653847597</v>
      </c>
      <c r="M475">
        <v>80.3857949053195</v>
      </c>
      <c r="N475">
        <v>4.0291425932824696</v>
      </c>
      <c r="O475">
        <v>2.1273441553628398</v>
      </c>
      <c r="P475">
        <v>117.877906976744</v>
      </c>
      <c r="Q475">
        <v>5.5905540526175003E-2</v>
      </c>
    </row>
    <row r="476" spans="1:17" x14ac:dyDescent="0.3">
      <c r="A476" t="s">
        <v>1073</v>
      </c>
      <c r="B476" t="s">
        <v>1074</v>
      </c>
      <c r="C476" t="s">
        <v>3175</v>
      </c>
      <c r="D476" t="s">
        <v>409</v>
      </c>
      <c r="E476">
        <v>12919.152633419901</v>
      </c>
      <c r="F476">
        <v>3193.85</v>
      </c>
      <c r="G476">
        <v>17.624108278092599</v>
      </c>
      <c r="H476">
        <v>13.475219522123</v>
      </c>
      <c r="I476">
        <v>6.7309929891491604</v>
      </c>
      <c r="J476">
        <v>6.4904683060772896</v>
      </c>
      <c r="K476">
        <v>2860.7069564343901</v>
      </c>
      <c r="L476">
        <v>2602.1784012276698</v>
      </c>
      <c r="M476">
        <v>68.174894385879</v>
      </c>
      <c r="N476">
        <v>0.89863575545221996</v>
      </c>
      <c r="O476">
        <v>2.16509854877342</v>
      </c>
      <c r="P476">
        <v>55.316458774041301</v>
      </c>
      <c r="Q476">
        <v>8.6574174363250003E-2</v>
      </c>
    </row>
    <row r="477" spans="1:17" hidden="1" x14ac:dyDescent="0.3">
      <c r="A477" t="s">
        <v>1075</v>
      </c>
      <c r="B477" t="s">
        <v>1076</v>
      </c>
      <c r="C477" t="s">
        <v>3184</v>
      </c>
      <c r="D477" t="s">
        <v>1077</v>
      </c>
      <c r="E477">
        <v>12906.893384999599</v>
      </c>
      <c r="F477">
        <v>100</v>
      </c>
      <c r="G477">
        <v>-31.360148281674</v>
      </c>
      <c r="I477">
        <v>-14.846852461935701</v>
      </c>
      <c r="M477">
        <v>50</v>
      </c>
      <c r="N477">
        <v>1</v>
      </c>
      <c r="O477">
        <v>0</v>
      </c>
      <c r="P477">
        <v>0</v>
      </c>
    </row>
    <row r="478" spans="1:17" x14ac:dyDescent="0.3">
      <c r="A478" t="s">
        <v>1078</v>
      </c>
      <c r="B478" t="s">
        <v>1079</v>
      </c>
      <c r="C478" t="s">
        <v>3181</v>
      </c>
      <c r="D478" t="s">
        <v>106</v>
      </c>
      <c r="E478">
        <v>12889.189182869901</v>
      </c>
      <c r="F478">
        <v>2302.3000000000002</v>
      </c>
      <c r="G478">
        <v>-23.0319122679348</v>
      </c>
      <c r="H478">
        <v>-20.056713771054699</v>
      </c>
      <c r="I478">
        <v>-29.9944586978845</v>
      </c>
      <c r="J478">
        <v>-7.5404596640554296</v>
      </c>
      <c r="K478">
        <v>2743.5377335677199</v>
      </c>
      <c r="L478">
        <v>2625.10580281275</v>
      </c>
      <c r="M478">
        <v>11.6715155700946</v>
      </c>
      <c r="N478">
        <v>0.61649954361979198</v>
      </c>
      <c r="O478">
        <v>58.754289189071798</v>
      </c>
      <c r="P478">
        <v>32.697406340057597</v>
      </c>
      <c r="Q478">
        <v>0.112659988084806</v>
      </c>
    </row>
    <row r="479" spans="1:17" x14ac:dyDescent="0.3">
      <c r="A479" t="s">
        <v>1080</v>
      </c>
      <c r="B479" t="s">
        <v>1081</v>
      </c>
      <c r="C479" t="s">
        <v>3173</v>
      </c>
      <c r="D479" t="s">
        <v>54</v>
      </c>
      <c r="E479">
        <v>12883.345781399999</v>
      </c>
      <c r="F479">
        <v>1401</v>
      </c>
      <c r="G479">
        <v>151.04259310111101</v>
      </c>
      <c r="H479">
        <v>1.40890188848781</v>
      </c>
      <c r="I479">
        <v>54.540162409301097</v>
      </c>
      <c r="J479">
        <v>0.99769933449218995</v>
      </c>
      <c r="K479">
        <v>1260.64426862357</v>
      </c>
      <c r="L479">
        <v>958.55697237009099</v>
      </c>
      <c r="M479">
        <v>59.192091336369799</v>
      </c>
      <c r="N479">
        <v>0.80062018819149505</v>
      </c>
      <c r="O479">
        <v>3.14061384725197</v>
      </c>
      <c r="P479">
        <v>200</v>
      </c>
      <c r="Q479">
        <v>9.6531347151095001E-2</v>
      </c>
    </row>
    <row r="480" spans="1:17" x14ac:dyDescent="0.3">
      <c r="A480" t="s">
        <v>1082</v>
      </c>
      <c r="B480" t="s">
        <v>1083</v>
      </c>
      <c r="C480" t="s">
        <v>3177</v>
      </c>
      <c r="D480" t="s">
        <v>77</v>
      </c>
      <c r="E480">
        <v>12882.622438709999</v>
      </c>
      <c r="F480">
        <v>360.7</v>
      </c>
      <c r="G480">
        <v>-34.967844700701299</v>
      </c>
      <c r="H480">
        <v>3.8652117443334002</v>
      </c>
      <c r="I480">
        <v>-3.34762525946276</v>
      </c>
      <c r="J480">
        <v>2.3883125616161802</v>
      </c>
      <c r="K480">
        <v>349.38033878856203</v>
      </c>
      <c r="L480">
        <v>344.41818606428598</v>
      </c>
      <c r="M480">
        <v>58.356638796653797</v>
      </c>
      <c r="N480">
        <v>2.4050579072200899</v>
      </c>
      <c r="O480">
        <v>10.341003604103101</v>
      </c>
      <c r="P480">
        <v>23.824236182629502</v>
      </c>
      <c r="Q480">
        <v>-0.10164684118435501</v>
      </c>
    </row>
    <row r="481" spans="1:17" x14ac:dyDescent="0.3">
      <c r="A481" t="s">
        <v>1084</v>
      </c>
      <c r="B481" t="s">
        <v>1085</v>
      </c>
      <c r="C481" t="s">
        <v>3181</v>
      </c>
      <c r="D481" t="s">
        <v>77</v>
      </c>
      <c r="E481">
        <v>12868.13636119</v>
      </c>
      <c r="F481">
        <v>623.15</v>
      </c>
      <c r="G481">
        <v>-46.450760081646798</v>
      </c>
      <c r="H481">
        <v>-1.3896902164509</v>
      </c>
      <c r="I481">
        <v>-7.3608671234277399</v>
      </c>
      <c r="J481">
        <v>0.257191161277386</v>
      </c>
      <c r="K481">
        <v>608.21594416802895</v>
      </c>
      <c r="L481">
        <v>636.19526020389901</v>
      </c>
      <c r="M481">
        <v>65.124421794115193</v>
      </c>
      <c r="N481">
        <v>0.63761009001330904</v>
      </c>
      <c r="O481">
        <v>32.231404958677601</v>
      </c>
      <c r="P481">
        <v>23.5795736241943</v>
      </c>
      <c r="Q481">
        <v>4.5816044633127002E-2</v>
      </c>
    </row>
    <row r="482" spans="1:17" x14ac:dyDescent="0.3">
      <c r="A482" t="s">
        <v>1086</v>
      </c>
      <c r="B482" t="s">
        <v>1087</v>
      </c>
      <c r="C482" t="s">
        <v>3168</v>
      </c>
      <c r="D482" t="s">
        <v>289</v>
      </c>
      <c r="E482">
        <v>12789.94005952</v>
      </c>
      <c r="F482">
        <v>925.6</v>
      </c>
      <c r="G482">
        <v>0.62331100821612695</v>
      </c>
      <c r="H482">
        <v>-9.4728857673301992</v>
      </c>
      <c r="I482">
        <v>-29.581318861456602</v>
      </c>
      <c r="J482">
        <v>-6.9376888547137998</v>
      </c>
      <c r="K482">
        <v>987.69035022583705</v>
      </c>
      <c r="L482">
        <v>940.82091388258198</v>
      </c>
      <c r="M482">
        <v>25.7622012050238</v>
      </c>
      <c r="N482">
        <v>1.4893010777050999</v>
      </c>
      <c r="O482">
        <v>29.5375972342264</v>
      </c>
      <c r="P482">
        <v>48.095999999999997</v>
      </c>
      <c r="Q482">
        <v>2.0555678361367999E-2</v>
      </c>
    </row>
    <row r="483" spans="1:17" x14ac:dyDescent="0.3">
      <c r="A483" t="s">
        <v>1088</v>
      </c>
      <c r="B483" t="s">
        <v>1089</v>
      </c>
      <c r="C483" t="s">
        <v>3169</v>
      </c>
      <c r="D483" t="s">
        <v>387</v>
      </c>
      <c r="E483">
        <v>12665.086493544</v>
      </c>
      <c r="F483">
        <v>140.83000000000001</v>
      </c>
      <c r="G483">
        <v>92.179534258008403</v>
      </c>
      <c r="H483">
        <v>26.9432609590665</v>
      </c>
      <c r="I483">
        <v>86.770899864477997</v>
      </c>
      <c r="J483">
        <v>1.5500356822182999</v>
      </c>
      <c r="K483">
        <v>109.313216323231</v>
      </c>
      <c r="L483">
        <v>82.505617926162302</v>
      </c>
      <c r="M483">
        <v>69.319797933298801</v>
      </c>
      <c r="N483">
        <v>0.91793471999460496</v>
      </c>
      <c r="O483">
        <v>3.3373570972093898</v>
      </c>
      <c r="P483">
        <v>137.287278854254</v>
      </c>
      <c r="Q483">
        <v>0.121215331342356</v>
      </c>
    </row>
    <row r="484" spans="1:17" x14ac:dyDescent="0.3">
      <c r="A484" t="s">
        <v>1090</v>
      </c>
      <c r="B484" t="s">
        <v>1091</v>
      </c>
      <c r="C484" t="s">
        <v>3183</v>
      </c>
      <c r="D484" t="s">
        <v>468</v>
      </c>
      <c r="E484">
        <v>12580.373523509999</v>
      </c>
      <c r="F484">
        <v>949.05</v>
      </c>
      <c r="G484">
        <v>-33.434130637346499</v>
      </c>
      <c r="H484">
        <v>3.97032992453599</v>
      </c>
      <c r="I484">
        <v>1.35149464550229</v>
      </c>
      <c r="J484">
        <v>-2.10834730026107</v>
      </c>
      <c r="K484">
        <v>929.289253057775</v>
      </c>
      <c r="L484">
        <v>893.32975310884603</v>
      </c>
      <c r="M484">
        <v>48.550790159222899</v>
      </c>
      <c r="N484">
        <v>0.74270990299065898</v>
      </c>
      <c r="O484">
        <v>12.849691797060199</v>
      </c>
      <c r="P484">
        <v>24.620839078195701</v>
      </c>
      <c r="Q484">
        <v>-2.0780902714358E-2</v>
      </c>
    </row>
    <row r="485" spans="1:17" x14ac:dyDescent="0.3">
      <c r="A485" t="s">
        <v>1092</v>
      </c>
      <c r="B485" t="s">
        <v>1093</v>
      </c>
      <c r="C485" t="s">
        <v>3171</v>
      </c>
      <c r="D485" t="s">
        <v>117</v>
      </c>
      <c r="E485">
        <v>12402.22302632</v>
      </c>
      <c r="F485">
        <v>1949.05</v>
      </c>
      <c r="G485">
        <v>-7.5598497457703697</v>
      </c>
      <c r="H485">
        <v>-17.4817192019581</v>
      </c>
      <c r="I485">
        <v>15.094145571332</v>
      </c>
      <c r="J485">
        <v>-2.8635580954124</v>
      </c>
      <c r="K485">
        <v>2138.2571067913</v>
      </c>
      <c r="L485">
        <v>1905.7643408239201</v>
      </c>
      <c r="M485">
        <v>18.248595705785601</v>
      </c>
      <c r="N485">
        <v>0.85347508012667905</v>
      </c>
      <c r="O485">
        <v>27.4467048049049</v>
      </c>
      <c r="P485">
        <v>35.336596882269198</v>
      </c>
      <c r="Q485">
        <v>-8.6319015090860998E-2</v>
      </c>
    </row>
    <row r="486" spans="1:17" x14ac:dyDescent="0.3">
      <c r="A486" t="s">
        <v>1094</v>
      </c>
      <c r="B486" t="s">
        <v>1095</v>
      </c>
      <c r="C486" t="s">
        <v>3169</v>
      </c>
      <c r="D486" t="s">
        <v>24</v>
      </c>
      <c r="E486">
        <v>12343.001054631</v>
      </c>
      <c r="F486">
        <v>203.19</v>
      </c>
      <c r="G486">
        <v>-51.864843117354802</v>
      </c>
      <c r="H486">
        <v>-13.06549831942</v>
      </c>
      <c r="I486">
        <v>-33.749267149622803</v>
      </c>
      <c r="J486">
        <v>-3.05686576471882</v>
      </c>
      <c r="K486">
        <v>220.478895902548</v>
      </c>
      <c r="L486">
        <v>234.40543615092</v>
      </c>
      <c r="M486">
        <v>26.032112434120901</v>
      </c>
      <c r="N486">
        <v>0.93744983829615802</v>
      </c>
      <c r="O486">
        <v>47.989566415669998</v>
      </c>
      <c r="P486">
        <v>0.21701602959309699</v>
      </c>
      <c r="Q486">
        <v>4.8596468162850001E-3</v>
      </c>
    </row>
    <row r="487" spans="1:17" x14ac:dyDescent="0.3">
      <c r="A487" t="s">
        <v>1096</v>
      </c>
      <c r="B487" t="s">
        <v>1097</v>
      </c>
      <c r="C487" t="s">
        <v>3183</v>
      </c>
      <c r="D487" t="s">
        <v>468</v>
      </c>
      <c r="E487">
        <v>12322.25107686</v>
      </c>
      <c r="F487">
        <v>2409.6999999999998</v>
      </c>
      <c r="G487">
        <v>-25.8774281521024</v>
      </c>
      <c r="H487">
        <v>12.2166981513531</v>
      </c>
      <c r="I487">
        <v>10.586493017216799</v>
      </c>
      <c r="J487">
        <v>1.79470955297538</v>
      </c>
      <c r="K487">
        <v>2203.54238529245</v>
      </c>
      <c r="L487">
        <v>2170.1091788978101</v>
      </c>
      <c r="M487">
        <v>69.143768526843303</v>
      </c>
      <c r="N487">
        <v>3.0235205422956</v>
      </c>
      <c r="O487">
        <v>13.4996057600531</v>
      </c>
      <c r="P487">
        <v>33.279867256637097</v>
      </c>
      <c r="Q487">
        <v>-0.123450822728739</v>
      </c>
    </row>
    <row r="488" spans="1:17" x14ac:dyDescent="0.3">
      <c r="A488" t="s">
        <v>1098</v>
      </c>
      <c r="B488" t="s">
        <v>1099</v>
      </c>
      <c r="C488" t="s">
        <v>3183</v>
      </c>
      <c r="D488" t="s">
        <v>468</v>
      </c>
      <c r="E488">
        <v>12246.03417458</v>
      </c>
      <c r="F488">
        <v>775.1</v>
      </c>
      <c r="G488">
        <v>30.119018384992501</v>
      </c>
      <c r="H488">
        <v>15.145238109816001</v>
      </c>
      <c r="I488">
        <v>53.069092078792103</v>
      </c>
      <c r="J488">
        <v>2.6071740447533598</v>
      </c>
      <c r="K488">
        <v>691.96009402328195</v>
      </c>
      <c r="L488">
        <v>574.65242262588697</v>
      </c>
      <c r="M488">
        <v>61.097553492035203</v>
      </c>
      <c r="N488">
        <v>0.45199433268623501</v>
      </c>
      <c r="O488">
        <v>3.1995871500451498</v>
      </c>
      <c r="P488">
        <v>90.840822356272298</v>
      </c>
      <c r="Q488">
        <v>-2.0031332434253001E-2</v>
      </c>
    </row>
    <row r="489" spans="1:17" x14ac:dyDescent="0.3">
      <c r="A489" t="s">
        <v>1100</v>
      </c>
      <c r="B489" t="s">
        <v>1101</v>
      </c>
      <c r="C489" t="s">
        <v>3169</v>
      </c>
      <c r="D489" t="s">
        <v>24</v>
      </c>
      <c r="E489">
        <v>12139.612506560001</v>
      </c>
      <c r="F489">
        <v>163.9</v>
      </c>
      <c r="G489">
        <v>-1.4869311659847</v>
      </c>
      <c r="H489">
        <v>-7.3460336800302501</v>
      </c>
      <c r="I489">
        <v>-1.6171460716075601</v>
      </c>
      <c r="J489">
        <v>-1.3030962638723</v>
      </c>
      <c r="K489">
        <v>165.71135134414899</v>
      </c>
      <c r="L489">
        <v>155.58126023509101</v>
      </c>
      <c r="M489">
        <v>34.890208205112799</v>
      </c>
      <c r="N489">
        <v>0.75791686948472603</v>
      </c>
      <c r="O489">
        <v>7.8828553996339101</v>
      </c>
      <c r="P489">
        <v>32.0177204993958</v>
      </c>
      <c r="Q489">
        <v>-3.4245620044397997E-2</v>
      </c>
    </row>
    <row r="490" spans="1:17" x14ac:dyDescent="0.3">
      <c r="A490" t="s">
        <v>1102</v>
      </c>
      <c r="B490" t="s">
        <v>1103</v>
      </c>
      <c r="C490" t="s">
        <v>3168</v>
      </c>
      <c r="D490" t="s">
        <v>289</v>
      </c>
      <c r="E490">
        <v>12131.920250645</v>
      </c>
      <c r="F490">
        <v>901.55</v>
      </c>
      <c r="G490">
        <v>-45.219311285686999</v>
      </c>
      <c r="H490">
        <v>-7.8099960076332202</v>
      </c>
      <c r="I490">
        <v>-18.300482789629001</v>
      </c>
      <c r="J490">
        <v>-1.93977877166659</v>
      </c>
      <c r="K490">
        <v>930.66792356115195</v>
      </c>
      <c r="L490">
        <v>942.10477031746905</v>
      </c>
      <c r="M490">
        <v>36.526610136745198</v>
      </c>
      <c r="N490">
        <v>0.39595182634600301</v>
      </c>
      <c r="O490">
        <v>38.428262436914203</v>
      </c>
      <c r="P490">
        <v>15.2803529186113</v>
      </c>
      <c r="Q490">
        <v>2.2555750631999999E-4</v>
      </c>
    </row>
    <row r="491" spans="1:17" hidden="1" x14ac:dyDescent="0.3">
      <c r="A491" t="s">
        <v>1104</v>
      </c>
      <c r="B491" t="s">
        <v>1105</v>
      </c>
      <c r="C491" t="s">
        <v>3184</v>
      </c>
      <c r="D491" t="s">
        <v>322</v>
      </c>
      <c r="E491">
        <v>12123.94924962</v>
      </c>
      <c r="F491">
        <v>885.3</v>
      </c>
      <c r="G491">
        <v>-20.3298604532424</v>
      </c>
      <c r="H491">
        <v>-8.14225840631984</v>
      </c>
      <c r="I491">
        <v>11.1744998512315</v>
      </c>
      <c r="J491">
        <v>0.91596182220017897</v>
      </c>
      <c r="K491">
        <v>899.79251147413299</v>
      </c>
      <c r="L491">
        <v>826.49343879178798</v>
      </c>
      <c r="M491">
        <v>47.575416453328401</v>
      </c>
      <c r="N491">
        <v>0.64377833810186602</v>
      </c>
      <c r="O491">
        <v>15.7799615949395</v>
      </c>
      <c r="P491">
        <v>36.799814571583099</v>
      </c>
      <c r="Q491">
        <v>-4.4967027307662E-2</v>
      </c>
    </row>
    <row r="492" spans="1:17" x14ac:dyDescent="0.3">
      <c r="A492" t="s">
        <v>1106</v>
      </c>
      <c r="B492" t="s">
        <v>1107</v>
      </c>
      <c r="C492" t="s">
        <v>3180</v>
      </c>
      <c r="D492" t="s">
        <v>431</v>
      </c>
      <c r="E492">
        <v>12122.419235249999</v>
      </c>
      <c r="F492">
        <v>260.25</v>
      </c>
      <c r="G492">
        <v>48.9308111918278</v>
      </c>
      <c r="H492">
        <v>-5.7448029751781098</v>
      </c>
      <c r="I492">
        <v>4.9460129005498903</v>
      </c>
      <c r="J492">
        <v>-2.7714745147998698</v>
      </c>
      <c r="K492">
        <v>263.40011750595198</v>
      </c>
      <c r="L492">
        <v>233.12315994880399</v>
      </c>
      <c r="M492">
        <v>48.989873126893201</v>
      </c>
      <c r="N492">
        <v>0.46454023250641202</v>
      </c>
      <c r="O492">
        <v>47.627281460134398</v>
      </c>
      <c r="P492">
        <v>102.529182879377</v>
      </c>
      <c r="Q492">
        <v>9.6243850436030995E-2</v>
      </c>
    </row>
    <row r="493" spans="1:17" hidden="1" x14ac:dyDescent="0.3">
      <c r="A493" t="s">
        <v>1108</v>
      </c>
      <c r="B493" t="s">
        <v>1109</v>
      </c>
      <c r="C493" t="s">
        <v>3184</v>
      </c>
      <c r="D493" t="s">
        <v>140</v>
      </c>
      <c r="E493">
        <v>12113.23004409</v>
      </c>
      <c r="F493">
        <v>398.65</v>
      </c>
      <c r="G493">
        <v>24.820067193350301</v>
      </c>
      <c r="H493">
        <v>-15.3806316534766</v>
      </c>
      <c r="I493">
        <v>44.390215642717699</v>
      </c>
      <c r="J493">
        <v>-4.4962312514890801</v>
      </c>
      <c r="K493">
        <v>400.202709489575</v>
      </c>
      <c r="L493">
        <v>324.65506164715799</v>
      </c>
      <c r="M493">
        <v>33.354676052288198</v>
      </c>
      <c r="N493">
        <v>0.83129309131711104</v>
      </c>
      <c r="O493">
        <v>19.540950708641599</v>
      </c>
      <c r="P493">
        <v>94.938875305623398</v>
      </c>
      <c r="Q493">
        <v>0.16032587266048301</v>
      </c>
    </row>
    <row r="494" spans="1:17" x14ac:dyDescent="0.3">
      <c r="A494" t="s">
        <v>1110</v>
      </c>
      <c r="B494" t="s">
        <v>1111</v>
      </c>
      <c r="C494" t="s">
        <v>3168</v>
      </c>
      <c r="D494" t="s">
        <v>21</v>
      </c>
      <c r="E494">
        <v>12045.61058613</v>
      </c>
      <c r="F494">
        <v>805.45</v>
      </c>
      <c r="G494">
        <v>-37.2600256109573</v>
      </c>
      <c r="H494">
        <v>-3.1699583096686199</v>
      </c>
      <c r="I494">
        <v>-15.014180176363</v>
      </c>
      <c r="J494">
        <v>1.74037709092563</v>
      </c>
      <c r="K494">
        <v>803.96084126661799</v>
      </c>
      <c r="L494">
        <v>827.17233032489798</v>
      </c>
      <c r="M494">
        <v>56.318945598790698</v>
      </c>
      <c r="N494">
        <v>0.71076756247981998</v>
      </c>
      <c r="O494">
        <v>19.312185734682402</v>
      </c>
      <c r="P494">
        <v>8.6977058029689491</v>
      </c>
      <c r="Q494">
        <v>-0.14571638751389601</v>
      </c>
    </row>
    <row r="495" spans="1:17" x14ac:dyDescent="0.3">
      <c r="A495" t="s">
        <v>1112</v>
      </c>
      <c r="B495" t="s">
        <v>1113</v>
      </c>
      <c r="C495" t="s">
        <v>3169</v>
      </c>
      <c r="D495" t="s">
        <v>577</v>
      </c>
      <c r="E495">
        <v>12009.836304375</v>
      </c>
      <c r="F495">
        <v>901.95</v>
      </c>
      <c r="G495">
        <v>-13.512104902827801</v>
      </c>
      <c r="H495">
        <v>1.92824665806796</v>
      </c>
      <c r="I495">
        <v>-1.11505749314433</v>
      </c>
      <c r="J495">
        <v>4.8248674618554297</v>
      </c>
      <c r="K495">
        <v>862.97199012540102</v>
      </c>
      <c r="L495">
        <v>810.83610887256202</v>
      </c>
      <c r="M495">
        <v>62.605159034218602</v>
      </c>
      <c r="N495">
        <v>0.82459801004761202</v>
      </c>
      <c r="O495">
        <v>5.5213703642108696</v>
      </c>
      <c r="P495">
        <v>32.639705882352899</v>
      </c>
      <c r="Q495">
        <v>1.2585145226907001E-2</v>
      </c>
    </row>
    <row r="496" spans="1:17" x14ac:dyDescent="0.3">
      <c r="A496" t="s">
        <v>1114</v>
      </c>
      <c r="B496" t="s">
        <v>1115</v>
      </c>
      <c r="C496" t="s">
        <v>3168</v>
      </c>
      <c r="D496" t="s">
        <v>289</v>
      </c>
      <c r="E496">
        <v>11966.58572148</v>
      </c>
      <c r="F496">
        <v>2199.6</v>
      </c>
      <c r="G496">
        <v>-27.4584005254152</v>
      </c>
      <c r="H496">
        <v>2.87014415207911</v>
      </c>
      <c r="I496">
        <v>0.22809064408326399</v>
      </c>
      <c r="J496">
        <v>7.0790889262482102</v>
      </c>
      <c r="K496">
        <v>2135.29470051097</v>
      </c>
      <c r="L496">
        <v>2033.3741746256101</v>
      </c>
      <c r="M496">
        <v>75.694480359946596</v>
      </c>
      <c r="N496">
        <v>0.79343852445595897</v>
      </c>
      <c r="O496">
        <v>24.924986361156499</v>
      </c>
      <c r="P496">
        <v>37.474999999999902</v>
      </c>
      <c r="Q496">
        <v>3.0479284442162E-2</v>
      </c>
    </row>
    <row r="497" spans="1:17" x14ac:dyDescent="0.3">
      <c r="A497" t="s">
        <v>1116</v>
      </c>
      <c r="B497" t="s">
        <v>1117</v>
      </c>
      <c r="C497" t="s">
        <v>3178</v>
      </c>
      <c r="D497" t="s">
        <v>463</v>
      </c>
      <c r="E497">
        <v>11836.72665925</v>
      </c>
      <c r="F497">
        <v>2421.5</v>
      </c>
      <c r="G497">
        <v>-14.443013874045301</v>
      </c>
      <c r="H497">
        <v>-5.7104687470739899</v>
      </c>
      <c r="I497">
        <v>16.254092287800301</v>
      </c>
      <c r="J497">
        <v>0.549061660121133</v>
      </c>
      <c r="K497">
        <v>2359.6210239003299</v>
      </c>
      <c r="L497">
        <v>2107.0065362360101</v>
      </c>
      <c r="M497">
        <v>49.081839136802998</v>
      </c>
      <c r="N497">
        <v>0.74305411402191002</v>
      </c>
      <c r="O497">
        <v>7.9392938261408199</v>
      </c>
      <c r="P497">
        <v>46.882203081402402</v>
      </c>
      <c r="Q497">
        <v>0.19841588592856599</v>
      </c>
    </row>
    <row r="498" spans="1:17" x14ac:dyDescent="0.3">
      <c r="A498" t="s">
        <v>1118</v>
      </c>
      <c r="B498" t="s">
        <v>1119</v>
      </c>
      <c r="C498" t="s">
        <v>3169</v>
      </c>
      <c r="D498" t="s">
        <v>577</v>
      </c>
      <c r="E498">
        <v>11771.863877379101</v>
      </c>
      <c r="F498">
        <v>162.11000000000001</v>
      </c>
      <c r="G498">
        <v>-32.008660076449303</v>
      </c>
      <c r="H498">
        <v>-2.5182446580934701</v>
      </c>
      <c r="I498">
        <v>-25.0600897923151</v>
      </c>
      <c r="J498">
        <v>-4.8889460295765401</v>
      </c>
      <c r="K498">
        <v>164.708719342873</v>
      </c>
      <c r="L498">
        <v>164.812040873999</v>
      </c>
      <c r="M498">
        <v>42.897850637171402</v>
      </c>
      <c r="N498">
        <v>1.0523561773161501</v>
      </c>
      <c r="O498">
        <v>29.108246423510899</v>
      </c>
      <c r="P498">
        <v>23.137105962780101</v>
      </c>
      <c r="Q498">
        <v>-3.4869628078564002E-2</v>
      </c>
    </row>
    <row r="499" spans="1:17" x14ac:dyDescent="0.3">
      <c r="A499" t="s">
        <v>1120</v>
      </c>
      <c r="B499" t="s">
        <v>1121</v>
      </c>
      <c r="C499" t="s">
        <v>3172</v>
      </c>
      <c r="D499" t="s">
        <v>46</v>
      </c>
      <c r="E499">
        <v>11770.853417738999</v>
      </c>
      <c r="F499">
        <v>209.43</v>
      </c>
      <c r="G499">
        <v>12.627476331595</v>
      </c>
      <c r="H499">
        <v>-6.54919988601082</v>
      </c>
      <c r="I499">
        <v>-18.888089575337698</v>
      </c>
      <c r="J499">
        <v>-3.3515532637937202</v>
      </c>
      <c r="K499">
        <v>224.16438561098099</v>
      </c>
      <c r="L499">
        <v>216.37592773281099</v>
      </c>
      <c r="M499">
        <v>40.3401160641858</v>
      </c>
      <c r="N499">
        <v>0.55624213816724599</v>
      </c>
      <c r="O499">
        <v>45.108150694742797</v>
      </c>
      <c r="P499">
        <v>79.845427221983599</v>
      </c>
      <c r="Q499">
        <v>0.102829348037605</v>
      </c>
    </row>
    <row r="500" spans="1:17" x14ac:dyDescent="0.3">
      <c r="A500" t="s">
        <v>1122</v>
      </c>
      <c r="B500" t="s">
        <v>1123</v>
      </c>
      <c r="C500" t="s">
        <v>3181</v>
      </c>
      <c r="D500" t="s">
        <v>215</v>
      </c>
      <c r="E500">
        <v>11753.795735039999</v>
      </c>
      <c r="F500">
        <v>601.6</v>
      </c>
      <c r="G500">
        <v>-9.4800834518523693</v>
      </c>
      <c r="H500">
        <v>13.469284142523399</v>
      </c>
      <c r="I500">
        <v>-20.626022391458001</v>
      </c>
      <c r="J500">
        <v>0.52826386588894303</v>
      </c>
      <c r="K500">
        <v>551.07953740932305</v>
      </c>
      <c r="L500">
        <v>547.36806858160605</v>
      </c>
      <c r="M500">
        <v>72.591477035149893</v>
      </c>
      <c r="N500">
        <v>2.7415147346395998</v>
      </c>
      <c r="O500">
        <v>17.9188829787233</v>
      </c>
      <c r="P500">
        <v>38.553661906955298</v>
      </c>
      <c r="Q500">
        <v>-2.2157312505024E-2</v>
      </c>
    </row>
    <row r="501" spans="1:17" x14ac:dyDescent="0.3">
      <c r="A501" t="s">
        <v>1124</v>
      </c>
      <c r="B501" t="s">
        <v>1125</v>
      </c>
      <c r="C501" t="s">
        <v>3175</v>
      </c>
      <c r="D501" t="s">
        <v>409</v>
      </c>
      <c r="E501">
        <v>11730.79735587</v>
      </c>
      <c r="F501">
        <v>428.1</v>
      </c>
      <c r="G501">
        <v>22.2458797054088</v>
      </c>
      <c r="H501">
        <v>3.2592975047925701</v>
      </c>
      <c r="I501">
        <v>-15.2771350529346</v>
      </c>
      <c r="J501">
        <v>2.4938983883282302</v>
      </c>
      <c r="K501">
        <v>422.62075249446099</v>
      </c>
      <c r="L501">
        <v>403.65838990123899</v>
      </c>
      <c r="M501">
        <v>51.965456662523401</v>
      </c>
      <c r="N501">
        <v>0.64296915438603197</v>
      </c>
      <c r="O501">
        <v>29.397337070777802</v>
      </c>
      <c r="P501">
        <v>61.5471698113207</v>
      </c>
      <c r="Q501">
        <v>0.10772063119361899</v>
      </c>
    </row>
    <row r="502" spans="1:17" hidden="1" x14ac:dyDescent="0.3">
      <c r="A502" t="s">
        <v>1126</v>
      </c>
      <c r="B502" t="s">
        <v>1127</v>
      </c>
      <c r="C502" t="s">
        <v>3184</v>
      </c>
      <c r="D502" t="s">
        <v>54</v>
      </c>
      <c r="E502">
        <v>11704.468836222701</v>
      </c>
      <c r="F502">
        <v>5073.3500000000004</v>
      </c>
      <c r="G502">
        <v>-27.896295931312</v>
      </c>
      <c r="H502">
        <v>6.4140214180958504</v>
      </c>
      <c r="I502">
        <v>-11.383000111573701</v>
      </c>
      <c r="J502">
        <v>-3.3606345962983601</v>
      </c>
      <c r="O502">
        <v>5.9457754737993502</v>
      </c>
      <c r="P502">
        <v>10.290217391304299</v>
      </c>
    </row>
    <row r="503" spans="1:17" x14ac:dyDescent="0.3">
      <c r="A503" t="s">
        <v>1128</v>
      </c>
      <c r="B503" t="s">
        <v>1129</v>
      </c>
      <c r="C503" t="s">
        <v>3169</v>
      </c>
      <c r="D503" t="s">
        <v>387</v>
      </c>
      <c r="E503">
        <v>11703.410943375</v>
      </c>
      <c r="F503">
        <v>378.75</v>
      </c>
      <c r="G503">
        <v>298.30519488338501</v>
      </c>
      <c r="H503">
        <v>35.379156286727998</v>
      </c>
      <c r="I503">
        <v>172.19369319929899</v>
      </c>
      <c r="J503">
        <v>16.3788792346718</v>
      </c>
      <c r="K503">
        <v>281.14349580067102</v>
      </c>
      <c r="L503">
        <v>199.66708815687099</v>
      </c>
      <c r="M503">
        <v>83.930558163016897</v>
      </c>
      <c r="N503">
        <v>1.0200794874510899</v>
      </c>
      <c r="O503">
        <v>0.21122112211220401</v>
      </c>
      <c r="P503">
        <v>341.69096209912499</v>
      </c>
      <c r="Q503">
        <v>0.13050790305410001</v>
      </c>
    </row>
    <row r="504" spans="1:17" x14ac:dyDescent="0.3">
      <c r="A504" t="s">
        <v>1130</v>
      </c>
      <c r="B504" t="s">
        <v>1131</v>
      </c>
      <c r="C504" t="s">
        <v>3169</v>
      </c>
      <c r="D504" t="s">
        <v>24</v>
      </c>
      <c r="E504">
        <v>11616.373802186999</v>
      </c>
      <c r="F504">
        <v>105.49</v>
      </c>
      <c r="G504">
        <v>-33.184252516201703</v>
      </c>
      <c r="H504">
        <v>-6.71374333249135</v>
      </c>
      <c r="I504">
        <v>-37.706084637438401</v>
      </c>
      <c r="J504">
        <v>-2.8176982772130401</v>
      </c>
      <c r="K504">
        <v>109.528417655965</v>
      </c>
      <c r="L504">
        <v>113.936146281917</v>
      </c>
      <c r="M504">
        <v>38.145907240519101</v>
      </c>
      <c r="N504">
        <v>0.69482329159721801</v>
      </c>
      <c r="O504">
        <v>44.563465731348899</v>
      </c>
      <c r="P504">
        <v>11.511627906976701</v>
      </c>
      <c r="Q504">
        <v>0.111877461535101</v>
      </c>
    </row>
    <row r="505" spans="1:17" x14ac:dyDescent="0.3">
      <c r="A505" t="s">
        <v>1132</v>
      </c>
      <c r="B505" t="s">
        <v>1133</v>
      </c>
      <c r="C505" t="s">
        <v>3182</v>
      </c>
      <c r="D505" t="s">
        <v>463</v>
      </c>
      <c r="E505">
        <v>11612.663327063099</v>
      </c>
      <c r="F505">
        <v>1741.9</v>
      </c>
      <c r="G505">
        <v>28.001752256064002</v>
      </c>
      <c r="H505">
        <v>-16.0713840028234</v>
      </c>
      <c r="I505">
        <v>40.842064429154902</v>
      </c>
      <c r="J505">
        <v>-5.2416764734539498</v>
      </c>
      <c r="K505">
        <v>1866.0797605892201</v>
      </c>
      <c r="L505">
        <v>1543.3861856347</v>
      </c>
      <c r="M505">
        <v>19.039611405455499</v>
      </c>
      <c r="N505">
        <v>0.25959978716880799</v>
      </c>
      <c r="O505">
        <v>36.632412882484601</v>
      </c>
      <c r="P505">
        <v>93.894240305377195</v>
      </c>
      <c r="Q505">
        <v>0.19174799536350301</v>
      </c>
    </row>
    <row r="506" spans="1:17" x14ac:dyDescent="0.3">
      <c r="A506" t="s">
        <v>1134</v>
      </c>
      <c r="B506" t="s">
        <v>1135</v>
      </c>
      <c r="C506" t="s">
        <v>3173</v>
      </c>
      <c r="D506" t="s">
        <v>277</v>
      </c>
      <c r="E506">
        <v>11534.746896045001</v>
      </c>
      <c r="F506">
        <v>2251.0500000000002</v>
      </c>
      <c r="G506">
        <v>21.928922198407601</v>
      </c>
      <c r="H506">
        <v>2.1783399917133401</v>
      </c>
      <c r="I506">
        <v>15.841991916710899</v>
      </c>
      <c r="J506">
        <v>3.2002499848068</v>
      </c>
      <c r="K506">
        <v>2114.2574784267099</v>
      </c>
      <c r="L506">
        <v>1899.45144413346</v>
      </c>
      <c r="M506">
        <v>73.367149171319895</v>
      </c>
      <c r="N506">
        <v>0.91234537795105997</v>
      </c>
      <c r="O506">
        <v>0.61082605895026398</v>
      </c>
      <c r="P506">
        <v>65.512297342009404</v>
      </c>
      <c r="Q506">
        <v>-5.3194362933386002E-2</v>
      </c>
    </row>
    <row r="507" spans="1:17" x14ac:dyDescent="0.3">
      <c r="A507" t="s">
        <v>1136</v>
      </c>
      <c r="B507" t="s">
        <v>1137</v>
      </c>
      <c r="C507" t="s">
        <v>3172</v>
      </c>
      <c r="D507" t="s">
        <v>46</v>
      </c>
      <c r="E507">
        <v>11530.152770925</v>
      </c>
      <c r="F507">
        <v>449.45</v>
      </c>
      <c r="G507">
        <v>-11.4428590607562</v>
      </c>
      <c r="H507">
        <v>-2.8311615418231502</v>
      </c>
      <c r="I507">
        <v>-10.5902994579923</v>
      </c>
      <c r="J507">
        <v>3.6735307276419502</v>
      </c>
      <c r="K507">
        <v>459.09718402591301</v>
      </c>
      <c r="L507">
        <v>441.43039243146001</v>
      </c>
      <c r="M507">
        <v>57.856537412872697</v>
      </c>
      <c r="N507">
        <v>0.56681900196277002</v>
      </c>
      <c r="O507">
        <v>27.889642896873902</v>
      </c>
      <c r="P507">
        <v>44.937117059013197</v>
      </c>
      <c r="Q507">
        <v>4.752740552884E-3</v>
      </c>
    </row>
    <row r="508" spans="1:17" hidden="1" x14ac:dyDescent="0.3">
      <c r="A508" t="s">
        <v>1138</v>
      </c>
      <c r="B508" t="s">
        <v>1139</v>
      </c>
      <c r="C508" t="s">
        <v>3184</v>
      </c>
      <c r="D508" t="s">
        <v>86</v>
      </c>
      <c r="E508">
        <v>11516.9498752</v>
      </c>
      <c r="F508">
        <v>87.96</v>
      </c>
      <c r="G508">
        <v>-44.1847270725561</v>
      </c>
      <c r="H508">
        <v>-6.6143278976103304</v>
      </c>
      <c r="I508">
        <v>-25.420256284627801</v>
      </c>
      <c r="J508">
        <v>-2.0381709649684598</v>
      </c>
      <c r="K508">
        <v>92.0237822175025</v>
      </c>
      <c r="L508">
        <v>96.802591969770205</v>
      </c>
      <c r="M508">
        <v>13.715137464591701</v>
      </c>
      <c r="N508">
        <v>1.22626035879307</v>
      </c>
      <c r="O508">
        <v>18.2355616189177</v>
      </c>
      <c r="P508">
        <v>0.52571428571428402</v>
      </c>
    </row>
    <row r="509" spans="1:17" x14ac:dyDescent="0.3">
      <c r="A509" t="s">
        <v>1140</v>
      </c>
      <c r="B509" t="s">
        <v>1141</v>
      </c>
      <c r="C509" t="s">
        <v>3178</v>
      </c>
      <c r="D509" t="s">
        <v>83</v>
      </c>
      <c r="E509">
        <v>11504.1509413488</v>
      </c>
      <c r="F509">
        <v>1477.6</v>
      </c>
      <c r="G509">
        <v>98.723937672857105</v>
      </c>
      <c r="H509">
        <v>32.760761221603801</v>
      </c>
      <c r="I509">
        <v>67.190846195203505</v>
      </c>
      <c r="J509">
        <v>6.3264829755871199</v>
      </c>
      <c r="K509">
        <v>1197.53366858546</v>
      </c>
      <c r="L509">
        <v>942.08999554390903</v>
      </c>
      <c r="M509">
        <v>80.196026280121998</v>
      </c>
      <c r="N509">
        <v>1.20401241022568</v>
      </c>
      <c r="O509">
        <v>4.4937736870600897</v>
      </c>
      <c r="P509">
        <v>153.88316151202699</v>
      </c>
    </row>
    <row r="510" spans="1:17" x14ac:dyDescent="0.3">
      <c r="A510" t="s">
        <v>1142</v>
      </c>
      <c r="B510" t="s">
        <v>1143</v>
      </c>
      <c r="C510" t="s">
        <v>3180</v>
      </c>
      <c r="D510" t="s">
        <v>1144</v>
      </c>
      <c r="E510">
        <v>11501.210568675901</v>
      </c>
      <c r="F510">
        <v>772.5</v>
      </c>
      <c r="G510">
        <v>50.811765407749299</v>
      </c>
      <c r="H510">
        <v>-3.8279146464598202</v>
      </c>
      <c r="I510">
        <v>27.838777386605098</v>
      </c>
      <c r="J510">
        <v>-6.6428684254597501</v>
      </c>
      <c r="K510">
        <v>759.81491380355305</v>
      </c>
      <c r="L510">
        <v>633.432718664346</v>
      </c>
      <c r="M510">
        <v>32.720123394410997</v>
      </c>
      <c r="N510">
        <v>0.866555755933611</v>
      </c>
      <c r="O510">
        <v>13.268608414239401</v>
      </c>
      <c r="P510">
        <v>92.956163357062493</v>
      </c>
      <c r="Q510">
        <v>-5.6132537227597E-2</v>
      </c>
    </row>
    <row r="511" spans="1:17" x14ac:dyDescent="0.3">
      <c r="A511" t="s">
        <v>1145</v>
      </c>
      <c r="B511" t="s">
        <v>1146</v>
      </c>
      <c r="C511" t="s">
        <v>3179</v>
      </c>
      <c r="D511" t="s">
        <v>517</v>
      </c>
      <c r="E511">
        <v>11485.5652198845</v>
      </c>
      <c r="F511">
        <v>358.5</v>
      </c>
      <c r="G511">
        <v>-5.3008634966957304</v>
      </c>
      <c r="H511">
        <v>-80.786123379365307</v>
      </c>
      <c r="I511">
        <v>0.35607822349759699</v>
      </c>
      <c r="J511">
        <v>-2.05479579878781</v>
      </c>
      <c r="K511">
        <v>334.45550282560799</v>
      </c>
      <c r="L511">
        <v>307.25058326621502</v>
      </c>
      <c r="M511">
        <v>53.929245244294599</v>
      </c>
      <c r="N511">
        <v>1.6957470129525001</v>
      </c>
      <c r="O511">
        <v>11.8549511854951</v>
      </c>
      <c r="P511">
        <v>47.7741137675185</v>
      </c>
      <c r="Q511">
        <v>2.7736449379362999E-2</v>
      </c>
    </row>
    <row r="512" spans="1:17" x14ac:dyDescent="0.3">
      <c r="A512" t="s">
        <v>1147</v>
      </c>
      <c r="B512" t="s">
        <v>1148</v>
      </c>
      <c r="C512" t="s">
        <v>3171</v>
      </c>
      <c r="D512" t="s">
        <v>982</v>
      </c>
      <c r="E512">
        <v>11464.045917378</v>
      </c>
      <c r="F512">
        <v>53.86</v>
      </c>
      <c r="G512">
        <v>-32.261712219116497</v>
      </c>
      <c r="H512">
        <v>5.6912220923716497</v>
      </c>
      <c r="I512">
        <v>11.7336410750795</v>
      </c>
      <c r="J512">
        <v>13.349002679601901</v>
      </c>
      <c r="K512">
        <v>48.290636835545598</v>
      </c>
      <c r="L512">
        <v>47.097105250608301</v>
      </c>
      <c r="M512">
        <v>76.625399549690101</v>
      </c>
      <c r="N512">
        <v>2.2676550798458202</v>
      </c>
      <c r="O512">
        <v>4.9015967322688399</v>
      </c>
      <c r="P512">
        <v>47.359781121750999</v>
      </c>
      <c r="Q512">
        <v>5.4938443701393003E-2</v>
      </c>
    </row>
    <row r="513" spans="1:17" x14ac:dyDescent="0.3">
      <c r="A513" t="s">
        <v>1149</v>
      </c>
      <c r="B513" t="s">
        <v>1150</v>
      </c>
      <c r="C513" t="s">
        <v>3176</v>
      </c>
      <c r="D513" t="s">
        <v>135</v>
      </c>
      <c r="E513">
        <v>11338.29</v>
      </c>
      <c r="F513">
        <v>356.55</v>
      </c>
      <c r="G513">
        <v>-23.1343173513356</v>
      </c>
      <c r="H513">
        <v>-6.07903002140349</v>
      </c>
      <c r="I513">
        <v>-23.470635137486699</v>
      </c>
      <c r="J513">
        <v>-1.8955092491193199</v>
      </c>
      <c r="K513">
        <v>373.22549993777301</v>
      </c>
      <c r="L513">
        <v>372.51317606513402</v>
      </c>
      <c r="M513">
        <v>27.273301578919298</v>
      </c>
      <c r="N513">
        <v>0.55391099295546997</v>
      </c>
      <c r="O513">
        <v>41.915579862571803</v>
      </c>
      <c r="P513">
        <v>16.102246825138302</v>
      </c>
      <c r="Q513">
        <v>0.13736129264633201</v>
      </c>
    </row>
    <row r="514" spans="1:17" x14ac:dyDescent="0.3">
      <c r="A514" t="s">
        <v>1151</v>
      </c>
      <c r="B514" t="s">
        <v>1152</v>
      </c>
      <c r="C514" t="s">
        <v>3178</v>
      </c>
      <c r="D514" t="s">
        <v>322</v>
      </c>
      <c r="E514">
        <v>11320.136933</v>
      </c>
      <c r="F514">
        <v>1648.45</v>
      </c>
      <c r="G514">
        <v>55.814826170466198</v>
      </c>
      <c r="H514">
        <v>4.5418728232727599</v>
      </c>
      <c r="I514">
        <v>58.482625483493003</v>
      </c>
      <c r="J514">
        <v>4.6220042925905203</v>
      </c>
      <c r="K514">
        <v>1482.34319854573</v>
      </c>
      <c r="L514">
        <v>1197.5987286455399</v>
      </c>
      <c r="M514">
        <v>63.966916421129397</v>
      </c>
      <c r="N514">
        <v>0.54921361636103205</v>
      </c>
      <c r="O514">
        <v>6.0845036246170503</v>
      </c>
      <c r="P514">
        <v>101.03048780487801</v>
      </c>
      <c r="Q514">
        <v>2.9946526234681001E-2</v>
      </c>
    </row>
    <row r="515" spans="1:17" x14ac:dyDescent="0.3">
      <c r="A515" t="s">
        <v>1153</v>
      </c>
      <c r="B515" t="s">
        <v>1154</v>
      </c>
      <c r="C515" t="s">
        <v>3177</v>
      </c>
      <c r="D515" t="s">
        <v>77</v>
      </c>
      <c r="E515">
        <v>11297.302462455</v>
      </c>
      <c r="F515">
        <v>364.55</v>
      </c>
      <c r="G515">
        <v>25.267134210270001</v>
      </c>
      <c r="H515">
        <v>-2.30524912193717</v>
      </c>
      <c r="I515">
        <v>45.465372691977997</v>
      </c>
      <c r="J515">
        <v>0.59435471780868299</v>
      </c>
      <c r="K515">
        <v>351.41006717329901</v>
      </c>
      <c r="L515">
        <v>287.44938257923201</v>
      </c>
      <c r="M515">
        <v>49.789374710576404</v>
      </c>
      <c r="N515">
        <v>0.24986362757799899</v>
      </c>
      <c r="O515">
        <v>5.6096557399533502</v>
      </c>
      <c r="P515">
        <v>111.272095044914</v>
      </c>
      <c r="Q515">
        <v>6.4371955015771004E-2</v>
      </c>
    </row>
    <row r="516" spans="1:17" hidden="1" x14ac:dyDescent="0.3">
      <c r="A516" t="s">
        <v>1155</v>
      </c>
      <c r="B516" t="s">
        <v>1156</v>
      </c>
      <c r="C516" t="s">
        <v>3184</v>
      </c>
      <c r="D516" t="s">
        <v>103</v>
      </c>
      <c r="E516">
        <v>11231.296382695</v>
      </c>
      <c r="F516">
        <v>855.65</v>
      </c>
      <c r="G516">
        <v>171.70360614571601</v>
      </c>
      <c r="H516">
        <v>-8.9133179881702702</v>
      </c>
      <c r="I516">
        <v>-12.929158459196101</v>
      </c>
      <c r="J516">
        <v>-4.16284447346648</v>
      </c>
      <c r="K516">
        <v>886.38991023068399</v>
      </c>
      <c r="L516">
        <v>787.498074082279</v>
      </c>
      <c r="M516">
        <v>50.945168101807802</v>
      </c>
      <c r="N516">
        <v>0.79006358387910103</v>
      </c>
      <c r="O516">
        <v>30.660901069362399</v>
      </c>
      <c r="P516">
        <v>230.366795366795</v>
      </c>
      <c r="Q516">
        <v>0.28983467631304799</v>
      </c>
    </row>
    <row r="517" spans="1:17" hidden="1" x14ac:dyDescent="0.3">
      <c r="A517" t="s">
        <v>1157</v>
      </c>
      <c r="B517" t="s">
        <v>1158</v>
      </c>
      <c r="C517" t="s">
        <v>3184</v>
      </c>
      <c r="D517" t="s">
        <v>124</v>
      </c>
      <c r="E517">
        <v>11202.280394859999</v>
      </c>
      <c r="F517">
        <v>680.95</v>
      </c>
      <c r="G517">
        <v>10.0918666747031</v>
      </c>
      <c r="H517">
        <v>-4.8129516073381904</v>
      </c>
      <c r="I517">
        <v>7.5161304670849498</v>
      </c>
      <c r="J517">
        <v>-4.2288060257830802</v>
      </c>
      <c r="K517">
        <v>701.72032302398998</v>
      </c>
      <c r="L517">
        <v>643.76389973251696</v>
      </c>
      <c r="M517">
        <v>43.844305332700202</v>
      </c>
      <c r="N517">
        <v>0.82433905929714002</v>
      </c>
      <c r="O517">
        <v>21.8885380718114</v>
      </c>
      <c r="P517">
        <v>70.237499999999997</v>
      </c>
      <c r="Q517">
        <v>0.10313639365881901</v>
      </c>
    </row>
    <row r="518" spans="1:17" hidden="1" x14ac:dyDescent="0.3">
      <c r="A518" t="s">
        <v>1159</v>
      </c>
      <c r="B518" t="s">
        <v>1160</v>
      </c>
      <c r="C518" t="s">
        <v>3181</v>
      </c>
      <c r="D518" t="s">
        <v>1161</v>
      </c>
      <c r="E518">
        <v>11192.041627798701</v>
      </c>
      <c r="F518">
        <v>1186</v>
      </c>
      <c r="G518">
        <v>-16.3038813045689</v>
      </c>
      <c r="H518">
        <v>-3.3896902164509002</v>
      </c>
      <c r="I518">
        <v>13.7168331749206</v>
      </c>
      <c r="J518">
        <v>-0.92955170535881104</v>
      </c>
      <c r="K518">
        <v>1198.39706085122</v>
      </c>
      <c r="M518">
        <v>40.7017047950552</v>
      </c>
      <c r="N518">
        <v>1.07941651529408</v>
      </c>
      <c r="O518">
        <v>9.6079258010118096</v>
      </c>
      <c r="P518">
        <v>45.843580914904003</v>
      </c>
    </row>
    <row r="519" spans="1:17" x14ac:dyDescent="0.3">
      <c r="A519" t="s">
        <v>1162</v>
      </c>
      <c r="B519" t="s">
        <v>1163</v>
      </c>
      <c r="C519" t="s">
        <v>3181</v>
      </c>
      <c r="D519" t="s">
        <v>124</v>
      </c>
      <c r="E519">
        <v>11179.460636850001</v>
      </c>
      <c r="F519">
        <v>366.85</v>
      </c>
      <c r="G519">
        <v>-25.791802957933001</v>
      </c>
      <c r="H519">
        <v>9.3323968546554692</v>
      </c>
      <c r="I519">
        <v>-8.57512592659387</v>
      </c>
      <c r="J519">
        <v>4.3590768432241997</v>
      </c>
      <c r="K519">
        <v>353.52986807169401</v>
      </c>
      <c r="L519">
        <v>341.65683717815301</v>
      </c>
      <c r="M519">
        <v>68.851933200136401</v>
      </c>
      <c r="N519">
        <v>0.70381242275720901</v>
      </c>
      <c r="O519">
        <v>16.614420062695899</v>
      </c>
      <c r="P519">
        <v>45.114715189873401</v>
      </c>
      <c r="Q519">
        <v>0.15241490434421701</v>
      </c>
    </row>
    <row r="520" spans="1:17" x14ac:dyDescent="0.3">
      <c r="A520" t="s">
        <v>1164</v>
      </c>
      <c r="B520" t="s">
        <v>1165</v>
      </c>
      <c r="C520" t="s">
        <v>3178</v>
      </c>
      <c r="D520" t="s">
        <v>322</v>
      </c>
      <c r="E520">
        <v>11174.98417632</v>
      </c>
      <c r="F520">
        <v>969.4</v>
      </c>
      <c r="G520">
        <v>-42.570992758684497</v>
      </c>
      <c r="H520">
        <v>-1.4590299943557199</v>
      </c>
      <c r="I520">
        <v>-12.895966412611401</v>
      </c>
      <c r="J520">
        <v>-0.42234385072527297</v>
      </c>
      <c r="K520">
        <v>985.05205077306198</v>
      </c>
      <c r="L520">
        <v>995.51174968383305</v>
      </c>
      <c r="M520">
        <v>40.754201325750103</v>
      </c>
      <c r="N520">
        <v>0.64571352822822403</v>
      </c>
      <c r="O520">
        <v>18.423767278729098</v>
      </c>
      <c r="P520">
        <v>18.197890629762799</v>
      </c>
      <c r="Q520">
        <v>-5.7868658329882999E-2</v>
      </c>
    </row>
    <row r="521" spans="1:17" x14ac:dyDescent="0.3">
      <c r="A521" t="s">
        <v>1166</v>
      </c>
      <c r="B521" t="s">
        <v>1167</v>
      </c>
      <c r="C521" t="s">
        <v>3171</v>
      </c>
      <c r="D521" t="s">
        <v>117</v>
      </c>
      <c r="E521">
        <v>11136.86188615</v>
      </c>
      <c r="F521">
        <v>1894.75</v>
      </c>
      <c r="G521">
        <v>49.938292058963199</v>
      </c>
      <c r="H521">
        <v>14.208598412301299</v>
      </c>
      <c r="I521">
        <v>55.5290130177873</v>
      </c>
      <c r="J521">
        <v>-0.23744684694314599</v>
      </c>
      <c r="K521">
        <v>1687.22165894465</v>
      </c>
      <c r="L521">
        <v>1363.3715562065599</v>
      </c>
      <c r="M521">
        <v>50.181978671174299</v>
      </c>
      <c r="N521">
        <v>1.3073610786215799</v>
      </c>
      <c r="O521">
        <v>16.11030478955</v>
      </c>
      <c r="P521">
        <v>96.734503166856996</v>
      </c>
      <c r="Q521">
        <v>0.165119298324331</v>
      </c>
    </row>
    <row r="522" spans="1:17" hidden="1" x14ac:dyDescent="0.3">
      <c r="A522" t="s">
        <v>1168</v>
      </c>
      <c r="B522" t="s">
        <v>1169</v>
      </c>
      <c r="C522" t="s">
        <v>3184</v>
      </c>
      <c r="D522" t="s">
        <v>57</v>
      </c>
      <c r="E522">
        <v>11104.265437595999</v>
      </c>
      <c r="F522">
        <v>155.34</v>
      </c>
      <c r="G522">
        <v>322.85037803411501</v>
      </c>
      <c r="H522">
        <v>9.6531017653039903</v>
      </c>
      <c r="I522">
        <v>219.57725948639501</v>
      </c>
      <c r="J522">
        <v>-1.61948973802356</v>
      </c>
      <c r="K522">
        <v>128.681202422333</v>
      </c>
      <c r="L522">
        <v>86.199755964648404</v>
      </c>
      <c r="M522">
        <v>60.189352246365203</v>
      </c>
      <c r="N522">
        <v>0.95274262498168805</v>
      </c>
      <c r="O522">
        <v>8.9545513068108598</v>
      </c>
      <c r="P522">
        <v>423.030303030303</v>
      </c>
      <c r="Q522">
        <v>0.123559306779727</v>
      </c>
    </row>
    <row r="523" spans="1:17" x14ac:dyDescent="0.3">
      <c r="A523" t="s">
        <v>1170</v>
      </c>
      <c r="B523" t="s">
        <v>1171</v>
      </c>
      <c r="C523" t="s">
        <v>3181</v>
      </c>
      <c r="D523" t="s">
        <v>261</v>
      </c>
      <c r="E523">
        <v>11007.7819488</v>
      </c>
      <c r="F523">
        <v>5423.6</v>
      </c>
      <c r="G523">
        <v>41.465038130919098</v>
      </c>
      <c r="H523">
        <v>-3.3018617240580799</v>
      </c>
      <c r="I523">
        <v>42.935192106633501</v>
      </c>
      <c r="J523">
        <v>-6.48462036386743</v>
      </c>
      <c r="K523">
        <v>5321.8811767749603</v>
      </c>
      <c r="L523">
        <v>4545.7296792454099</v>
      </c>
      <c r="M523">
        <v>43.865022274794597</v>
      </c>
      <c r="N523">
        <v>1.83357667878068</v>
      </c>
      <c r="O523">
        <v>10.6091894682498</v>
      </c>
      <c r="P523">
        <v>82.113056763426897</v>
      </c>
      <c r="Q523">
        <v>0.174885527282168</v>
      </c>
    </row>
    <row r="524" spans="1:17" x14ac:dyDescent="0.3">
      <c r="A524" t="s">
        <v>1172</v>
      </c>
      <c r="B524" t="s">
        <v>1173</v>
      </c>
      <c r="C524" t="s">
        <v>3178</v>
      </c>
      <c r="D524" t="s">
        <v>111</v>
      </c>
      <c r="E524">
        <v>10982.2139835</v>
      </c>
      <c r="F524">
        <v>794.65</v>
      </c>
      <c r="G524">
        <v>37.104977857821297</v>
      </c>
      <c r="H524">
        <v>15.3287515981447</v>
      </c>
      <c r="I524">
        <v>1.70492225205665</v>
      </c>
      <c r="J524">
        <v>9.2678775283339494</v>
      </c>
      <c r="K524">
        <v>722.18437844923699</v>
      </c>
      <c r="L524">
        <v>655.04131618235499</v>
      </c>
      <c r="M524">
        <v>78.047308588752898</v>
      </c>
      <c r="N524">
        <v>0.81054126100902602</v>
      </c>
      <c r="O524">
        <v>1.9379601082237301</v>
      </c>
      <c r="P524">
        <v>81.821301910536505</v>
      </c>
    </row>
    <row r="525" spans="1:17" hidden="1" x14ac:dyDescent="0.3">
      <c r="A525" t="s">
        <v>1174</v>
      </c>
      <c r="B525" t="s">
        <v>1175</v>
      </c>
      <c r="C525" t="s">
        <v>3184</v>
      </c>
      <c r="D525" t="s">
        <v>468</v>
      </c>
      <c r="E525">
        <v>10791.18559248</v>
      </c>
      <c r="F525">
        <v>3043.65</v>
      </c>
      <c r="G525">
        <v>-15.066017149166001</v>
      </c>
      <c r="H525">
        <v>1.23210901309816</v>
      </c>
      <c r="I525">
        <v>10.942001297905501</v>
      </c>
      <c r="J525">
        <v>-1.9189313714065399</v>
      </c>
      <c r="K525">
        <v>2974.1344046699901</v>
      </c>
      <c r="L525">
        <v>2774.0264335828501</v>
      </c>
      <c r="M525">
        <v>46.383069314938602</v>
      </c>
      <c r="N525">
        <v>1.0869078403540899</v>
      </c>
      <c r="O525">
        <v>10.7223235260295</v>
      </c>
      <c r="P525">
        <v>35.453938584779699</v>
      </c>
      <c r="Q525">
        <v>-6.9812390186847997E-2</v>
      </c>
    </row>
    <row r="526" spans="1:17" hidden="1" x14ac:dyDescent="0.3">
      <c r="A526" t="s">
        <v>1176</v>
      </c>
      <c r="B526" t="s">
        <v>1177</v>
      </c>
      <c r="C526" t="s">
        <v>3184</v>
      </c>
      <c r="D526" t="s">
        <v>757</v>
      </c>
      <c r="E526">
        <v>10739.054693185</v>
      </c>
      <c r="F526">
        <v>120.38</v>
      </c>
      <c r="G526">
        <v>27.599312962218601</v>
      </c>
      <c r="H526">
        <v>-1.1907113382861301</v>
      </c>
      <c r="I526">
        <v>1.73265557602669</v>
      </c>
      <c r="J526">
        <v>1.64489421804594</v>
      </c>
      <c r="K526">
        <v>116.788636578573</v>
      </c>
      <c r="L526">
        <v>105.503108146787</v>
      </c>
      <c r="M526">
        <v>54.041415573722702</v>
      </c>
      <c r="N526">
        <v>1.62876615951253</v>
      </c>
      <c r="O526">
        <v>2.5087223791327502</v>
      </c>
      <c r="P526">
        <v>68.245981830887402</v>
      </c>
      <c r="Q526">
        <v>2.1133606920337E-2</v>
      </c>
    </row>
    <row r="527" spans="1:17" hidden="1" x14ac:dyDescent="0.3">
      <c r="A527" t="s">
        <v>1178</v>
      </c>
      <c r="B527" t="s">
        <v>1179</v>
      </c>
      <c r="C527" t="s">
        <v>3184</v>
      </c>
      <c r="D527" t="s">
        <v>1180</v>
      </c>
      <c r="E527">
        <v>10697.7</v>
      </c>
      <c r="F527">
        <v>845</v>
      </c>
      <c r="G527">
        <v>886.71214087495196</v>
      </c>
      <c r="H527">
        <v>-2.2230235497842301</v>
      </c>
      <c r="I527">
        <v>527.738698868862</v>
      </c>
      <c r="J527">
        <v>0.55319116127738899</v>
      </c>
      <c r="K527">
        <v>700.60823006168903</v>
      </c>
      <c r="L527">
        <v>356.71391642393701</v>
      </c>
      <c r="M527">
        <v>96.496904397449001</v>
      </c>
      <c r="N527">
        <v>0</v>
      </c>
      <c r="O527">
        <v>0.57988165680473702</v>
      </c>
      <c r="P527">
        <v>1155.5720653789001</v>
      </c>
      <c r="Q527">
        <v>0.294147338359671</v>
      </c>
    </row>
    <row r="528" spans="1:17" hidden="1" x14ac:dyDescent="0.3">
      <c r="A528" t="s">
        <v>1181</v>
      </c>
      <c r="B528" t="s">
        <v>1182</v>
      </c>
      <c r="C528" t="s">
        <v>3181</v>
      </c>
      <c r="D528" t="s">
        <v>1183</v>
      </c>
      <c r="E528">
        <v>10674.536963742499</v>
      </c>
      <c r="F528">
        <v>1174.05</v>
      </c>
      <c r="G528">
        <v>-6.4545681976270703</v>
      </c>
      <c r="H528">
        <v>-2.4736607630382701</v>
      </c>
      <c r="I528">
        <v>-17.1518243778916</v>
      </c>
      <c r="J528">
        <v>1.53370980403315</v>
      </c>
      <c r="K528">
        <v>1198.3000649584501</v>
      </c>
      <c r="M528">
        <v>58.108214691589403</v>
      </c>
      <c r="N528">
        <v>0.942158383709643</v>
      </c>
      <c r="O528">
        <v>28.350581321068098</v>
      </c>
      <c r="P528">
        <v>46.472459609506501</v>
      </c>
    </row>
    <row r="529" spans="1:17" x14ac:dyDescent="0.3">
      <c r="A529" t="s">
        <v>1184</v>
      </c>
      <c r="B529" t="s">
        <v>1185</v>
      </c>
      <c r="C529" t="s">
        <v>3169</v>
      </c>
      <c r="D529" t="s">
        <v>228</v>
      </c>
      <c r="E529">
        <v>10668.0280598429</v>
      </c>
      <c r="F529">
        <v>2571.9499999999998</v>
      </c>
      <c r="G529">
        <v>103.660640314296</v>
      </c>
      <c r="H529">
        <v>3.1826033840900498</v>
      </c>
      <c r="I529">
        <v>89.057694253884605</v>
      </c>
      <c r="J529">
        <v>6.04961233480432</v>
      </c>
      <c r="K529">
        <v>2326.63793079162</v>
      </c>
      <c r="L529">
        <v>1830.2234739589201</v>
      </c>
      <c r="M529">
        <v>64.328244105415607</v>
      </c>
      <c r="N529">
        <v>0.57521643317676596</v>
      </c>
      <c r="O529">
        <v>10.6961643888878</v>
      </c>
      <c r="P529">
        <v>139.11770174786099</v>
      </c>
      <c r="Q529">
        <v>0.176851021800083</v>
      </c>
    </row>
    <row r="530" spans="1:17" hidden="1" x14ac:dyDescent="0.3">
      <c r="A530" t="s">
        <v>1186</v>
      </c>
      <c r="B530" t="s">
        <v>1187</v>
      </c>
      <c r="C530" t="s">
        <v>3184</v>
      </c>
      <c r="D530" t="s">
        <v>757</v>
      </c>
      <c r="E530">
        <v>10625.948094249999</v>
      </c>
      <c r="F530">
        <v>544.36</v>
      </c>
      <c r="G530">
        <v>-10.945168300697601</v>
      </c>
      <c r="H530">
        <v>0.88913147076774302</v>
      </c>
      <c r="I530">
        <v>-2.45241065572919</v>
      </c>
      <c r="J530">
        <v>-1.04478425448545</v>
      </c>
      <c r="K530">
        <v>532.81600513766602</v>
      </c>
      <c r="L530">
        <v>504.87391767434201</v>
      </c>
      <c r="M530">
        <v>77.9215973242584</v>
      </c>
      <c r="N530">
        <v>1.1830620354960599</v>
      </c>
      <c r="O530">
        <v>2.64898229113086</v>
      </c>
      <c r="P530">
        <v>26.565914903510802</v>
      </c>
      <c r="Q530">
        <v>-1.3416788414562999E-2</v>
      </c>
    </row>
    <row r="531" spans="1:17" x14ac:dyDescent="0.3">
      <c r="A531" t="s">
        <v>1188</v>
      </c>
      <c r="B531" t="s">
        <v>1189</v>
      </c>
      <c r="C531" t="s">
        <v>3172</v>
      </c>
      <c r="D531" t="s">
        <v>46</v>
      </c>
      <c r="E531">
        <v>10625.287252439901</v>
      </c>
      <c r="F531">
        <v>6721.4</v>
      </c>
      <c r="G531">
        <v>31.9490906176759</v>
      </c>
      <c r="H531">
        <v>-3.6622680747162399</v>
      </c>
      <c r="I531">
        <v>11.554652004448799</v>
      </c>
      <c r="J531">
        <v>1.45920447749629</v>
      </c>
      <c r="K531">
        <v>6295.31410242927</v>
      </c>
      <c r="L531">
        <v>5349.7903303602197</v>
      </c>
      <c r="M531">
        <v>62.753665534931699</v>
      </c>
      <c r="N531">
        <v>0.47469244804641703</v>
      </c>
      <c r="O531">
        <v>10.840003570684599</v>
      </c>
      <c r="P531">
        <v>99.747395949419698</v>
      </c>
      <c r="Q531">
        <v>0.209210974278006</v>
      </c>
    </row>
    <row r="532" spans="1:17" x14ac:dyDescent="0.3">
      <c r="A532" t="s">
        <v>1190</v>
      </c>
      <c r="B532" t="s">
        <v>1191</v>
      </c>
      <c r="C532" t="s">
        <v>3169</v>
      </c>
      <c r="D532" t="s">
        <v>577</v>
      </c>
      <c r="E532">
        <v>10561.89154893</v>
      </c>
      <c r="F532">
        <v>1184.45</v>
      </c>
      <c r="G532">
        <v>10.9503166948968</v>
      </c>
      <c r="H532">
        <v>-1.8459049057164301</v>
      </c>
      <c r="I532">
        <v>10.4321152254089</v>
      </c>
      <c r="J532">
        <v>-9.5761764171588108</v>
      </c>
      <c r="K532">
        <v>1132.6512148522299</v>
      </c>
      <c r="L532">
        <v>999.37942209713106</v>
      </c>
      <c r="M532">
        <v>42.116687600361402</v>
      </c>
      <c r="N532">
        <v>1.2675018982931101</v>
      </c>
      <c r="O532">
        <v>15.6317278061547</v>
      </c>
      <c r="P532">
        <v>52.5075645400116</v>
      </c>
      <c r="Q532">
        <v>6.0602519785047E-2</v>
      </c>
    </row>
    <row r="533" spans="1:17" x14ac:dyDescent="0.3">
      <c r="A533" t="s">
        <v>1192</v>
      </c>
      <c r="B533" t="s">
        <v>1193</v>
      </c>
      <c r="C533" t="s">
        <v>3180</v>
      </c>
      <c r="D533" t="s">
        <v>92</v>
      </c>
      <c r="E533">
        <v>10524.970280609999</v>
      </c>
      <c r="F533">
        <v>217.71</v>
      </c>
      <c r="G533">
        <v>44.212432363487203</v>
      </c>
      <c r="H533">
        <v>-6.88253745387882</v>
      </c>
      <c r="I533">
        <v>-16.513519128602301</v>
      </c>
      <c r="J533">
        <v>-1.7708251696481601</v>
      </c>
      <c r="K533">
        <v>223.08908116139199</v>
      </c>
      <c r="L533">
        <v>200.09352114023801</v>
      </c>
      <c r="M533">
        <v>36.468889829364201</v>
      </c>
      <c r="N533">
        <v>0.302077465143614</v>
      </c>
      <c r="O533">
        <v>15.148592163887701</v>
      </c>
      <c r="P533">
        <v>87.277419354838699</v>
      </c>
      <c r="Q533">
        <v>7.4361735224304004E-2</v>
      </c>
    </row>
    <row r="534" spans="1:17" x14ac:dyDescent="0.3">
      <c r="A534" t="s">
        <v>1194</v>
      </c>
      <c r="B534" t="s">
        <v>1195</v>
      </c>
      <c r="C534" t="s">
        <v>3179</v>
      </c>
      <c r="D534" t="s">
        <v>873</v>
      </c>
      <c r="E534">
        <v>10516.839992064</v>
      </c>
      <c r="F534">
        <v>76.16</v>
      </c>
      <c r="G534">
        <v>4.2765391626714004</v>
      </c>
      <c r="H534">
        <v>-7.0230235497842397</v>
      </c>
      <c r="I534">
        <v>-15.4861218683284</v>
      </c>
      <c r="J534">
        <v>-5.4685265090088997</v>
      </c>
      <c r="K534">
        <v>79.101012387439198</v>
      </c>
      <c r="L534">
        <v>74.934723409394707</v>
      </c>
      <c r="M534">
        <v>30.586182792995299</v>
      </c>
      <c r="N534">
        <v>0.55914175107467001</v>
      </c>
      <c r="O534">
        <v>24.540441176470502</v>
      </c>
      <c r="P534">
        <v>57.681159420289802</v>
      </c>
      <c r="Q534">
        <v>5.4533620209542999E-2</v>
      </c>
    </row>
    <row r="535" spans="1:17" x14ac:dyDescent="0.3">
      <c r="A535" t="s">
        <v>1196</v>
      </c>
      <c r="B535" t="s">
        <v>1197</v>
      </c>
      <c r="C535" t="s">
        <v>3171</v>
      </c>
      <c r="D535" t="s">
        <v>982</v>
      </c>
      <c r="E535">
        <v>10477.55123832</v>
      </c>
      <c r="F535">
        <v>478.65</v>
      </c>
      <c r="G535">
        <v>-4.0257508355447902</v>
      </c>
      <c r="H535">
        <v>-1.4546024971526601</v>
      </c>
      <c r="I535">
        <v>28.4615307715972</v>
      </c>
      <c r="J535">
        <v>7.4970972068529804E-2</v>
      </c>
      <c r="K535">
        <v>449.26582848292298</v>
      </c>
      <c r="L535">
        <v>388.88137891671101</v>
      </c>
      <c r="M535">
        <v>53.6743400313878</v>
      </c>
      <c r="N535">
        <v>0.84641102132534396</v>
      </c>
      <c r="O535">
        <v>8.2210383369894604</v>
      </c>
      <c r="P535">
        <v>78.934579439252303</v>
      </c>
      <c r="Q535">
        <v>9.3277522042621006E-2</v>
      </c>
    </row>
    <row r="536" spans="1:17" x14ac:dyDescent="0.3">
      <c r="A536" t="s">
        <v>1198</v>
      </c>
      <c r="B536" t="s">
        <v>1199</v>
      </c>
      <c r="C536" t="s">
        <v>3178</v>
      </c>
      <c r="D536" t="s">
        <v>742</v>
      </c>
      <c r="E536">
        <v>10440.7529026149</v>
      </c>
      <c r="F536">
        <v>8095.15</v>
      </c>
      <c r="G536">
        <v>-36.481396274547997</v>
      </c>
      <c r="H536">
        <v>-14.9719996222136</v>
      </c>
      <c r="I536">
        <v>2.5413625307049799</v>
      </c>
      <c r="J536">
        <v>-2.14933287718415</v>
      </c>
      <c r="K536">
        <v>8749.1093229290309</v>
      </c>
      <c r="L536">
        <v>8275.3574849152992</v>
      </c>
      <c r="M536">
        <v>21.699483978261899</v>
      </c>
      <c r="N536">
        <v>0.46446455871868297</v>
      </c>
      <c r="O536">
        <v>33.289068145741503</v>
      </c>
      <c r="P536">
        <v>22.817544604927701</v>
      </c>
      <c r="Q536">
        <v>3.1581465201748003E-2</v>
      </c>
    </row>
    <row r="537" spans="1:17" hidden="1" x14ac:dyDescent="0.3">
      <c r="A537" t="s">
        <v>1200</v>
      </c>
      <c r="B537" t="s">
        <v>1201</v>
      </c>
      <c r="C537" t="s">
        <v>3184</v>
      </c>
      <c r="D537" t="s">
        <v>387</v>
      </c>
      <c r="E537">
        <v>10440.204920096799</v>
      </c>
      <c r="F537">
        <v>9226.15</v>
      </c>
      <c r="G537">
        <v>38.093351943317401</v>
      </c>
      <c r="H537">
        <v>-10.4682877571621</v>
      </c>
      <c r="I537">
        <v>-9.0563317163918295</v>
      </c>
      <c r="J537">
        <v>2.8650182217161899</v>
      </c>
      <c r="K537">
        <v>9435.3325175525497</v>
      </c>
      <c r="L537">
        <v>8546.5043720700105</v>
      </c>
      <c r="M537">
        <v>43.219524397078303</v>
      </c>
      <c r="N537">
        <v>0.54020780552439096</v>
      </c>
      <c r="O537">
        <v>24.633785490155599</v>
      </c>
      <c r="P537">
        <v>72.451401869158801</v>
      </c>
      <c r="Q537">
        <v>0.150871715872572</v>
      </c>
    </row>
    <row r="538" spans="1:17" hidden="1" x14ac:dyDescent="0.3">
      <c r="A538" t="s">
        <v>1202</v>
      </c>
      <c r="B538" t="s">
        <v>1203</v>
      </c>
      <c r="C538" t="s">
        <v>3184</v>
      </c>
      <c r="D538" t="s">
        <v>83</v>
      </c>
      <c r="E538">
        <v>10424.8101725415</v>
      </c>
      <c r="F538">
        <v>766.85</v>
      </c>
      <c r="G538">
        <v>-34.694321986451499</v>
      </c>
      <c r="H538">
        <v>-9.8314572847239905</v>
      </c>
      <c r="I538">
        <v>-18.181026166713199</v>
      </c>
      <c r="J538">
        <v>-5.3547842988453001</v>
      </c>
      <c r="O538">
        <v>10.5822520701571</v>
      </c>
      <c r="P538">
        <v>12.5899280575539</v>
      </c>
    </row>
    <row r="539" spans="1:17" x14ac:dyDescent="0.3">
      <c r="A539" t="s">
        <v>1204</v>
      </c>
      <c r="B539" t="s">
        <v>1205</v>
      </c>
      <c r="C539" t="s">
        <v>3178</v>
      </c>
      <c r="D539" t="s">
        <v>463</v>
      </c>
      <c r="E539">
        <v>10307.0957534399</v>
      </c>
      <c r="F539">
        <v>337.6</v>
      </c>
      <c r="G539">
        <v>-15.961071200833199</v>
      </c>
      <c r="H539">
        <v>18.564096307103</v>
      </c>
      <c r="I539">
        <v>32.351752290625797</v>
      </c>
      <c r="J539">
        <v>-3.8500369287693199</v>
      </c>
      <c r="K539">
        <v>311.52123737331499</v>
      </c>
      <c r="L539">
        <v>289.74672069126399</v>
      </c>
      <c r="M539">
        <v>48.765467727962303</v>
      </c>
      <c r="N539">
        <v>1.51457288393536</v>
      </c>
      <c r="O539">
        <v>10.159952606635001</v>
      </c>
      <c r="P539">
        <v>58.497652582159603</v>
      </c>
      <c r="Q539">
        <v>-4.7072342059038999E-2</v>
      </c>
    </row>
    <row r="540" spans="1:17" x14ac:dyDescent="0.3">
      <c r="A540" t="s">
        <v>1206</v>
      </c>
      <c r="B540" t="s">
        <v>1207</v>
      </c>
      <c r="C540" t="s">
        <v>3183</v>
      </c>
      <c r="D540" t="s">
        <v>384</v>
      </c>
      <c r="E540">
        <v>10277.766072435001</v>
      </c>
      <c r="F540">
        <v>699.45</v>
      </c>
      <c r="G540">
        <v>-16.986834570612</v>
      </c>
      <c r="H540">
        <v>-0.344063532305524</v>
      </c>
      <c r="I540">
        <v>-8.7087644497960994</v>
      </c>
      <c r="J540">
        <v>5.0969472333198498</v>
      </c>
      <c r="K540">
        <v>672.04445029914996</v>
      </c>
      <c r="L540">
        <v>671.12654586774704</v>
      </c>
      <c r="M540">
        <v>78.801902223313405</v>
      </c>
      <c r="N540">
        <v>0.67094326640777802</v>
      </c>
      <c r="O540">
        <v>16.505826006147601</v>
      </c>
      <c r="P540">
        <v>18.5006353240152</v>
      </c>
      <c r="Q540">
        <v>3.3576186770525998E-2</v>
      </c>
    </row>
    <row r="541" spans="1:17" x14ac:dyDescent="0.3">
      <c r="A541" t="s">
        <v>1208</v>
      </c>
      <c r="B541" t="s">
        <v>1209</v>
      </c>
      <c r="C541" t="s">
        <v>3183</v>
      </c>
      <c r="D541" t="s">
        <v>384</v>
      </c>
      <c r="E541">
        <v>10264.708788600001</v>
      </c>
      <c r="F541">
        <v>186.06</v>
      </c>
      <c r="G541">
        <v>17.131471830057698</v>
      </c>
      <c r="H541">
        <v>-10.114112658695101</v>
      </c>
      <c r="I541">
        <v>17.958286724359699</v>
      </c>
      <c r="J541">
        <v>0.327965936052171</v>
      </c>
      <c r="K541">
        <v>192.09118874543</v>
      </c>
      <c r="L541">
        <v>171.95964866637701</v>
      </c>
      <c r="M541">
        <v>48.358250920208597</v>
      </c>
      <c r="N541">
        <v>0.26833721689058498</v>
      </c>
      <c r="O541">
        <v>31.6779533483822</v>
      </c>
      <c r="P541">
        <v>58.214285714285701</v>
      </c>
      <c r="Q541">
        <v>7.9610940272984002E-2</v>
      </c>
    </row>
    <row r="542" spans="1:17" x14ac:dyDescent="0.3">
      <c r="A542" t="s">
        <v>1210</v>
      </c>
      <c r="B542" t="s">
        <v>1211</v>
      </c>
      <c r="C542" t="s">
        <v>3172</v>
      </c>
      <c r="D542" t="s">
        <v>933</v>
      </c>
      <c r="E542">
        <v>10212.5136439</v>
      </c>
      <c r="F542">
        <v>1388.9</v>
      </c>
      <c r="G542">
        <v>59.344231781486698</v>
      </c>
      <c r="H542">
        <v>-1.5780960135523401</v>
      </c>
      <c r="I542">
        <v>34.256743888037398</v>
      </c>
      <c r="J542">
        <v>-1.7745162930123299</v>
      </c>
      <c r="K542">
        <v>1375.1033681164299</v>
      </c>
      <c r="L542">
        <v>1164.21146006044</v>
      </c>
      <c r="M542">
        <v>51.234641439777199</v>
      </c>
      <c r="N542">
        <v>0.50399568920277904</v>
      </c>
      <c r="O542">
        <v>14.5690834473324</v>
      </c>
      <c r="P542">
        <v>111.722560975609</v>
      </c>
      <c r="Q542">
        <v>6.4160309012852995E-2</v>
      </c>
    </row>
    <row r="543" spans="1:17" hidden="1" x14ac:dyDescent="0.3">
      <c r="A543" t="s">
        <v>1212</v>
      </c>
      <c r="B543" t="s">
        <v>1213</v>
      </c>
      <c r="C543" t="s">
        <v>3184</v>
      </c>
      <c r="D543" t="s">
        <v>77</v>
      </c>
      <c r="E543">
        <v>10212.098295039999</v>
      </c>
      <c r="F543">
        <v>202.88</v>
      </c>
      <c r="G543">
        <v>23.273998059789299</v>
      </c>
      <c r="H543">
        <v>20.259468601869902</v>
      </c>
      <c r="I543">
        <v>-4.16491029063185</v>
      </c>
      <c r="J543">
        <v>-4.45664122003173</v>
      </c>
      <c r="K543">
        <v>187.241281497454</v>
      </c>
      <c r="L543">
        <v>168.725748071499</v>
      </c>
      <c r="M543">
        <v>45.942782188186698</v>
      </c>
      <c r="N543">
        <v>2.42707090456594</v>
      </c>
      <c r="O543">
        <v>21.253943217665601</v>
      </c>
      <c r="P543">
        <v>69.066666666666606</v>
      </c>
      <c r="Q543">
        <v>4.5565421866315001E-2</v>
      </c>
    </row>
    <row r="544" spans="1:17" x14ac:dyDescent="0.3">
      <c r="A544" t="s">
        <v>1214</v>
      </c>
      <c r="B544" t="s">
        <v>1215</v>
      </c>
      <c r="C544" t="s">
        <v>3182</v>
      </c>
      <c r="D544" t="s">
        <v>130</v>
      </c>
      <c r="E544">
        <v>10132.305144147</v>
      </c>
      <c r="F544">
        <v>188.17</v>
      </c>
      <c r="G544">
        <v>-15.918430490263001</v>
      </c>
      <c r="H544">
        <v>-6.7052570523223096</v>
      </c>
      <c r="I544">
        <v>-23.368972053574002</v>
      </c>
      <c r="J544">
        <v>-2.2616006990676198</v>
      </c>
      <c r="K544">
        <v>196.26468812873699</v>
      </c>
      <c r="L544">
        <v>197.129674605101</v>
      </c>
      <c r="M544">
        <v>42.295002150225201</v>
      </c>
      <c r="N544">
        <v>0.658966153294408</v>
      </c>
      <c r="O544">
        <v>51.405643832704399</v>
      </c>
      <c r="P544">
        <v>38.819623755071902</v>
      </c>
      <c r="Q544">
        <v>0.14060101273706599</v>
      </c>
    </row>
    <row r="545" spans="1:17" x14ac:dyDescent="0.3">
      <c r="A545" t="s">
        <v>1216</v>
      </c>
      <c r="B545" t="s">
        <v>1217</v>
      </c>
      <c r="C545" t="s">
        <v>3172</v>
      </c>
      <c r="D545" t="s">
        <v>46</v>
      </c>
      <c r="E545">
        <v>10118.7925494149</v>
      </c>
      <c r="F545">
        <v>1552.65</v>
      </c>
      <c r="G545">
        <v>29.586259928132002</v>
      </c>
      <c r="H545">
        <v>-3.4822050817884298</v>
      </c>
      <c r="I545">
        <v>31.7748010627821</v>
      </c>
      <c r="J545">
        <v>0.46631857440480801</v>
      </c>
      <c r="K545">
        <v>1559.0075480329799</v>
      </c>
      <c r="L545">
        <v>1346.287414635</v>
      </c>
      <c r="M545">
        <v>52.2117760275435</v>
      </c>
      <c r="N545">
        <v>0.559845210889096</v>
      </c>
      <c r="O545">
        <v>21.0768685795253</v>
      </c>
      <c r="P545">
        <v>92.851819649732903</v>
      </c>
      <c r="Q545">
        <v>8.6878793107138003E-2</v>
      </c>
    </row>
    <row r="546" spans="1:17" hidden="1" x14ac:dyDescent="0.3">
      <c r="A546" t="s">
        <v>1218</v>
      </c>
      <c r="B546" t="s">
        <v>1219</v>
      </c>
      <c r="C546" t="s">
        <v>3184</v>
      </c>
      <c r="D546" t="s">
        <v>228</v>
      </c>
      <c r="E546">
        <v>10097.93256304</v>
      </c>
      <c r="F546">
        <v>9099.65</v>
      </c>
      <c r="G546">
        <v>50.084887709632099</v>
      </c>
      <c r="H546">
        <v>24.336781735333901</v>
      </c>
      <c r="I546">
        <v>9.5256232605799802</v>
      </c>
      <c r="J546">
        <v>1.7700649968214399</v>
      </c>
      <c r="K546">
        <v>7695.7984415576302</v>
      </c>
      <c r="L546">
        <v>6690.1761620852603</v>
      </c>
      <c r="M546">
        <v>68.394048238413404</v>
      </c>
      <c r="N546">
        <v>2.5881160059081099</v>
      </c>
      <c r="O546">
        <v>4.8161193012917902</v>
      </c>
      <c r="P546">
        <v>106.341269841269</v>
      </c>
      <c r="Q546">
        <v>6.7262213803526996E-2</v>
      </c>
    </row>
    <row r="547" spans="1:17" hidden="1" x14ac:dyDescent="0.3">
      <c r="A547" t="s">
        <v>1220</v>
      </c>
      <c r="B547" t="s">
        <v>1221</v>
      </c>
      <c r="C547" t="s">
        <v>3184</v>
      </c>
      <c r="D547" t="s">
        <v>215</v>
      </c>
      <c r="E547">
        <v>10069.4257712161</v>
      </c>
      <c r="F547">
        <v>12679.65</v>
      </c>
      <c r="G547">
        <v>30.974695780393802</v>
      </c>
      <c r="H547">
        <v>3.0662326485628699</v>
      </c>
      <c r="I547">
        <v>26.7603442412505</v>
      </c>
      <c r="J547">
        <v>5.0565132841549199</v>
      </c>
      <c r="K547">
        <v>11903.123652474</v>
      </c>
      <c r="L547">
        <v>10409.6948077299</v>
      </c>
      <c r="M547">
        <v>69.070774529750807</v>
      </c>
      <c r="N547">
        <v>0.687606610553396</v>
      </c>
      <c r="O547">
        <v>6.4698158072186596</v>
      </c>
      <c r="P547">
        <v>96.736229635376205</v>
      </c>
      <c r="Q547">
        <v>0.15034107130680299</v>
      </c>
    </row>
    <row r="548" spans="1:17" x14ac:dyDescent="0.3">
      <c r="A548" t="s">
        <v>1222</v>
      </c>
      <c r="B548" t="s">
        <v>1223</v>
      </c>
      <c r="C548" t="s">
        <v>3169</v>
      </c>
      <c r="D548" t="s">
        <v>143</v>
      </c>
      <c r="E548">
        <v>9998.2513122037999</v>
      </c>
      <c r="F548">
        <v>92.84</v>
      </c>
      <c r="G548">
        <v>-19.234544416939698</v>
      </c>
      <c r="H548">
        <v>7.12915548437359</v>
      </c>
      <c r="I548">
        <v>-4.2572157734306497</v>
      </c>
      <c r="J548">
        <v>-4.7604243410173499</v>
      </c>
      <c r="K548">
        <v>87.032473726112002</v>
      </c>
      <c r="L548">
        <v>85.622129829067006</v>
      </c>
      <c r="M548">
        <v>53.610866528856299</v>
      </c>
      <c r="N548">
        <v>4.1962743903536497</v>
      </c>
      <c r="O548">
        <v>13.970271434726399</v>
      </c>
      <c r="P548">
        <v>28.232044198895</v>
      </c>
    </row>
    <row r="549" spans="1:17" hidden="1" x14ac:dyDescent="0.3">
      <c r="A549" t="s">
        <v>1224</v>
      </c>
      <c r="B549" t="s">
        <v>1225</v>
      </c>
      <c r="C549" t="s">
        <v>3184</v>
      </c>
      <c r="D549" t="s">
        <v>261</v>
      </c>
      <c r="E549">
        <v>9973.4910541199897</v>
      </c>
      <c r="F549">
        <v>82.83</v>
      </c>
      <c r="G549">
        <v>38.896789025622901</v>
      </c>
      <c r="H549">
        <v>-5.9090700614121401</v>
      </c>
      <c r="I549">
        <v>58.983158031243697</v>
      </c>
      <c r="J549">
        <v>-2.5696158562664699</v>
      </c>
      <c r="K549">
        <v>83.303878943650901</v>
      </c>
      <c r="L549">
        <v>67.889997609213907</v>
      </c>
      <c r="M549">
        <v>42.257896944202002</v>
      </c>
      <c r="N549">
        <v>0.38011268236719098</v>
      </c>
      <c r="O549">
        <v>26.765664614270101</v>
      </c>
      <c r="P549">
        <v>101.77831912302</v>
      </c>
      <c r="Q549">
        <v>8.8260293912575005E-2</v>
      </c>
    </row>
    <row r="550" spans="1:17" x14ac:dyDescent="0.3">
      <c r="A550" t="s">
        <v>1226</v>
      </c>
      <c r="B550" t="s">
        <v>1227</v>
      </c>
      <c r="C550" t="s">
        <v>3178</v>
      </c>
      <c r="D550" t="s">
        <v>1228</v>
      </c>
      <c r="E550">
        <v>9945.8067014999997</v>
      </c>
      <c r="F550">
        <v>915</v>
      </c>
      <c r="G550">
        <v>-50.257506906031402</v>
      </c>
      <c r="H550">
        <v>-3.9363271643714901</v>
      </c>
      <c r="I550">
        <v>-19.969208330869701</v>
      </c>
      <c r="J550">
        <v>-0.735983012086874</v>
      </c>
      <c r="K550">
        <v>936.96676954438601</v>
      </c>
      <c r="L550">
        <v>993.95131001533105</v>
      </c>
      <c r="M550">
        <v>44.767089721444698</v>
      </c>
      <c r="N550">
        <v>1.52364580988097</v>
      </c>
      <c r="O550">
        <v>41.748633879781401</v>
      </c>
      <c r="P550">
        <v>7.1428571428571397</v>
      </c>
      <c r="Q550">
        <v>-7.9292728252049999E-2</v>
      </c>
    </row>
    <row r="551" spans="1:17" x14ac:dyDescent="0.3">
      <c r="A551" t="s">
        <v>1229</v>
      </c>
      <c r="B551" t="s">
        <v>1230</v>
      </c>
      <c r="C551" t="s">
        <v>3170</v>
      </c>
      <c r="D551" t="s">
        <v>21</v>
      </c>
      <c r="E551">
        <v>9944.0135506949991</v>
      </c>
      <c r="F551">
        <v>1579.35</v>
      </c>
      <c r="G551">
        <v>-30.301151609035202</v>
      </c>
      <c r="H551">
        <v>-3.0736733080867098</v>
      </c>
      <c r="I551">
        <v>-17.2205195922092</v>
      </c>
      <c r="J551">
        <v>-0.74051841029850096</v>
      </c>
      <c r="K551">
        <v>1606.15410679771</v>
      </c>
      <c r="L551">
        <v>1585.14760641877</v>
      </c>
      <c r="M551">
        <v>45.6459918459636</v>
      </c>
      <c r="N551">
        <v>0.52875255611623895</v>
      </c>
      <c r="O551">
        <v>22.990470763288702</v>
      </c>
      <c r="P551">
        <v>13.9461058403376</v>
      </c>
      <c r="Q551">
        <v>-7.4774558590756005E-2</v>
      </c>
    </row>
    <row r="552" spans="1:17" x14ac:dyDescent="0.3">
      <c r="A552" t="s">
        <v>1231</v>
      </c>
      <c r="B552" t="s">
        <v>1232</v>
      </c>
      <c r="C552" t="s">
        <v>3177</v>
      </c>
      <c r="D552" t="s">
        <v>77</v>
      </c>
      <c r="E552">
        <v>9931.764629325</v>
      </c>
      <c r="F552">
        <v>1289.75</v>
      </c>
      <c r="G552">
        <v>-29.2179133881918</v>
      </c>
      <c r="H552">
        <v>-5.6631672946371197</v>
      </c>
      <c r="I552">
        <v>-29.703599227185201</v>
      </c>
      <c r="J552">
        <v>0.40222731518309102</v>
      </c>
      <c r="K552">
        <v>1351.9482192559501</v>
      </c>
      <c r="L552">
        <v>1404.87843666037</v>
      </c>
      <c r="M552">
        <v>50.504227427810903</v>
      </c>
      <c r="N552">
        <v>0.896630527736754</v>
      </c>
      <c r="O552">
        <v>39.716999418491902</v>
      </c>
      <c r="P552">
        <v>13.349738541987</v>
      </c>
      <c r="Q552">
        <v>-3.0807513087280001E-2</v>
      </c>
    </row>
    <row r="553" spans="1:17" x14ac:dyDescent="0.3">
      <c r="A553" t="s">
        <v>1233</v>
      </c>
      <c r="B553" t="s">
        <v>1234</v>
      </c>
      <c r="C553" t="s">
        <v>3179</v>
      </c>
      <c r="D553" t="s">
        <v>127</v>
      </c>
      <c r="E553">
        <v>9904.2164431300007</v>
      </c>
      <c r="F553">
        <v>1164.6500000000001</v>
      </c>
      <c r="G553">
        <v>28.093575705182399</v>
      </c>
      <c r="H553">
        <v>-9.7868157637609698</v>
      </c>
      <c r="I553">
        <v>20.232015550126398</v>
      </c>
      <c r="J553">
        <v>-0.90632318003744206</v>
      </c>
      <c r="K553">
        <v>1189.6770713088799</v>
      </c>
      <c r="L553">
        <v>1032.24943824095</v>
      </c>
      <c r="M553">
        <v>42.026266038058402</v>
      </c>
      <c r="N553">
        <v>0.381790444329284</v>
      </c>
      <c r="O553">
        <v>18.829691323573499</v>
      </c>
      <c r="P553">
        <v>67.334770114942501</v>
      </c>
      <c r="Q553">
        <v>-8.1844663094899999E-4</v>
      </c>
    </row>
    <row r="554" spans="1:17" hidden="1" x14ac:dyDescent="0.3">
      <c r="A554" t="s">
        <v>1235</v>
      </c>
      <c r="B554" t="s">
        <v>1236</v>
      </c>
      <c r="C554" t="s">
        <v>3184</v>
      </c>
      <c r="D554" t="s">
        <v>161</v>
      </c>
      <c r="E554">
        <v>9794.0782232256297</v>
      </c>
      <c r="F554">
        <v>651.45000000000005</v>
      </c>
      <c r="G554">
        <v>264.41749448867802</v>
      </c>
      <c r="H554">
        <v>-14.6566548422098</v>
      </c>
      <c r="I554">
        <v>37.574766630249599</v>
      </c>
      <c r="J554">
        <v>1.8799222961487699E-2</v>
      </c>
      <c r="K554">
        <v>681.81426310915504</v>
      </c>
      <c r="L554">
        <v>554.88785150359797</v>
      </c>
      <c r="M554">
        <v>50.543101780043003</v>
      </c>
      <c r="N554">
        <v>1.18605245944021</v>
      </c>
      <c r="O554">
        <v>29.8180980888786</v>
      </c>
      <c r="P554">
        <v>358.76760563380202</v>
      </c>
      <c r="Q554">
        <v>0.245526591829796</v>
      </c>
    </row>
    <row r="555" spans="1:17" x14ac:dyDescent="0.3">
      <c r="A555" t="s">
        <v>1237</v>
      </c>
      <c r="B555" t="s">
        <v>1238</v>
      </c>
      <c r="C555" t="s">
        <v>3168</v>
      </c>
      <c r="D555" t="s">
        <v>21</v>
      </c>
      <c r="E555">
        <v>9785.9260590600006</v>
      </c>
      <c r="F555">
        <v>475.05</v>
      </c>
      <c r="G555">
        <v>-13.3206402682562</v>
      </c>
      <c r="H555">
        <v>-4.6367458176560499</v>
      </c>
      <c r="I555">
        <v>-26.019253359467498</v>
      </c>
      <c r="J555">
        <v>-1.89059156795558</v>
      </c>
      <c r="K555">
        <v>489.01067008852402</v>
      </c>
      <c r="L555">
        <v>482.313906356747</v>
      </c>
      <c r="M555">
        <v>42.232650599931603</v>
      </c>
      <c r="N555">
        <v>0.73358440734195596</v>
      </c>
      <c r="O555">
        <v>21.039890537838101</v>
      </c>
      <c r="P555">
        <v>20.924016800305399</v>
      </c>
      <c r="Q555">
        <v>-8.9700507427803E-2</v>
      </c>
    </row>
    <row r="556" spans="1:17" x14ac:dyDescent="0.3">
      <c r="A556" t="s">
        <v>1239</v>
      </c>
      <c r="B556" t="s">
        <v>1240</v>
      </c>
      <c r="C556" t="s">
        <v>3173</v>
      </c>
      <c r="D556" t="s">
        <v>277</v>
      </c>
      <c r="E556">
        <v>9776.3105515499992</v>
      </c>
      <c r="F556">
        <v>952.65</v>
      </c>
      <c r="G556">
        <v>57.078186205518001</v>
      </c>
      <c r="H556">
        <v>0.77173292353863898</v>
      </c>
      <c r="I556">
        <v>30.230433763602999</v>
      </c>
      <c r="J556">
        <v>2.8786476596662101</v>
      </c>
      <c r="K556">
        <v>878.25250495371699</v>
      </c>
      <c r="L556">
        <v>751.70875407662095</v>
      </c>
      <c r="M556">
        <v>63.153189533410298</v>
      </c>
      <c r="N556">
        <v>0.981472957383277</v>
      </c>
      <c r="O556">
        <v>3.7789324515824201</v>
      </c>
      <c r="P556">
        <v>95.275187045198294</v>
      </c>
      <c r="Q556">
        <v>3.9970152389796003E-2</v>
      </c>
    </row>
    <row r="557" spans="1:17" hidden="1" x14ac:dyDescent="0.3">
      <c r="A557" t="s">
        <v>1241</v>
      </c>
      <c r="B557" t="s">
        <v>1242</v>
      </c>
      <c r="C557" t="s">
        <v>3184</v>
      </c>
      <c r="D557" t="s">
        <v>130</v>
      </c>
      <c r="E557">
        <v>9717.1900299270001</v>
      </c>
      <c r="F557">
        <v>286.88</v>
      </c>
      <c r="G557">
        <v>-11.8417547475325</v>
      </c>
      <c r="H557">
        <v>5.0619427927737304</v>
      </c>
      <c r="I557">
        <v>-5.3381300891449497</v>
      </c>
      <c r="J557">
        <v>2.2007835504635</v>
      </c>
      <c r="K557">
        <v>274.01309001593398</v>
      </c>
      <c r="L557">
        <v>263.84356010917099</v>
      </c>
      <c r="M557">
        <v>22.227502817667499</v>
      </c>
      <c r="N557">
        <v>0.980433025057459</v>
      </c>
      <c r="O557">
        <v>0.21611823759062301</v>
      </c>
      <c r="P557">
        <v>23.6018957345971</v>
      </c>
    </row>
    <row r="558" spans="1:17" x14ac:dyDescent="0.3">
      <c r="A558" t="s">
        <v>1243</v>
      </c>
      <c r="B558" t="s">
        <v>1244</v>
      </c>
      <c r="C558" t="s">
        <v>3169</v>
      </c>
      <c r="D558" t="s">
        <v>570</v>
      </c>
      <c r="E558">
        <v>9690.8600824200003</v>
      </c>
      <c r="F558">
        <v>293.39999999999998</v>
      </c>
      <c r="G558">
        <v>-8.9316066584735996</v>
      </c>
      <c r="H558">
        <v>2.99483551422865</v>
      </c>
      <c r="I558">
        <v>15.4373393675491</v>
      </c>
      <c r="J558">
        <v>6.1307370410902697</v>
      </c>
      <c r="K558">
        <v>267.01319504036798</v>
      </c>
      <c r="L558">
        <v>238.90788985192</v>
      </c>
      <c r="M558">
        <v>66.309289107998097</v>
      </c>
      <c r="N558">
        <v>0.62579475630582704</v>
      </c>
      <c r="O558">
        <v>1.4314928425358</v>
      </c>
      <c r="P558">
        <v>45.535714285714199</v>
      </c>
      <c r="Q558">
        <v>4.2505378836904001E-2</v>
      </c>
    </row>
    <row r="559" spans="1:17" hidden="1" x14ac:dyDescent="0.3">
      <c r="A559" t="s">
        <v>1245</v>
      </c>
      <c r="B559" t="s">
        <v>1246</v>
      </c>
      <c r="C559" t="s">
        <v>3184</v>
      </c>
      <c r="D559" t="s">
        <v>130</v>
      </c>
      <c r="E559">
        <v>9682.0129392599993</v>
      </c>
      <c r="F559">
        <v>601.54999999999995</v>
      </c>
      <c r="G559">
        <v>81.164140713203096</v>
      </c>
      <c r="H559">
        <v>-13.622979363909</v>
      </c>
      <c r="I559">
        <v>92.619952159550706</v>
      </c>
      <c r="J559">
        <v>1.5776264623102001</v>
      </c>
      <c r="K559">
        <v>580.40863069627903</v>
      </c>
      <c r="L559">
        <v>423.89127855173001</v>
      </c>
      <c r="M559">
        <v>48.871067082977603</v>
      </c>
      <c r="N559">
        <v>1.0161420638445799</v>
      </c>
      <c r="O559">
        <v>16.158257833929</v>
      </c>
      <c r="P559">
        <v>147.80638516992701</v>
      </c>
    </row>
    <row r="560" spans="1:17" x14ac:dyDescent="0.3">
      <c r="A560" t="s">
        <v>1247</v>
      </c>
      <c r="B560" t="s">
        <v>1248</v>
      </c>
      <c r="C560" t="s">
        <v>3180</v>
      </c>
      <c r="D560" t="s">
        <v>289</v>
      </c>
      <c r="E560">
        <v>9650.6506630399999</v>
      </c>
      <c r="F560">
        <v>591.4</v>
      </c>
      <c r="G560">
        <v>37.756237191588703</v>
      </c>
      <c r="H560">
        <v>3.64879886339155</v>
      </c>
      <c r="I560">
        <v>29.485057239101401</v>
      </c>
      <c r="J560">
        <v>2.5538810543439601</v>
      </c>
      <c r="K560">
        <v>551.67999052647599</v>
      </c>
      <c r="L560">
        <v>471.670582574256</v>
      </c>
      <c r="M560">
        <v>65.067635597066996</v>
      </c>
      <c r="N560">
        <v>0.85255875529639003</v>
      </c>
      <c r="O560">
        <v>2.3080825160635801</v>
      </c>
      <c r="P560">
        <v>71.868642836384694</v>
      </c>
      <c r="Q560">
        <v>0.12543366014725499</v>
      </c>
    </row>
    <row r="561" spans="1:17" hidden="1" x14ac:dyDescent="0.3">
      <c r="A561" t="s">
        <v>1249</v>
      </c>
      <c r="B561" t="s">
        <v>1250</v>
      </c>
      <c r="C561" t="s">
        <v>3184</v>
      </c>
      <c r="D561" t="s">
        <v>261</v>
      </c>
      <c r="E561">
        <v>9640.1096703000003</v>
      </c>
      <c r="F561">
        <v>6262.65</v>
      </c>
      <c r="G561">
        <v>-4.81895897452734</v>
      </c>
      <c r="H561">
        <v>0.96778218427408702</v>
      </c>
      <c r="I561">
        <v>3.0239021751439799</v>
      </c>
      <c r="J561">
        <v>-0.41692269071502502</v>
      </c>
      <c r="K561">
        <v>6139.1482228553195</v>
      </c>
      <c r="L561">
        <v>5749.69220767757</v>
      </c>
      <c r="M561">
        <v>62.512512520238502</v>
      </c>
      <c r="N561">
        <v>0.45395758522880297</v>
      </c>
      <c r="O561">
        <v>11.7578022083303</v>
      </c>
      <c r="P561">
        <v>35.555194805194802</v>
      </c>
      <c r="Q561">
        <v>0.11442691597981999</v>
      </c>
    </row>
    <row r="562" spans="1:17" x14ac:dyDescent="0.3">
      <c r="A562" t="s">
        <v>1251</v>
      </c>
      <c r="B562" t="s">
        <v>1252</v>
      </c>
      <c r="C562" t="s">
        <v>3179</v>
      </c>
      <c r="D562" t="s">
        <v>294</v>
      </c>
      <c r="E562">
        <v>9639.4100020019996</v>
      </c>
      <c r="F562">
        <v>121.74</v>
      </c>
      <c r="G562">
        <v>-28.321637913498002</v>
      </c>
      <c r="H562">
        <v>-11.9650164323465</v>
      </c>
      <c r="I562">
        <v>-26.8526348977868</v>
      </c>
      <c r="J562">
        <v>-1.1980799225737899</v>
      </c>
      <c r="K562">
        <v>131.05992523010801</v>
      </c>
      <c r="L562">
        <v>131.67124684953399</v>
      </c>
      <c r="M562">
        <v>19.107945218997699</v>
      </c>
      <c r="N562">
        <v>0.70383065735001704</v>
      </c>
      <c r="O562">
        <v>29.784787251519599</v>
      </c>
      <c r="P562">
        <v>20.833746898263001</v>
      </c>
      <c r="Q562">
        <v>8.7245737053571998E-2</v>
      </c>
    </row>
    <row r="563" spans="1:17" hidden="1" x14ac:dyDescent="0.3">
      <c r="A563" t="s">
        <v>1253</v>
      </c>
      <c r="B563" t="s">
        <v>1254</v>
      </c>
      <c r="C563" t="s">
        <v>3184</v>
      </c>
      <c r="D563" t="s">
        <v>86</v>
      </c>
      <c r="E563">
        <v>9591.9028099999996</v>
      </c>
      <c r="F563">
        <v>144.38</v>
      </c>
      <c r="G563">
        <v>-26.547081131038802</v>
      </c>
      <c r="H563">
        <v>2.7043020316111099</v>
      </c>
      <c r="I563">
        <v>-6.8911174537108097</v>
      </c>
      <c r="J563">
        <v>1.15241078223613</v>
      </c>
      <c r="K563">
        <v>140.75795201598299</v>
      </c>
      <c r="L563">
        <v>137.379384357368</v>
      </c>
      <c r="M563">
        <v>19.599037825510401</v>
      </c>
      <c r="N563">
        <v>0.71713708936002696</v>
      </c>
      <c r="O563">
        <v>1.2259315694694599</v>
      </c>
      <c r="P563">
        <v>14.5873015873015</v>
      </c>
      <c r="Q563">
        <v>-1.3388827299693999E-2</v>
      </c>
    </row>
    <row r="564" spans="1:17" hidden="1" x14ac:dyDescent="0.3">
      <c r="A564" t="s">
        <v>1255</v>
      </c>
      <c r="B564" t="s">
        <v>1256</v>
      </c>
      <c r="C564" t="s">
        <v>3184</v>
      </c>
      <c r="D564" t="s">
        <v>231</v>
      </c>
      <c r="E564">
        <v>9585.4503001978301</v>
      </c>
      <c r="F564">
        <v>342.1</v>
      </c>
      <c r="G564">
        <v>-23.747691534269201</v>
      </c>
      <c r="H564">
        <v>-9.2736960127648</v>
      </c>
      <c r="I564">
        <v>-7.2343957145308497</v>
      </c>
      <c r="J564">
        <v>-3.6204783065097099</v>
      </c>
      <c r="K564">
        <v>332.56624321265701</v>
      </c>
      <c r="M564">
        <v>45.057571212742097</v>
      </c>
      <c r="O564">
        <v>8.8570593393744392</v>
      </c>
      <c r="P564">
        <v>21.290551320687801</v>
      </c>
    </row>
    <row r="565" spans="1:17" x14ac:dyDescent="0.3">
      <c r="A565" t="s">
        <v>1257</v>
      </c>
      <c r="B565" t="s">
        <v>1258</v>
      </c>
      <c r="C565" t="s">
        <v>3175</v>
      </c>
      <c r="D565" t="s">
        <v>187</v>
      </c>
      <c r="E565">
        <v>9581.2772182399895</v>
      </c>
      <c r="F565">
        <v>2175.1</v>
      </c>
      <c r="G565">
        <v>77.945086514322796</v>
      </c>
      <c r="H565">
        <v>-2.4477941919860702</v>
      </c>
      <c r="I565">
        <v>-3.9176398956362499</v>
      </c>
      <c r="J565">
        <v>-3.55349901837653</v>
      </c>
      <c r="K565">
        <v>2130.6347107546699</v>
      </c>
      <c r="L565">
        <v>1831.7350897834301</v>
      </c>
      <c r="M565">
        <v>33.997921888573899</v>
      </c>
      <c r="N565">
        <v>0.55971949663796505</v>
      </c>
      <c r="O565">
        <v>10.2937795963404</v>
      </c>
      <c r="P565">
        <v>129.22331120244399</v>
      </c>
      <c r="Q565">
        <v>0.148697649125766</v>
      </c>
    </row>
    <row r="566" spans="1:17" x14ac:dyDescent="0.3">
      <c r="A566" t="s">
        <v>1259</v>
      </c>
      <c r="B566" t="s">
        <v>1260</v>
      </c>
      <c r="C566" t="s">
        <v>3188</v>
      </c>
      <c r="D566" t="s">
        <v>1261</v>
      </c>
      <c r="E566">
        <v>9564.8878263999995</v>
      </c>
      <c r="F566">
        <v>1538</v>
      </c>
      <c r="G566">
        <v>204.301135000735</v>
      </c>
      <c r="H566">
        <v>17.8441141214753</v>
      </c>
      <c r="I566">
        <v>80.4051470302567</v>
      </c>
      <c r="J566">
        <v>4.8986574253975999</v>
      </c>
      <c r="K566">
        <v>1354.09370089496</v>
      </c>
      <c r="L566">
        <v>1045.3015133361801</v>
      </c>
      <c r="M566">
        <v>77.989380259424806</v>
      </c>
      <c r="N566">
        <v>0.98976157581752799</v>
      </c>
      <c r="O566">
        <v>1.6384915474642401</v>
      </c>
      <c r="P566">
        <v>253.19784131358301</v>
      </c>
      <c r="Q566">
        <v>0.17737319622381201</v>
      </c>
    </row>
    <row r="567" spans="1:17" x14ac:dyDescent="0.3">
      <c r="A567" t="s">
        <v>1262</v>
      </c>
      <c r="B567" t="s">
        <v>1263</v>
      </c>
      <c r="C567" t="s">
        <v>3183</v>
      </c>
      <c r="D567" t="s">
        <v>270</v>
      </c>
      <c r="E567">
        <v>9560.6913557999997</v>
      </c>
      <c r="F567">
        <v>2301</v>
      </c>
      <c r="G567">
        <v>98.901034546305496</v>
      </c>
      <c r="H567">
        <v>21.416857162716699</v>
      </c>
      <c r="I567">
        <v>59.030050851624502</v>
      </c>
      <c r="J567">
        <v>1.3217650297658601</v>
      </c>
      <c r="K567">
        <v>1930.9964173068499</v>
      </c>
      <c r="L567">
        <v>1494.89124293755</v>
      </c>
      <c r="M567">
        <v>70.061278505440001</v>
      </c>
      <c r="N567">
        <v>1.2220506214864599</v>
      </c>
      <c r="O567">
        <v>2.8683181225554102</v>
      </c>
      <c r="P567">
        <v>163.84588923288601</v>
      </c>
      <c r="Q567">
        <v>8.0554029124927998E-2</v>
      </c>
    </row>
    <row r="568" spans="1:17" x14ac:dyDescent="0.3">
      <c r="A568" t="s">
        <v>1264</v>
      </c>
      <c r="B568" t="s">
        <v>1265</v>
      </c>
      <c r="C568" t="s">
        <v>3169</v>
      </c>
      <c r="D568" t="s">
        <v>570</v>
      </c>
      <c r="E568">
        <v>9541.2820449999999</v>
      </c>
      <c r="F568">
        <v>478.55</v>
      </c>
      <c r="G568">
        <v>95.548339153129106</v>
      </c>
      <c r="H568">
        <v>3.2890478866615802</v>
      </c>
      <c r="I568">
        <v>50.341273185285502</v>
      </c>
      <c r="J568">
        <v>2.1130383599191598</v>
      </c>
      <c r="K568">
        <v>434.33521975993301</v>
      </c>
      <c r="L568">
        <v>348.63922256269302</v>
      </c>
      <c r="M568">
        <v>76.562827452652101</v>
      </c>
      <c r="N568">
        <v>0.92418934384537099</v>
      </c>
      <c r="O568">
        <v>0.898547696165508</v>
      </c>
      <c r="P568">
        <v>147.312661498708</v>
      </c>
      <c r="Q568">
        <v>0.33989588030205597</v>
      </c>
    </row>
    <row r="569" spans="1:17" x14ac:dyDescent="0.3">
      <c r="A569" t="s">
        <v>1266</v>
      </c>
      <c r="B569" t="s">
        <v>1267</v>
      </c>
      <c r="C569" t="s">
        <v>3179</v>
      </c>
      <c r="D569" t="s">
        <v>838</v>
      </c>
      <c r="E569">
        <v>9539.8294167660006</v>
      </c>
      <c r="F569">
        <v>204.99</v>
      </c>
      <c r="G569">
        <v>41.2630096130627</v>
      </c>
      <c r="H569">
        <v>-13.0930613775158</v>
      </c>
      <c r="I569">
        <v>5.6646113828614597</v>
      </c>
      <c r="J569">
        <v>-0.746823283327545</v>
      </c>
      <c r="K569">
        <v>215.63804261887299</v>
      </c>
      <c r="L569">
        <v>194.86607011268501</v>
      </c>
      <c r="M569">
        <v>44.392600498461903</v>
      </c>
      <c r="N569">
        <v>0.74590611931916095</v>
      </c>
      <c r="O569">
        <v>28.786770086345602</v>
      </c>
      <c r="P569">
        <v>80.528401585204705</v>
      </c>
      <c r="Q569">
        <v>0.10035607485742901</v>
      </c>
    </row>
    <row r="570" spans="1:17" x14ac:dyDescent="0.3">
      <c r="A570" t="s">
        <v>1268</v>
      </c>
      <c r="B570" t="s">
        <v>1269</v>
      </c>
      <c r="C570" t="s">
        <v>3172</v>
      </c>
      <c r="D570" t="s">
        <v>46</v>
      </c>
      <c r="E570">
        <v>9512.7603450000006</v>
      </c>
      <c r="F570">
        <v>338.25</v>
      </c>
      <c r="G570">
        <v>-11.879399429678299</v>
      </c>
      <c r="H570">
        <v>-0.38650390504540599</v>
      </c>
      <c r="I570">
        <v>14.428897585838</v>
      </c>
      <c r="J570">
        <v>-1.1183204666295801</v>
      </c>
      <c r="K570">
        <v>342.19451837195101</v>
      </c>
      <c r="L570">
        <v>313.44314698062499</v>
      </c>
      <c r="M570">
        <v>49.625586878085997</v>
      </c>
      <c r="N570">
        <v>0.60396968069135104</v>
      </c>
      <c r="O570">
        <v>22.808573540280801</v>
      </c>
      <c r="P570">
        <v>42.8722280887011</v>
      </c>
      <c r="Q570">
        <v>-6.718475036043E-3</v>
      </c>
    </row>
    <row r="571" spans="1:17" x14ac:dyDescent="0.3">
      <c r="A571" t="s">
        <v>1270</v>
      </c>
      <c r="B571" t="s">
        <v>1271</v>
      </c>
      <c r="C571" t="s">
        <v>3175</v>
      </c>
      <c r="D571" t="s">
        <v>60</v>
      </c>
      <c r="E571">
        <v>9498.9649197300005</v>
      </c>
      <c r="F571">
        <v>7624.4</v>
      </c>
      <c r="G571">
        <v>66.913113277591506</v>
      </c>
      <c r="H571">
        <v>-11.1332049074579</v>
      </c>
      <c r="I571">
        <v>-13.8841553208946</v>
      </c>
      <c r="J571">
        <v>7.2030722635294397</v>
      </c>
      <c r="K571">
        <v>7824.9282171882196</v>
      </c>
      <c r="L571">
        <v>7108.6392748930302</v>
      </c>
      <c r="M571">
        <v>23.936272497429499</v>
      </c>
      <c r="N571">
        <v>1.62828920859196</v>
      </c>
      <c r="O571">
        <v>34.802082786842199</v>
      </c>
      <c r="P571">
        <v>139.655497579681</v>
      </c>
      <c r="Q571">
        <v>0.133895434314561</v>
      </c>
    </row>
    <row r="572" spans="1:17" x14ac:dyDescent="0.3">
      <c r="A572" t="s">
        <v>1272</v>
      </c>
      <c r="B572" t="s">
        <v>1273</v>
      </c>
      <c r="C572" t="s">
        <v>3181</v>
      </c>
      <c r="D572" t="s">
        <v>215</v>
      </c>
      <c r="E572">
        <v>9451.6534643399991</v>
      </c>
      <c r="F572">
        <v>2448.9</v>
      </c>
      <c r="G572">
        <v>9.8193743748461593</v>
      </c>
      <c r="H572">
        <v>20.528856149463799</v>
      </c>
      <c r="I572">
        <v>2.9453553302720699</v>
      </c>
      <c r="J572">
        <v>5.5187941273518302</v>
      </c>
      <c r="K572">
        <v>2169.5869333328301</v>
      </c>
      <c r="L572">
        <v>2034.48803465577</v>
      </c>
      <c r="M572">
        <v>75.146904824133003</v>
      </c>
      <c r="N572">
        <v>3.44064437693461</v>
      </c>
      <c r="O572">
        <v>12.009473641226601</v>
      </c>
      <c r="P572">
        <v>67.514877898625002</v>
      </c>
      <c r="Q572">
        <v>-1.2365998855546E-2</v>
      </c>
    </row>
    <row r="573" spans="1:17" hidden="1" x14ac:dyDescent="0.3">
      <c r="A573" t="s">
        <v>1274</v>
      </c>
      <c r="B573" t="s">
        <v>1275</v>
      </c>
      <c r="C573" t="s">
        <v>3184</v>
      </c>
      <c r="D573" t="s">
        <v>1276</v>
      </c>
      <c r="E573">
        <v>9435.9825347999395</v>
      </c>
      <c r="F573">
        <v>577.9</v>
      </c>
      <c r="G573">
        <v>-15.1409426507037</v>
      </c>
      <c r="H573">
        <v>11.4808623331473</v>
      </c>
      <c r="I573">
        <v>12.936453231817699</v>
      </c>
      <c r="J573">
        <v>2.6466458030934801</v>
      </c>
      <c r="K573">
        <v>513.52337776600905</v>
      </c>
      <c r="L573">
        <v>487.72985424962599</v>
      </c>
      <c r="N573">
        <v>0.80254392732472102</v>
      </c>
      <c r="O573">
        <v>1.7477072157812801</v>
      </c>
      <c r="P573">
        <v>45.511771371018497</v>
      </c>
    </row>
    <row r="574" spans="1:17" x14ac:dyDescent="0.3">
      <c r="A574" t="s">
        <v>1277</v>
      </c>
      <c r="B574" t="s">
        <v>1278</v>
      </c>
      <c r="C574" t="s">
        <v>613</v>
      </c>
      <c r="D574" t="s">
        <v>463</v>
      </c>
      <c r="E574">
        <v>9424.9143687399992</v>
      </c>
      <c r="F574">
        <v>360.1</v>
      </c>
      <c r="G574">
        <v>62.65924827005</v>
      </c>
      <c r="H574">
        <v>-12.956786564162</v>
      </c>
      <c r="I574">
        <v>11.393287765934501</v>
      </c>
      <c r="J574">
        <v>-9.8696944108619</v>
      </c>
      <c r="K574">
        <v>389.17008909531</v>
      </c>
      <c r="L574">
        <v>333.09116011215599</v>
      </c>
      <c r="M574">
        <v>16.5385988349915</v>
      </c>
      <c r="N574">
        <v>0.49252875583079497</v>
      </c>
      <c r="O574">
        <v>16.9952790891418</v>
      </c>
      <c r="P574">
        <v>120.17731580556401</v>
      </c>
      <c r="Q574">
        <v>0.146031454065147</v>
      </c>
    </row>
    <row r="575" spans="1:17" x14ac:dyDescent="0.3">
      <c r="A575" t="s">
        <v>1279</v>
      </c>
      <c r="B575" t="s">
        <v>1280</v>
      </c>
      <c r="C575" t="s">
        <v>3182</v>
      </c>
      <c r="D575" t="s">
        <v>130</v>
      </c>
      <c r="E575">
        <v>9359.1123579899995</v>
      </c>
      <c r="F575">
        <v>394.65</v>
      </c>
      <c r="G575">
        <v>176.479165290868</v>
      </c>
      <c r="H575">
        <v>-16.420218897104601</v>
      </c>
      <c r="I575">
        <v>56.814739534584497</v>
      </c>
      <c r="J575">
        <v>-7.6250312677593701</v>
      </c>
      <c r="K575">
        <v>441.65286773740002</v>
      </c>
      <c r="L575">
        <v>360.25609023522202</v>
      </c>
      <c r="M575">
        <v>18.633635834948201</v>
      </c>
      <c r="N575">
        <v>0.87349095046328695</v>
      </c>
      <c r="O575">
        <v>44.330419358925603</v>
      </c>
      <c r="P575">
        <v>227.64632627646299</v>
      </c>
      <c r="Q575">
        <v>0.101673611642395</v>
      </c>
    </row>
    <row r="576" spans="1:17" x14ac:dyDescent="0.3">
      <c r="A576" t="s">
        <v>1281</v>
      </c>
      <c r="B576" t="s">
        <v>1282</v>
      </c>
      <c r="C576" t="s">
        <v>3171</v>
      </c>
      <c r="D576" t="s">
        <v>225</v>
      </c>
      <c r="E576">
        <v>9296.2137903999992</v>
      </c>
      <c r="F576">
        <v>696.2</v>
      </c>
      <c r="G576">
        <v>-26.003005424531199</v>
      </c>
      <c r="H576">
        <v>-5.5084302317318601</v>
      </c>
      <c r="I576">
        <v>3.4036783236269201</v>
      </c>
      <c r="J576">
        <v>-2.2664626634015499</v>
      </c>
      <c r="K576">
        <v>699.64025038718</v>
      </c>
      <c r="L576">
        <v>642.40025133598101</v>
      </c>
      <c r="M576">
        <v>32.768455654878501</v>
      </c>
      <c r="N576">
        <v>0.47587302912365598</v>
      </c>
      <c r="O576">
        <v>22.8095374892272</v>
      </c>
      <c r="P576">
        <v>26.2146482958665</v>
      </c>
      <c r="Q576">
        <v>4.8508090553220001E-2</v>
      </c>
    </row>
    <row r="577" spans="1:17" x14ac:dyDescent="0.3">
      <c r="A577" t="s">
        <v>1283</v>
      </c>
      <c r="B577" t="s">
        <v>1284</v>
      </c>
      <c r="C577" t="s">
        <v>3177</v>
      </c>
      <c r="D577" t="s">
        <v>77</v>
      </c>
      <c r="E577">
        <v>9241.2186333099999</v>
      </c>
      <c r="F577">
        <v>785.35</v>
      </c>
      <c r="G577">
        <v>-12.150980097095999</v>
      </c>
      <c r="H577">
        <v>-3.80206985594377</v>
      </c>
      <c r="I577">
        <v>-26.535821313841701</v>
      </c>
      <c r="J577">
        <v>2.7324781766299702</v>
      </c>
      <c r="K577">
        <v>797.675176120385</v>
      </c>
      <c r="L577">
        <v>810.30037864120197</v>
      </c>
      <c r="M577">
        <v>62.546293498572702</v>
      </c>
      <c r="N577">
        <v>1.13291306855156</v>
      </c>
      <c r="O577">
        <v>27.319029731966602</v>
      </c>
      <c r="P577">
        <v>22.5960037464876</v>
      </c>
      <c r="Q577">
        <v>4.6124987932000001E-3</v>
      </c>
    </row>
    <row r="578" spans="1:17" x14ac:dyDescent="0.3">
      <c r="A578" t="s">
        <v>1285</v>
      </c>
      <c r="B578" t="s">
        <v>1286</v>
      </c>
      <c r="C578" t="s">
        <v>3172</v>
      </c>
      <c r="D578" t="s">
        <v>46</v>
      </c>
      <c r="E578">
        <v>9238.7362675200002</v>
      </c>
      <c r="F578">
        <v>537.79999999999995</v>
      </c>
      <c r="G578">
        <v>108.30117079140901</v>
      </c>
      <c r="H578">
        <v>-5.81717968494603</v>
      </c>
      <c r="I578">
        <v>42.611791953230401</v>
      </c>
      <c r="J578">
        <v>-3.9567520205408</v>
      </c>
      <c r="K578">
        <v>517.56866787824595</v>
      </c>
      <c r="L578">
        <v>420.17265370443999</v>
      </c>
      <c r="M578">
        <v>54.4654345318189</v>
      </c>
      <c r="N578">
        <v>1.54052267018543</v>
      </c>
      <c r="O578">
        <v>14.3547787281517</v>
      </c>
      <c r="P578">
        <v>186.063829787234</v>
      </c>
      <c r="Q578">
        <v>0.207493548142822</v>
      </c>
    </row>
    <row r="579" spans="1:17" x14ac:dyDescent="0.3">
      <c r="A579" t="s">
        <v>1287</v>
      </c>
      <c r="B579" t="s">
        <v>1288</v>
      </c>
      <c r="C579" t="s">
        <v>3173</v>
      </c>
      <c r="D579" t="s">
        <v>54</v>
      </c>
      <c r="E579">
        <v>9191.2438072200002</v>
      </c>
      <c r="F579">
        <v>5537.1</v>
      </c>
      <c r="G579">
        <v>-22.7970104577992</v>
      </c>
      <c r="H579">
        <v>3.8984475965062799</v>
      </c>
      <c r="I579">
        <v>1.466559994739</v>
      </c>
      <c r="J579">
        <v>3.85729563888933</v>
      </c>
      <c r="K579">
        <v>5233.4773856335596</v>
      </c>
      <c r="L579">
        <v>5082.4051836710096</v>
      </c>
      <c r="M579">
        <v>67.977654745812004</v>
      </c>
      <c r="N579">
        <v>1.03190922003713</v>
      </c>
      <c r="O579">
        <v>1.9098445034404199</v>
      </c>
      <c r="P579">
        <v>19.422846728709899</v>
      </c>
      <c r="Q579">
        <v>-6.2034441411398002E-2</v>
      </c>
    </row>
    <row r="580" spans="1:17" x14ac:dyDescent="0.3">
      <c r="A580" t="s">
        <v>1289</v>
      </c>
      <c r="B580" t="s">
        <v>1290</v>
      </c>
      <c r="C580" t="s">
        <v>3181</v>
      </c>
      <c r="D580" t="s">
        <v>270</v>
      </c>
      <c r="E580">
        <v>9171.4521793799995</v>
      </c>
      <c r="F580">
        <v>3947.7</v>
      </c>
      <c r="G580">
        <v>136.79866705643599</v>
      </c>
      <c r="H580">
        <v>16.497654905647</v>
      </c>
      <c r="I580">
        <v>106.554678622442</v>
      </c>
      <c r="J580">
        <v>17.5012892771678</v>
      </c>
      <c r="K580">
        <v>3105.0526761543902</v>
      </c>
      <c r="L580">
        <v>2277.2313772355801</v>
      </c>
      <c r="M580">
        <v>84.592172229429906</v>
      </c>
      <c r="N580">
        <v>0.92784867118663905</v>
      </c>
      <c r="O580">
        <v>1.19689946044532</v>
      </c>
      <c r="P580">
        <v>210.84251968503901</v>
      </c>
      <c r="Q580">
        <v>0.14812259952991799</v>
      </c>
    </row>
    <row r="581" spans="1:17" x14ac:dyDescent="0.3">
      <c r="A581" t="s">
        <v>1291</v>
      </c>
      <c r="B581" t="s">
        <v>1292</v>
      </c>
      <c r="C581" t="s">
        <v>3181</v>
      </c>
      <c r="D581" t="s">
        <v>261</v>
      </c>
      <c r="E581">
        <v>9166.9295567119898</v>
      </c>
      <c r="F581">
        <v>80.11</v>
      </c>
      <c r="G581">
        <v>60.977301476015597</v>
      </c>
      <c r="H581">
        <v>-3.0769839458238302</v>
      </c>
      <c r="I581">
        <v>36.733090773636597</v>
      </c>
      <c r="J581">
        <v>0.56567555578426199</v>
      </c>
      <c r="K581">
        <v>78.381736344900204</v>
      </c>
      <c r="L581">
        <v>65.383816997716096</v>
      </c>
      <c r="M581">
        <v>52.161237793405398</v>
      </c>
      <c r="N581">
        <v>0.90030920784397594</v>
      </c>
      <c r="O581">
        <v>16.5896891773811</v>
      </c>
      <c r="P581">
        <v>102.297979797979</v>
      </c>
      <c r="Q581">
        <v>0.21478147180889001</v>
      </c>
    </row>
    <row r="582" spans="1:17" x14ac:dyDescent="0.3">
      <c r="A582" t="s">
        <v>1293</v>
      </c>
      <c r="B582" t="s">
        <v>1294</v>
      </c>
      <c r="C582" t="s">
        <v>3173</v>
      </c>
      <c r="D582" t="s">
        <v>277</v>
      </c>
      <c r="E582">
        <v>9156.6228024100001</v>
      </c>
      <c r="F582">
        <v>1396.55</v>
      </c>
      <c r="G582">
        <v>-2.7406971857079698</v>
      </c>
      <c r="H582">
        <v>2.6585054953135798</v>
      </c>
      <c r="I582">
        <v>2.2298965006329201</v>
      </c>
      <c r="J582">
        <v>2.1721972007156398</v>
      </c>
      <c r="K582">
        <v>1343.2794300913899</v>
      </c>
      <c r="L582">
        <v>1242.52026645757</v>
      </c>
      <c r="M582">
        <v>59.540208497051303</v>
      </c>
      <c r="N582">
        <v>2.2545855265105299</v>
      </c>
      <c r="O582">
        <v>18.4311338655973</v>
      </c>
      <c r="P582">
        <v>42.957313952298001</v>
      </c>
    </row>
    <row r="583" spans="1:17" hidden="1" x14ac:dyDescent="0.3">
      <c r="A583" t="s">
        <v>1295</v>
      </c>
      <c r="B583" t="s">
        <v>1296</v>
      </c>
      <c r="C583" t="s">
        <v>3184</v>
      </c>
      <c r="D583" t="s">
        <v>130</v>
      </c>
      <c r="E583">
        <v>9102.5624184749995</v>
      </c>
      <c r="F583">
        <v>722.35</v>
      </c>
      <c r="G583">
        <v>0.86573493267701795</v>
      </c>
      <c r="H583">
        <v>-2.5885407911635401</v>
      </c>
      <c r="I583">
        <v>-0.36983185971701499</v>
      </c>
      <c r="J583">
        <v>-2.7272533724308499</v>
      </c>
      <c r="K583">
        <v>718.89370227929601</v>
      </c>
      <c r="L583">
        <v>676.41276096449599</v>
      </c>
      <c r="M583">
        <v>45.9685344286939</v>
      </c>
      <c r="N583">
        <v>0.53261793113868405</v>
      </c>
      <c r="O583">
        <v>9.4137191112341601</v>
      </c>
      <c r="P583">
        <v>39.449806949806899</v>
      </c>
    </row>
    <row r="584" spans="1:17" hidden="1" x14ac:dyDescent="0.3">
      <c r="A584" t="s">
        <v>1297</v>
      </c>
      <c r="B584" t="s">
        <v>1298</v>
      </c>
      <c r="C584" t="s">
        <v>3184</v>
      </c>
      <c r="D584" t="s">
        <v>89</v>
      </c>
      <c r="E584">
        <v>9100.6954707500008</v>
      </c>
      <c r="F584">
        <v>827.5</v>
      </c>
      <c r="G584">
        <v>-10.5395905360177</v>
      </c>
      <c r="H584">
        <v>-7.5140572374042494E-2</v>
      </c>
      <c r="I584">
        <v>-7.6993709133147101</v>
      </c>
      <c r="J584">
        <v>-2.8439603680244998</v>
      </c>
      <c r="K584">
        <v>816.00180056712099</v>
      </c>
      <c r="L584">
        <v>763.50416803903795</v>
      </c>
      <c r="M584">
        <v>44.613349746671403</v>
      </c>
      <c r="N584">
        <v>0.699260225000228</v>
      </c>
      <c r="O584">
        <v>14.006042296072399</v>
      </c>
      <c r="P584">
        <v>34.334415584415503</v>
      </c>
      <c r="Q584">
        <v>0.13118142845383701</v>
      </c>
    </row>
    <row r="585" spans="1:17" x14ac:dyDescent="0.3">
      <c r="A585" t="s">
        <v>1299</v>
      </c>
      <c r="B585" t="s">
        <v>1300</v>
      </c>
      <c r="C585" t="s">
        <v>3180</v>
      </c>
      <c r="D585" t="s">
        <v>431</v>
      </c>
      <c r="E585">
        <v>9070.8545295245094</v>
      </c>
      <c r="F585">
        <v>205.52</v>
      </c>
      <c r="G585">
        <v>-35.390033875883702</v>
      </c>
      <c r="H585">
        <v>4.1537880444186701</v>
      </c>
      <c r="I585">
        <v>4.3297204577511597</v>
      </c>
      <c r="J585">
        <v>1.3476982726064699</v>
      </c>
      <c r="K585">
        <v>197.025241921976</v>
      </c>
      <c r="L585">
        <v>193.46974161863599</v>
      </c>
      <c r="M585">
        <v>55.902679851597497</v>
      </c>
      <c r="N585">
        <v>0.77134672743042199</v>
      </c>
      <c r="O585">
        <v>12.4708057609964</v>
      </c>
      <c r="P585">
        <v>41.737931034482699</v>
      </c>
    </row>
    <row r="586" spans="1:17" x14ac:dyDescent="0.3">
      <c r="A586" t="s">
        <v>1301</v>
      </c>
      <c r="B586" t="s">
        <v>1302</v>
      </c>
      <c r="C586" t="s">
        <v>3175</v>
      </c>
      <c r="D586" t="s">
        <v>187</v>
      </c>
      <c r="E586">
        <v>9065.5086247399995</v>
      </c>
      <c r="F586">
        <v>1678.85</v>
      </c>
      <c r="G586">
        <v>48.253631540728797</v>
      </c>
      <c r="H586">
        <v>9.3989305075941694</v>
      </c>
      <c r="I586">
        <v>48.465404347402703</v>
      </c>
      <c r="J586">
        <v>-2.6273163358391001</v>
      </c>
      <c r="K586">
        <v>1501.2523726295501</v>
      </c>
      <c r="L586">
        <v>1232.3678982142201</v>
      </c>
      <c r="M586">
        <v>67.612273082856305</v>
      </c>
      <c r="N586">
        <v>1.33546591271929</v>
      </c>
      <c r="O586">
        <v>4.7324061113262097</v>
      </c>
      <c r="P586">
        <v>104.613040828762</v>
      </c>
      <c r="Q586">
        <v>8.1476875441181998E-2</v>
      </c>
    </row>
    <row r="587" spans="1:17" x14ac:dyDescent="0.3">
      <c r="A587" t="s">
        <v>1303</v>
      </c>
      <c r="B587" t="s">
        <v>1304</v>
      </c>
      <c r="C587" t="s">
        <v>3169</v>
      </c>
      <c r="D587" t="s">
        <v>24</v>
      </c>
      <c r="E587">
        <v>9044.0204654839999</v>
      </c>
      <c r="F587">
        <v>239.48</v>
      </c>
      <c r="G587">
        <v>-35.414635461161197</v>
      </c>
      <c r="H587">
        <v>2.5822280913536102</v>
      </c>
      <c r="I587">
        <v>-10.9509739369899</v>
      </c>
      <c r="J587">
        <v>1.1665849937284301</v>
      </c>
      <c r="K587">
        <v>228.34528606324201</v>
      </c>
      <c r="L587">
        <v>223.79482815799599</v>
      </c>
      <c r="M587">
        <v>67.300445857130896</v>
      </c>
      <c r="N587">
        <v>0.86674398334577996</v>
      </c>
      <c r="O587">
        <v>19.655086019709302</v>
      </c>
      <c r="P587">
        <v>24.7291666666666</v>
      </c>
      <c r="Q587">
        <v>0.130447693898776</v>
      </c>
    </row>
    <row r="588" spans="1:17" x14ac:dyDescent="0.3">
      <c r="A588" t="s">
        <v>1305</v>
      </c>
      <c r="B588" t="s">
        <v>1306</v>
      </c>
      <c r="C588" t="s">
        <v>3175</v>
      </c>
      <c r="D588" t="s">
        <v>187</v>
      </c>
      <c r="E588">
        <v>9022.0369200000005</v>
      </c>
      <c r="F588">
        <v>590.5</v>
      </c>
      <c r="G588">
        <v>-14.3947130038688</v>
      </c>
      <c r="H588">
        <v>1.26453340780426</v>
      </c>
      <c r="I588">
        <v>-9.1361471271702293</v>
      </c>
      <c r="J588">
        <v>0.73132331837297904</v>
      </c>
      <c r="K588">
        <v>579.95299168474003</v>
      </c>
      <c r="L588">
        <v>551.55032323976502</v>
      </c>
      <c r="M588">
        <v>62.802475508213497</v>
      </c>
      <c r="N588">
        <v>0.79455913373878495</v>
      </c>
      <c r="O588">
        <v>19.864521591871199</v>
      </c>
      <c r="P588">
        <v>36.374133949191602</v>
      </c>
      <c r="Q588">
        <v>6.5858708954148998E-2</v>
      </c>
    </row>
    <row r="589" spans="1:17" hidden="1" x14ac:dyDescent="0.3">
      <c r="A589" t="s">
        <v>1307</v>
      </c>
      <c r="B589" t="s">
        <v>1308</v>
      </c>
      <c r="C589" t="s">
        <v>3184</v>
      </c>
      <c r="D589" t="s">
        <v>1072</v>
      </c>
      <c r="E589">
        <v>9021.7144642500007</v>
      </c>
      <c r="F589">
        <v>705.75</v>
      </c>
      <c r="G589">
        <v>94.552143651744601</v>
      </c>
      <c r="H589">
        <v>-7.5550155014944904</v>
      </c>
      <c r="I589">
        <v>35.312722006149301</v>
      </c>
      <c r="J589">
        <v>4.58473597259814</v>
      </c>
      <c r="K589">
        <v>668.79964199138703</v>
      </c>
      <c r="L589">
        <v>524.28583788978301</v>
      </c>
      <c r="M589">
        <v>58.196130687620197</v>
      </c>
      <c r="N589">
        <v>0.59297677101794399</v>
      </c>
      <c r="O589">
        <v>11.222104144527099</v>
      </c>
      <c r="P589">
        <v>135.13243378310801</v>
      </c>
      <c r="Q589">
        <v>0.18898686355990801</v>
      </c>
    </row>
    <row r="590" spans="1:17" hidden="1" x14ac:dyDescent="0.3">
      <c r="A590" t="s">
        <v>1309</v>
      </c>
      <c r="B590" t="s">
        <v>1310</v>
      </c>
      <c r="C590" t="s">
        <v>3184</v>
      </c>
      <c r="D590" t="s">
        <v>21</v>
      </c>
      <c r="E590">
        <v>8998.4749241000009</v>
      </c>
      <c r="F590">
        <v>1629.7</v>
      </c>
      <c r="G590">
        <v>125.893206098752</v>
      </c>
      <c r="H590">
        <v>-19.280305276124601</v>
      </c>
      <c r="I590">
        <v>23.927788828991101</v>
      </c>
      <c r="J590">
        <v>-1.65796361955726</v>
      </c>
      <c r="K590">
        <v>1699.9254475497601</v>
      </c>
      <c r="L590">
        <v>1347.6835751922199</v>
      </c>
      <c r="M590">
        <v>34.470305343223302</v>
      </c>
      <c r="N590">
        <v>1.06561032455766</v>
      </c>
      <c r="O590">
        <v>22.215745229183199</v>
      </c>
      <c r="P590">
        <v>167.16393442622899</v>
      </c>
      <c r="Q590">
        <v>0.24028364374844799</v>
      </c>
    </row>
    <row r="591" spans="1:17" hidden="1" x14ac:dyDescent="0.3">
      <c r="A591" t="s">
        <v>1311</v>
      </c>
      <c r="B591" t="s">
        <v>1312</v>
      </c>
      <c r="C591" t="s">
        <v>3184</v>
      </c>
      <c r="D591" t="s">
        <v>261</v>
      </c>
      <c r="E591">
        <v>8984.0393664999992</v>
      </c>
      <c r="F591">
        <v>4484.1499999999996</v>
      </c>
      <c r="G591">
        <v>381.55377794080198</v>
      </c>
      <c r="H591">
        <v>-3.1192155625143601</v>
      </c>
      <c r="I591">
        <v>190.14549577815899</v>
      </c>
      <c r="J591">
        <v>7.0650676458379502</v>
      </c>
      <c r="K591">
        <v>4177.3458488321303</v>
      </c>
      <c r="L591">
        <v>2933.8796760782898</v>
      </c>
      <c r="M591">
        <v>70.889206737107699</v>
      </c>
      <c r="N591">
        <v>0.43121719442279299</v>
      </c>
      <c r="O591">
        <v>13.186445591695101</v>
      </c>
      <c r="P591">
        <v>431.58081915713302</v>
      </c>
      <c r="Q591">
        <v>0.164325992531444</v>
      </c>
    </row>
    <row r="592" spans="1:17" x14ac:dyDescent="0.3">
      <c r="A592" t="s">
        <v>1313</v>
      </c>
      <c r="B592" t="s">
        <v>1314</v>
      </c>
      <c r="C592" t="s">
        <v>3173</v>
      </c>
      <c r="D592" t="s">
        <v>54</v>
      </c>
      <c r="E592">
        <v>8982.0397064999997</v>
      </c>
      <c r="F592">
        <v>517.79999999999995</v>
      </c>
      <c r="G592">
        <v>-6.1061569899469497</v>
      </c>
      <c r="H592">
        <v>3.0208788892401399</v>
      </c>
      <c r="I592">
        <v>19.944244765709701</v>
      </c>
      <c r="J592">
        <v>-2.6617621097506499</v>
      </c>
      <c r="K592">
        <v>487.15683307299201</v>
      </c>
      <c r="L592">
        <v>416.12093448825402</v>
      </c>
      <c r="M592">
        <v>52.333371317327</v>
      </c>
      <c r="N592">
        <v>0.47071767871935999</v>
      </c>
      <c r="O592">
        <v>6.8655851680185602</v>
      </c>
      <c r="P592">
        <v>62.065727699530399</v>
      </c>
    </row>
    <row r="593" spans="1:17" x14ac:dyDescent="0.3">
      <c r="A593" t="s">
        <v>1315</v>
      </c>
      <c r="B593" t="s">
        <v>1316</v>
      </c>
      <c r="C593" t="s">
        <v>3183</v>
      </c>
      <c r="D593" t="s">
        <v>384</v>
      </c>
      <c r="E593">
        <v>8918.7240764599992</v>
      </c>
      <c r="F593">
        <v>223.82</v>
      </c>
      <c r="G593">
        <v>-2.2083883278368202</v>
      </c>
      <c r="H593">
        <v>-5.7072840068778099</v>
      </c>
      <c r="I593">
        <v>-13.547916050983</v>
      </c>
      <c r="J593">
        <v>1.6188463586042099</v>
      </c>
      <c r="K593">
        <v>228.27133913070901</v>
      </c>
      <c r="L593">
        <v>224.82897053878099</v>
      </c>
      <c r="M593">
        <v>55.291404974387603</v>
      </c>
      <c r="N593">
        <v>0.50458110059144501</v>
      </c>
      <c r="O593">
        <v>43.977303190063402</v>
      </c>
      <c r="P593">
        <v>34.669073405535499</v>
      </c>
      <c r="Q593">
        <v>5.1530310077074003E-2</v>
      </c>
    </row>
    <row r="594" spans="1:17" x14ac:dyDescent="0.3">
      <c r="A594" t="s">
        <v>1317</v>
      </c>
      <c r="B594" t="s">
        <v>1318</v>
      </c>
      <c r="C594" t="s">
        <v>3183</v>
      </c>
      <c r="D594" t="s">
        <v>270</v>
      </c>
      <c r="E594">
        <v>8885.1987528449899</v>
      </c>
      <c r="F594">
        <v>720.05</v>
      </c>
      <c r="G594">
        <v>-13.164153534464599</v>
      </c>
      <c r="H594">
        <v>-5.0240494677107996</v>
      </c>
      <c r="I594">
        <v>-6.8771418606461703</v>
      </c>
      <c r="J594">
        <v>2.3990186011642201</v>
      </c>
      <c r="K594">
        <v>715.43183622810898</v>
      </c>
      <c r="L594">
        <v>676.10875462053002</v>
      </c>
      <c r="M594">
        <v>60.198344881435901</v>
      </c>
      <c r="N594">
        <v>0.37019150550171198</v>
      </c>
      <c r="O594">
        <v>16.3391431150614</v>
      </c>
      <c r="P594">
        <v>41.172434075090599</v>
      </c>
    </row>
    <row r="595" spans="1:17" hidden="1" x14ac:dyDescent="0.3">
      <c r="A595" t="s">
        <v>1319</v>
      </c>
      <c r="B595" t="s">
        <v>1320</v>
      </c>
      <c r="C595" t="s">
        <v>3184</v>
      </c>
      <c r="D595" t="s">
        <v>130</v>
      </c>
      <c r="E595">
        <v>8863.6</v>
      </c>
      <c r="F595">
        <v>4431.8</v>
      </c>
      <c r="G595">
        <v>-38.511610104579198</v>
      </c>
      <c r="H595">
        <v>-5.9621539845668403</v>
      </c>
      <c r="I595">
        <v>-22.7479330936896</v>
      </c>
      <c r="J595">
        <v>-1.83959630937762</v>
      </c>
      <c r="K595">
        <v>4611.1585947756103</v>
      </c>
      <c r="L595">
        <v>4742.8815364801403</v>
      </c>
      <c r="M595">
        <v>32.111837498812598</v>
      </c>
      <c r="N595">
        <v>0.65286461002357199</v>
      </c>
      <c r="O595">
        <v>57.362696872602498</v>
      </c>
      <c r="P595">
        <v>5.4876524843796499</v>
      </c>
      <c r="Q595">
        <v>1.178684537588E-2</v>
      </c>
    </row>
    <row r="596" spans="1:17" x14ac:dyDescent="0.3">
      <c r="A596" t="s">
        <v>1321</v>
      </c>
      <c r="B596" t="s">
        <v>1322</v>
      </c>
      <c r="C596" t="s">
        <v>3181</v>
      </c>
      <c r="D596" t="s">
        <v>377</v>
      </c>
      <c r="E596">
        <v>8838.8871206999993</v>
      </c>
      <c r="F596">
        <v>389.5</v>
      </c>
      <c r="G596">
        <v>127.78822164513799</v>
      </c>
      <c r="H596">
        <v>-5.66873500243668</v>
      </c>
      <c r="I596">
        <v>32.439969243490602</v>
      </c>
      <c r="J596">
        <v>-4.2610805884782197</v>
      </c>
      <c r="K596">
        <v>382.15035572092103</v>
      </c>
      <c r="L596">
        <v>294.61899075084801</v>
      </c>
      <c r="M596">
        <v>37.640658729607402</v>
      </c>
      <c r="N596">
        <v>0.70375119131943598</v>
      </c>
      <c r="O596">
        <v>14.7111681643132</v>
      </c>
      <c r="P596">
        <v>178.015703069236</v>
      </c>
      <c r="Q596">
        <v>0.17149249443334699</v>
      </c>
    </row>
    <row r="597" spans="1:17" x14ac:dyDescent="0.3">
      <c r="A597" t="s">
        <v>1323</v>
      </c>
      <c r="B597" t="s">
        <v>1324</v>
      </c>
      <c r="C597" t="s">
        <v>3169</v>
      </c>
      <c r="D597" t="s">
        <v>24</v>
      </c>
      <c r="E597">
        <v>8776.6753850490004</v>
      </c>
      <c r="F597">
        <v>77.09</v>
      </c>
      <c r="G597">
        <v>-48.8668363501599</v>
      </c>
      <c r="H597">
        <v>-8.0960394228001107</v>
      </c>
      <c r="I597">
        <v>-34.293038459845803</v>
      </c>
      <c r="J597">
        <v>-5.6747616425177503</v>
      </c>
      <c r="K597">
        <v>83.441343658539296</v>
      </c>
      <c r="L597">
        <v>89.883225442784905</v>
      </c>
      <c r="M597">
        <v>22.918513497136601</v>
      </c>
      <c r="N597">
        <v>0.62111736693104003</v>
      </c>
      <c r="O597">
        <v>51.122065118692397</v>
      </c>
      <c r="P597">
        <v>3.3378016085790998</v>
      </c>
      <c r="Q597">
        <v>-3.3937525224299997E-4</v>
      </c>
    </row>
    <row r="598" spans="1:17" x14ac:dyDescent="0.3">
      <c r="A598" t="s">
        <v>1325</v>
      </c>
      <c r="B598" t="s">
        <v>1326</v>
      </c>
      <c r="C598" t="s">
        <v>3173</v>
      </c>
      <c r="D598" t="s">
        <v>54</v>
      </c>
      <c r="E598">
        <v>8769.7651746600004</v>
      </c>
      <c r="F598">
        <v>538.65</v>
      </c>
      <c r="G598">
        <v>8.0420256313693894</v>
      </c>
      <c r="H598">
        <v>-2.4730235497842399</v>
      </c>
      <c r="I598">
        <v>7.3652859385180403</v>
      </c>
      <c r="J598">
        <v>-4.0091759542435099</v>
      </c>
      <c r="K598">
        <v>536.20791245238297</v>
      </c>
      <c r="L598">
        <v>472.10375100705198</v>
      </c>
      <c r="M598">
        <v>35.940299249585202</v>
      </c>
      <c r="N598">
        <v>0.53488307339797803</v>
      </c>
      <c r="O598">
        <v>22.3150468764503</v>
      </c>
      <c r="P598">
        <v>56.903582872123401</v>
      </c>
      <c r="Q598">
        <v>2.8799538878767E-2</v>
      </c>
    </row>
    <row r="599" spans="1:17" hidden="1" x14ac:dyDescent="0.3">
      <c r="A599" t="s">
        <v>1327</v>
      </c>
      <c r="B599" t="s">
        <v>1328</v>
      </c>
      <c r="C599" t="s">
        <v>3184</v>
      </c>
      <c r="D599" t="s">
        <v>124</v>
      </c>
      <c r="E599">
        <v>8733.1638042750001</v>
      </c>
      <c r="F599">
        <v>361.95</v>
      </c>
      <c r="G599">
        <v>277.16129641358498</v>
      </c>
      <c r="H599">
        <v>-8.5748993583223996</v>
      </c>
      <c r="I599">
        <v>64.870128670139707</v>
      </c>
      <c r="J599">
        <v>-3.9454895775088898</v>
      </c>
      <c r="K599">
        <v>359.77702267098198</v>
      </c>
      <c r="L599">
        <v>277.83919048616099</v>
      </c>
      <c r="M599">
        <v>33.211123956254497</v>
      </c>
      <c r="N599">
        <v>0.41732408539966398</v>
      </c>
      <c r="O599">
        <v>10.332918911451801</v>
      </c>
      <c r="P599">
        <v>359.61904761904702</v>
      </c>
      <c r="Q599">
        <v>0.148941690009841</v>
      </c>
    </row>
    <row r="600" spans="1:17" hidden="1" x14ac:dyDescent="0.3">
      <c r="A600" t="s">
        <v>1329</v>
      </c>
      <c r="B600" t="s">
        <v>1330</v>
      </c>
      <c r="C600" t="s">
        <v>3184</v>
      </c>
      <c r="D600" t="s">
        <v>152</v>
      </c>
      <c r="E600">
        <v>8732.1246945389994</v>
      </c>
      <c r="F600">
        <v>68.13</v>
      </c>
      <c r="G600">
        <v>58.205794957057101</v>
      </c>
      <c r="H600">
        <v>6.8825364824478399</v>
      </c>
      <c r="I600">
        <v>-5.5240026544902801</v>
      </c>
      <c r="J600">
        <v>5.5144314713549099</v>
      </c>
      <c r="K600">
        <v>62.792616521275903</v>
      </c>
      <c r="L600">
        <v>57.639604950896597</v>
      </c>
      <c r="M600">
        <v>56.310457881096099</v>
      </c>
      <c r="N600">
        <v>3.6305942254984802</v>
      </c>
      <c r="O600">
        <v>17.275796271833201</v>
      </c>
      <c r="P600">
        <v>100.38235294117599</v>
      </c>
      <c r="Q600">
        <v>-9.2077378621120004E-3</v>
      </c>
    </row>
    <row r="601" spans="1:17" x14ac:dyDescent="0.3">
      <c r="A601" t="s">
        <v>1331</v>
      </c>
      <c r="B601" t="s">
        <v>1332</v>
      </c>
      <c r="C601" t="s">
        <v>3179</v>
      </c>
      <c r="D601" t="s">
        <v>89</v>
      </c>
      <c r="E601">
        <v>8731.5169837350004</v>
      </c>
      <c r="F601">
        <v>4412.8500000000004</v>
      </c>
      <c r="G601">
        <v>89.985122954500696</v>
      </c>
      <c r="H601">
        <v>18.846141585061702</v>
      </c>
      <c r="I601">
        <v>95.569416849527201</v>
      </c>
      <c r="J601">
        <v>10.874441161277399</v>
      </c>
      <c r="K601">
        <v>3605.4133754075301</v>
      </c>
      <c r="L601">
        <v>2858.1077517427302</v>
      </c>
      <c r="M601">
        <v>88.079173647537004</v>
      </c>
      <c r="N601">
        <v>1.8873975078346801</v>
      </c>
      <c r="O601">
        <v>1.40838687016326</v>
      </c>
      <c r="P601">
        <v>176.667711598746</v>
      </c>
      <c r="Q601">
        <v>-5.4541516168310003E-3</v>
      </c>
    </row>
    <row r="602" spans="1:17" hidden="1" x14ac:dyDescent="0.3">
      <c r="A602" t="s">
        <v>1333</v>
      </c>
      <c r="B602" t="s">
        <v>1334</v>
      </c>
      <c r="C602" t="s">
        <v>3184</v>
      </c>
      <c r="D602" t="s">
        <v>46</v>
      </c>
      <c r="E602">
        <v>8700.3455380287796</v>
      </c>
      <c r="F602">
        <v>793.6</v>
      </c>
      <c r="G602">
        <v>216.633712713721</v>
      </c>
      <c r="H602">
        <v>2.7574645777374198</v>
      </c>
      <c r="I602">
        <v>255.475126072828</v>
      </c>
      <c r="J602">
        <v>-4.2452733300853698</v>
      </c>
      <c r="K602">
        <v>675.756843845611</v>
      </c>
      <c r="L602">
        <v>429.069773244418</v>
      </c>
      <c r="M602">
        <v>54.925183999123099</v>
      </c>
      <c r="N602">
        <v>0.84630506470462696</v>
      </c>
      <c r="O602">
        <v>11.7628528225806</v>
      </c>
      <c r="P602">
        <v>413.49077968295001</v>
      </c>
    </row>
    <row r="603" spans="1:17" hidden="1" x14ac:dyDescent="0.3">
      <c r="A603" t="s">
        <v>1335</v>
      </c>
      <c r="B603" t="s">
        <v>1336</v>
      </c>
      <c r="C603" t="s">
        <v>3184</v>
      </c>
      <c r="D603" t="s">
        <v>114</v>
      </c>
      <c r="E603">
        <v>8669.8116614202099</v>
      </c>
      <c r="F603">
        <v>2697</v>
      </c>
      <c r="G603">
        <v>-42.743902298483903</v>
      </c>
      <c r="H603">
        <v>-5.1366926145324303</v>
      </c>
      <c r="I603">
        <v>-15.504347351156101</v>
      </c>
      <c r="J603">
        <v>2.0193565748112201</v>
      </c>
      <c r="K603">
        <v>2714.3727126065501</v>
      </c>
      <c r="L603">
        <v>2703.7114719329302</v>
      </c>
      <c r="M603">
        <v>57.503984437262602</v>
      </c>
      <c r="N603">
        <v>1.2241500597283299</v>
      </c>
      <c r="O603">
        <v>29.7738227660363</v>
      </c>
      <c r="P603">
        <v>14.814814814814801</v>
      </c>
      <c r="Q603">
        <v>-2.0036777298858E-2</v>
      </c>
    </row>
    <row r="604" spans="1:17" x14ac:dyDescent="0.3">
      <c r="A604" t="s">
        <v>1337</v>
      </c>
      <c r="B604" t="s">
        <v>1338</v>
      </c>
      <c r="C604" t="s">
        <v>3181</v>
      </c>
      <c r="D604" t="s">
        <v>440</v>
      </c>
      <c r="E604">
        <v>8645.63173904</v>
      </c>
      <c r="F604">
        <v>645.20000000000005</v>
      </c>
      <c r="G604">
        <v>-24.706705848415101</v>
      </c>
      <c r="H604">
        <v>-7.2848246092309603</v>
      </c>
      <c r="I604">
        <v>-44.598063741809398</v>
      </c>
      <c r="J604">
        <v>0.19797880606504101</v>
      </c>
      <c r="K604">
        <v>655.63155033132705</v>
      </c>
      <c r="L604">
        <v>711.58635666245095</v>
      </c>
      <c r="M604">
        <v>46.936080077558998</v>
      </c>
      <c r="N604">
        <v>0.45651913813602102</v>
      </c>
      <c r="O604">
        <v>70.024798512089205</v>
      </c>
      <c r="P604">
        <v>13.342116820377599</v>
      </c>
      <c r="Q604">
        <v>0.13518441538838499</v>
      </c>
    </row>
    <row r="605" spans="1:17" hidden="1" x14ac:dyDescent="0.3">
      <c r="A605" t="s">
        <v>1339</v>
      </c>
      <c r="B605" t="s">
        <v>1340</v>
      </c>
      <c r="C605" t="s">
        <v>3184</v>
      </c>
      <c r="D605" t="s">
        <v>757</v>
      </c>
      <c r="E605">
        <v>8642.3479203879997</v>
      </c>
      <c r="F605">
        <v>545.83000000000004</v>
      </c>
      <c r="G605">
        <v>-10.6867312317978</v>
      </c>
      <c r="H605">
        <v>1.09125567492805</v>
      </c>
      <c r="I605">
        <v>-2.4482692075392598</v>
      </c>
      <c r="J605">
        <v>-1.5190037506318901</v>
      </c>
      <c r="K605">
        <v>533.33896154222305</v>
      </c>
      <c r="L605">
        <v>505.35481219651302</v>
      </c>
      <c r="M605">
        <v>73.886051750125603</v>
      </c>
      <c r="N605">
        <v>0.63124062316837504</v>
      </c>
      <c r="O605">
        <v>2.7737573969917202</v>
      </c>
      <c r="P605">
        <v>27.194556428121999</v>
      </c>
      <c r="Q605">
        <v>-1.0545973830429E-2</v>
      </c>
    </row>
    <row r="606" spans="1:17" x14ac:dyDescent="0.3">
      <c r="A606" t="s">
        <v>1341</v>
      </c>
      <c r="B606" t="s">
        <v>1342</v>
      </c>
      <c r="C606" t="s">
        <v>3177</v>
      </c>
      <c r="D606" t="s">
        <v>77</v>
      </c>
      <c r="E606">
        <v>8636.1229700389995</v>
      </c>
      <c r="F606">
        <v>213.67</v>
      </c>
      <c r="G606">
        <v>1.35413743261161</v>
      </c>
      <c r="H606">
        <v>-9.2704851585196106</v>
      </c>
      <c r="I606">
        <v>-24.500129417538201</v>
      </c>
      <c r="J606">
        <v>2.7876409220429301</v>
      </c>
      <c r="K606">
        <v>212.82970447193301</v>
      </c>
      <c r="L606">
        <v>203.10369861851001</v>
      </c>
      <c r="M606">
        <v>57.351468076452399</v>
      </c>
      <c r="N606">
        <v>1.3697111604286101</v>
      </c>
      <c r="O606">
        <v>19.8109233865306</v>
      </c>
      <c r="P606">
        <v>45.353741496598602</v>
      </c>
      <c r="Q606">
        <v>7.5124030508505996E-2</v>
      </c>
    </row>
    <row r="607" spans="1:17" x14ac:dyDescent="0.3">
      <c r="A607" t="s">
        <v>1343</v>
      </c>
      <c r="B607" t="s">
        <v>1344</v>
      </c>
      <c r="C607" t="s">
        <v>3168</v>
      </c>
      <c r="D607" t="s">
        <v>289</v>
      </c>
      <c r="E607">
        <v>8627.9361360000003</v>
      </c>
      <c r="F607">
        <v>732</v>
      </c>
      <c r="G607">
        <v>-6.7537988051228997</v>
      </c>
      <c r="H607">
        <v>-3.2639861021703398</v>
      </c>
      <c r="I607">
        <v>-14.469752701908201</v>
      </c>
      <c r="J607">
        <v>-0.59468189746670197</v>
      </c>
      <c r="K607">
        <v>749.29100865825103</v>
      </c>
      <c r="L607">
        <v>719.81643435937599</v>
      </c>
      <c r="M607">
        <v>43.714512652472898</v>
      </c>
      <c r="N607">
        <v>1.06480384877701</v>
      </c>
      <c r="O607">
        <v>25.915300546448002</v>
      </c>
      <c r="P607">
        <v>27.849096148807899</v>
      </c>
      <c r="Q607">
        <v>7.5612236262545998E-2</v>
      </c>
    </row>
    <row r="608" spans="1:17" hidden="1" x14ac:dyDescent="0.3">
      <c r="A608" t="s">
        <v>1345</v>
      </c>
      <c r="B608" t="s">
        <v>1346</v>
      </c>
      <c r="C608" t="s">
        <v>3184</v>
      </c>
      <c r="D608" t="s">
        <v>57</v>
      </c>
      <c r="E608">
        <v>8624.3900111599996</v>
      </c>
      <c r="F608">
        <v>16.059999999999999</v>
      </c>
      <c r="G608">
        <v>103.092406462851</v>
      </c>
      <c r="H608">
        <v>-3.5137426647196999</v>
      </c>
      <c r="I608">
        <v>62.611711073975798</v>
      </c>
      <c r="J608">
        <v>5.1785983274011604</v>
      </c>
      <c r="K608">
        <v>15.578211295501101</v>
      </c>
      <c r="L608">
        <v>13.206224837915901</v>
      </c>
      <c r="M608">
        <v>66.050733316066697</v>
      </c>
      <c r="N608">
        <v>1.01452953948452</v>
      </c>
      <c r="O608">
        <v>31.3823163138231</v>
      </c>
      <c r="P608">
        <v>147.07692307692301</v>
      </c>
      <c r="Q608">
        <v>0.11083541807791999</v>
      </c>
    </row>
    <row r="609" spans="1:17" x14ac:dyDescent="0.3">
      <c r="A609" t="s">
        <v>1347</v>
      </c>
      <c r="B609" t="s">
        <v>1348</v>
      </c>
      <c r="C609" t="s">
        <v>3175</v>
      </c>
      <c r="D609" t="s">
        <v>187</v>
      </c>
      <c r="E609">
        <v>8604.2887769999998</v>
      </c>
      <c r="F609">
        <v>436.45</v>
      </c>
      <c r="G609">
        <v>9.3847727115538895</v>
      </c>
      <c r="H609">
        <v>-7.5484031593287</v>
      </c>
      <c r="I609">
        <v>38.778631522576703</v>
      </c>
      <c r="J609">
        <v>-5.8984217419484199</v>
      </c>
      <c r="K609">
        <v>431.53888335252799</v>
      </c>
      <c r="L609">
        <v>347.171851587292</v>
      </c>
      <c r="M609">
        <v>29.209258564030002</v>
      </c>
      <c r="N609">
        <v>1.4872674982382399</v>
      </c>
      <c r="O609">
        <v>11.1925764692404</v>
      </c>
      <c r="P609">
        <v>81.778425655976605</v>
      </c>
    </row>
    <row r="610" spans="1:17" x14ac:dyDescent="0.3">
      <c r="A610" t="s">
        <v>1349</v>
      </c>
      <c r="B610" t="s">
        <v>1350</v>
      </c>
      <c r="C610" t="s">
        <v>3186</v>
      </c>
      <c r="D610" t="s">
        <v>1072</v>
      </c>
      <c r="E610">
        <v>8592.3064954330002</v>
      </c>
      <c r="F610">
        <v>82.07</v>
      </c>
      <c r="G610">
        <v>-11.637318230616399</v>
      </c>
      <c r="H610">
        <v>-16.015040356506901</v>
      </c>
      <c r="I610">
        <v>-23.556529881290501</v>
      </c>
      <c r="J610">
        <v>0.26161055138793599</v>
      </c>
      <c r="K610">
        <v>88.503353101583301</v>
      </c>
      <c r="L610">
        <v>87.341470260733601</v>
      </c>
      <c r="M610">
        <v>27.978416087611901</v>
      </c>
      <c r="N610">
        <v>0.55797749712537303</v>
      </c>
      <c r="O610">
        <v>65.346655294260998</v>
      </c>
      <c r="P610">
        <v>29.6524486571879</v>
      </c>
      <c r="Q610">
        <v>3.2288557248934001E-2</v>
      </c>
    </row>
    <row r="611" spans="1:17" x14ac:dyDescent="0.3">
      <c r="A611" t="s">
        <v>1351</v>
      </c>
      <c r="B611" t="s">
        <v>1352</v>
      </c>
      <c r="C611" t="s">
        <v>3181</v>
      </c>
      <c r="D611" t="s">
        <v>261</v>
      </c>
      <c r="E611">
        <v>8589.5256862999995</v>
      </c>
      <c r="F611">
        <v>1324.7</v>
      </c>
      <c r="G611">
        <v>66.105753186612404</v>
      </c>
      <c r="H611">
        <v>-1.7908779849623899</v>
      </c>
      <c r="I611">
        <v>77.403347088169497</v>
      </c>
      <c r="J611">
        <v>1.2908337468287201</v>
      </c>
      <c r="K611">
        <v>1290.2400837612799</v>
      </c>
      <c r="L611">
        <v>1066.9537845975699</v>
      </c>
      <c r="M611">
        <v>57.184657154571198</v>
      </c>
      <c r="N611">
        <v>1.2895149916241999</v>
      </c>
      <c r="O611">
        <v>9.8173171284064296</v>
      </c>
      <c r="P611">
        <v>144.83873948803199</v>
      </c>
    </row>
    <row r="612" spans="1:17" x14ac:dyDescent="0.3">
      <c r="A612" t="s">
        <v>1353</v>
      </c>
      <c r="B612" t="s">
        <v>1354</v>
      </c>
      <c r="C612" t="s">
        <v>3178</v>
      </c>
      <c r="D612" t="s">
        <v>83</v>
      </c>
      <c r="E612">
        <v>8558.1099116149999</v>
      </c>
      <c r="F612">
        <v>289.85000000000002</v>
      </c>
      <c r="G612">
        <v>-73.157337036694102</v>
      </c>
      <c r="H612">
        <v>-3.61781858295313</v>
      </c>
      <c r="I612">
        <v>-15.361697150454599</v>
      </c>
      <c r="J612">
        <v>-0.85837346457294195</v>
      </c>
      <c r="K612">
        <v>293.71134483859601</v>
      </c>
      <c r="L612">
        <v>330.90803197729099</v>
      </c>
      <c r="M612">
        <v>48.7897849073522</v>
      </c>
      <c r="N612">
        <v>0.39886574983453699</v>
      </c>
      <c r="O612">
        <v>75.901328273244701</v>
      </c>
      <c r="P612">
        <v>11.0536398467433</v>
      </c>
      <c r="Q612">
        <v>-9.8544066198208005E-2</v>
      </c>
    </row>
    <row r="613" spans="1:17" x14ac:dyDescent="0.3">
      <c r="A613" t="s">
        <v>1355</v>
      </c>
      <c r="B613" t="s">
        <v>1356</v>
      </c>
      <c r="C613" t="s">
        <v>3182</v>
      </c>
      <c r="D613" t="s">
        <v>130</v>
      </c>
      <c r="E613">
        <v>8537.2284993199992</v>
      </c>
      <c r="F613">
        <v>582.79999999999995</v>
      </c>
      <c r="G613">
        <v>0.59954831065014602</v>
      </c>
      <c r="H613">
        <v>2.25904853034752E-2</v>
      </c>
      <c r="I613">
        <v>20.640768135530202</v>
      </c>
      <c r="J613">
        <v>1.4360023089318601</v>
      </c>
      <c r="K613">
        <v>575.38474507603996</v>
      </c>
      <c r="L613">
        <v>513.38032042713996</v>
      </c>
      <c r="M613">
        <v>52.848865445359401</v>
      </c>
      <c r="N613">
        <v>1.26629825697183</v>
      </c>
      <c r="O613">
        <v>19.938229238160599</v>
      </c>
      <c r="P613">
        <v>53.348243652150998</v>
      </c>
      <c r="Q613">
        <v>2.1052615365710001E-3</v>
      </c>
    </row>
    <row r="614" spans="1:17" hidden="1" x14ac:dyDescent="0.3">
      <c r="A614" t="s">
        <v>1357</v>
      </c>
      <c r="B614" t="s">
        <v>1358</v>
      </c>
      <c r="C614" t="s">
        <v>3181</v>
      </c>
      <c r="D614" t="s">
        <v>254</v>
      </c>
      <c r="E614">
        <v>8536.5073191299998</v>
      </c>
      <c r="F614">
        <v>1444.1</v>
      </c>
      <c r="G614">
        <v>81.791143231240994</v>
      </c>
      <c r="H614">
        <v>-9.6940301493869807</v>
      </c>
      <c r="I614">
        <v>-6.9896562560951097</v>
      </c>
      <c r="J614">
        <v>-3.8110472493186398</v>
      </c>
      <c r="K614">
        <v>1557.64692997619</v>
      </c>
      <c r="M614">
        <v>23.197735347751301</v>
      </c>
      <c r="N614">
        <v>0.82738251913544203</v>
      </c>
      <c r="O614">
        <v>44.034346651893898</v>
      </c>
      <c r="P614">
        <v>124.79763387297599</v>
      </c>
    </row>
    <row r="615" spans="1:17" hidden="1" x14ac:dyDescent="0.3">
      <c r="A615" t="s">
        <v>1359</v>
      </c>
      <c r="B615" t="s">
        <v>1360</v>
      </c>
      <c r="C615" t="s">
        <v>3184</v>
      </c>
      <c r="D615" t="s">
        <v>289</v>
      </c>
      <c r="E615">
        <v>8489.4727958999993</v>
      </c>
      <c r="F615">
        <v>505.1</v>
      </c>
      <c r="G615">
        <v>125.03579080462001</v>
      </c>
      <c r="H615">
        <v>-5.8298937787918597</v>
      </c>
      <c r="I615">
        <v>89.771336721778994</v>
      </c>
      <c r="J615">
        <v>-7.1067722756513003</v>
      </c>
      <c r="K615">
        <v>490.11457485256398</v>
      </c>
      <c r="L615">
        <v>362.24290625549202</v>
      </c>
      <c r="M615">
        <v>43.630928963191501</v>
      </c>
      <c r="N615">
        <v>0.49565299135091601</v>
      </c>
      <c r="O615">
        <v>15.6206691744209</v>
      </c>
      <c r="P615">
        <v>173.84114936297101</v>
      </c>
      <c r="Q615">
        <v>8.1414954209545004E-2</v>
      </c>
    </row>
    <row r="616" spans="1:17" x14ac:dyDescent="0.3">
      <c r="A616" t="s">
        <v>1361</v>
      </c>
      <c r="B616" t="s">
        <v>1362</v>
      </c>
      <c r="C616" t="s">
        <v>3171</v>
      </c>
      <c r="D616" t="s">
        <v>400</v>
      </c>
      <c r="E616">
        <v>8486.7402927000003</v>
      </c>
      <c r="F616">
        <v>622.9</v>
      </c>
      <c r="G616">
        <v>9.2652044669431302</v>
      </c>
      <c r="H616">
        <v>-10.9556242823849</v>
      </c>
      <c r="I616">
        <v>6.1046038487438796</v>
      </c>
      <c r="J616">
        <v>-4.9678159674955404</v>
      </c>
      <c r="K616">
        <v>659.85321845693102</v>
      </c>
      <c r="L616">
        <v>578.53066692833897</v>
      </c>
      <c r="M616">
        <v>25.5788717465494</v>
      </c>
      <c r="N616">
        <v>0.212381460556163</v>
      </c>
      <c r="O616">
        <v>27.307754053620101</v>
      </c>
      <c r="P616">
        <v>61.414874319771897</v>
      </c>
      <c r="Q616">
        <v>-1.6449601562076002E-2</v>
      </c>
    </row>
    <row r="617" spans="1:17" x14ac:dyDescent="0.3">
      <c r="A617" t="s">
        <v>1363</v>
      </c>
      <c r="B617" t="s">
        <v>1364</v>
      </c>
      <c r="C617" t="s">
        <v>3181</v>
      </c>
      <c r="D617" t="s">
        <v>1365</v>
      </c>
      <c r="E617">
        <v>8459.1261069100001</v>
      </c>
      <c r="F617">
        <v>265.55</v>
      </c>
      <c r="G617">
        <v>8.1093895334519601</v>
      </c>
      <c r="H617">
        <v>2.3653970882622399</v>
      </c>
      <c r="I617">
        <v>25.804630588911699</v>
      </c>
      <c r="J617">
        <v>8.7069809222027299</v>
      </c>
      <c r="K617">
        <v>241.86098761247001</v>
      </c>
      <c r="L617">
        <v>214.13651948956499</v>
      </c>
      <c r="M617">
        <v>70.193802042748104</v>
      </c>
      <c r="N617">
        <v>0.57695931886457497</v>
      </c>
      <c r="O617">
        <v>2.3159480323855899</v>
      </c>
      <c r="P617">
        <v>56.5742924528302</v>
      </c>
      <c r="Q617">
        <v>-1.5306002166791999E-2</v>
      </c>
    </row>
    <row r="618" spans="1:17" hidden="1" x14ac:dyDescent="0.3">
      <c r="A618" t="s">
        <v>1366</v>
      </c>
      <c r="B618" t="s">
        <v>1367</v>
      </c>
      <c r="C618" t="s">
        <v>3184</v>
      </c>
      <c r="D618" t="s">
        <v>431</v>
      </c>
      <c r="E618">
        <v>8441.3912409749992</v>
      </c>
      <c r="F618">
        <v>1083.95</v>
      </c>
      <c r="G618">
        <v>5.3899936472983496</v>
      </c>
      <c r="H618">
        <v>-3.11902354978423</v>
      </c>
      <c r="I618">
        <v>12.0348050354305</v>
      </c>
      <c r="J618">
        <v>-1.6835619390608201</v>
      </c>
      <c r="K618">
        <v>1056.1278592399999</v>
      </c>
      <c r="L618">
        <v>937.70810883257002</v>
      </c>
      <c r="M618">
        <v>45.659753780281299</v>
      </c>
      <c r="N618">
        <v>0.43676076586576601</v>
      </c>
      <c r="O618">
        <v>14.2119101434567</v>
      </c>
      <c r="P618">
        <v>43.067379396819099</v>
      </c>
      <c r="Q618">
        <v>9.6104701930646005E-2</v>
      </c>
    </row>
    <row r="619" spans="1:17" x14ac:dyDescent="0.3">
      <c r="A619" t="s">
        <v>1368</v>
      </c>
      <c r="B619" t="s">
        <v>1369</v>
      </c>
      <c r="C619" t="s">
        <v>3183</v>
      </c>
      <c r="D619" t="s">
        <v>468</v>
      </c>
      <c r="E619">
        <v>8432.8537236184602</v>
      </c>
      <c r="F619">
        <v>766.45</v>
      </c>
      <c r="G619">
        <v>-44.184306607424702</v>
      </c>
      <c r="H619">
        <v>-3.9790960999348299</v>
      </c>
      <c r="I619">
        <v>-28.476557217401101</v>
      </c>
      <c r="J619">
        <v>3.9737821746359101</v>
      </c>
      <c r="K619">
        <v>767.712905034551</v>
      </c>
      <c r="L619">
        <v>825.08354194404399</v>
      </c>
      <c r="M619">
        <v>64.349343244026201</v>
      </c>
      <c r="N619">
        <v>0.61425911223913399</v>
      </c>
      <c r="O619">
        <v>44.340791962946</v>
      </c>
      <c r="P619">
        <v>6.3922820655191597</v>
      </c>
      <c r="Q619">
        <v>-3.6126936378276998E-2</v>
      </c>
    </row>
    <row r="620" spans="1:17" x14ac:dyDescent="0.3">
      <c r="A620" t="s">
        <v>1370</v>
      </c>
      <c r="B620" t="s">
        <v>1371</v>
      </c>
      <c r="C620" t="s">
        <v>3181</v>
      </c>
      <c r="D620" t="s">
        <v>777</v>
      </c>
      <c r="E620">
        <v>8409.9851090060001</v>
      </c>
      <c r="F620">
        <v>210.53</v>
      </c>
      <c r="G620">
        <v>35.132536574000099</v>
      </c>
      <c r="H620">
        <v>-15.610113688427401</v>
      </c>
      <c r="I620">
        <v>8.4864808713976192</v>
      </c>
      <c r="J620">
        <v>-3.1032247274284499</v>
      </c>
      <c r="K620">
        <v>231.18278285880601</v>
      </c>
      <c r="L620">
        <v>203.515583109418</v>
      </c>
      <c r="M620">
        <v>33.2693070502499</v>
      </c>
      <c r="N620">
        <v>0.48197027203152798</v>
      </c>
      <c r="O620">
        <v>40.830285470004199</v>
      </c>
      <c r="P620">
        <v>90.180668473351403</v>
      </c>
      <c r="Q620">
        <v>0.166662539488586</v>
      </c>
    </row>
    <row r="621" spans="1:17" hidden="1" x14ac:dyDescent="0.3">
      <c r="A621" t="s">
        <v>1372</v>
      </c>
      <c r="B621" t="s">
        <v>1373</v>
      </c>
      <c r="C621" t="s">
        <v>3184</v>
      </c>
      <c r="D621" t="s">
        <v>757</v>
      </c>
      <c r="E621">
        <v>8375.5088797930002</v>
      </c>
      <c r="F621">
        <v>272.44</v>
      </c>
      <c r="G621">
        <v>2.18887132616904</v>
      </c>
      <c r="H621">
        <v>8.2646746873663302E-2</v>
      </c>
      <c r="I621">
        <v>0.92249271292510904</v>
      </c>
      <c r="J621">
        <v>0.34806295614918298</v>
      </c>
      <c r="K621">
        <v>264.03741272044402</v>
      </c>
      <c r="L621">
        <v>243.638745213466</v>
      </c>
      <c r="M621">
        <v>59.785019392106697</v>
      </c>
      <c r="N621">
        <v>0.96323624046253897</v>
      </c>
      <c r="O621">
        <v>1.7655263544266599</v>
      </c>
      <c r="P621">
        <v>38.364652107668803</v>
      </c>
      <c r="Q621">
        <v>1.1816369177710001E-3</v>
      </c>
    </row>
    <row r="622" spans="1:17" hidden="1" x14ac:dyDescent="0.3">
      <c r="A622" t="s">
        <v>1374</v>
      </c>
      <c r="B622" t="s">
        <v>1375</v>
      </c>
      <c r="C622" t="s">
        <v>3184</v>
      </c>
      <c r="D622" t="s">
        <v>1376</v>
      </c>
      <c r="E622">
        <v>8369.7008711939998</v>
      </c>
      <c r="F622">
        <v>1230.3900000000001</v>
      </c>
      <c r="K622">
        <v>1221.0284065276701</v>
      </c>
      <c r="L622">
        <v>1201.49851616978</v>
      </c>
      <c r="M622">
        <v>68.273684852772604</v>
      </c>
      <c r="N622">
        <v>1</v>
      </c>
      <c r="Q622">
        <v>-6.1080809493942997E-2</v>
      </c>
    </row>
    <row r="623" spans="1:17" x14ac:dyDescent="0.3">
      <c r="A623" t="s">
        <v>1377</v>
      </c>
      <c r="B623" t="s">
        <v>1378</v>
      </c>
      <c r="C623" t="s">
        <v>3182</v>
      </c>
      <c r="D623" t="s">
        <v>130</v>
      </c>
      <c r="E623">
        <v>8315.5315460999991</v>
      </c>
      <c r="F623">
        <v>535.75</v>
      </c>
      <c r="G623">
        <v>-33.755848773566903</v>
      </c>
      <c r="H623">
        <v>-8.5522481323526502</v>
      </c>
      <c r="I623">
        <v>-28.975719267513501</v>
      </c>
      <c r="J623">
        <v>-1.8336176207213299</v>
      </c>
      <c r="K623">
        <v>565.96890031174803</v>
      </c>
      <c r="L623">
        <v>569.88152125218301</v>
      </c>
      <c r="M623">
        <v>39.802370112140203</v>
      </c>
      <c r="N623">
        <v>1.3394528651920901</v>
      </c>
      <c r="O623">
        <v>26.700886607559401</v>
      </c>
      <c r="P623">
        <v>12.789473684210501</v>
      </c>
      <c r="Q623">
        <v>7.0990883586509998E-2</v>
      </c>
    </row>
    <row r="624" spans="1:17" x14ac:dyDescent="0.3">
      <c r="A624" t="s">
        <v>1379</v>
      </c>
      <c r="B624" t="s">
        <v>1380</v>
      </c>
      <c r="C624" t="s">
        <v>3178</v>
      </c>
      <c r="D624" t="s">
        <v>83</v>
      </c>
      <c r="E624">
        <v>8312.9922841456992</v>
      </c>
      <c r="F624">
        <v>3389.9</v>
      </c>
      <c r="G624">
        <v>63.5569089014325</v>
      </c>
      <c r="H624">
        <v>0.65709784627039403</v>
      </c>
      <c r="I624">
        <v>19.109521520518999</v>
      </c>
      <c r="J624">
        <v>1.29316144359537</v>
      </c>
      <c r="K624">
        <v>3209.3195432395801</v>
      </c>
      <c r="L624">
        <v>2683.0751540482802</v>
      </c>
      <c r="M624">
        <v>56.555574134451902</v>
      </c>
      <c r="N624">
        <v>0.67752147986857802</v>
      </c>
      <c r="O624">
        <v>3.9838933301867101</v>
      </c>
      <c r="P624">
        <v>118.555172302633</v>
      </c>
      <c r="Q624">
        <v>0.187424732518853</v>
      </c>
    </row>
    <row r="625" spans="1:17" x14ac:dyDescent="0.3">
      <c r="A625" t="s">
        <v>1381</v>
      </c>
      <c r="B625" t="s">
        <v>1382</v>
      </c>
      <c r="C625" t="s">
        <v>3176</v>
      </c>
      <c r="D625" t="s">
        <v>1383</v>
      </c>
      <c r="E625">
        <v>8271.6738271499999</v>
      </c>
      <c r="F625">
        <v>406.5</v>
      </c>
      <c r="G625">
        <v>55.064983568818903</v>
      </c>
      <c r="H625">
        <v>-6.16764776555545E-2</v>
      </c>
      <c r="I625">
        <v>18.672608861762701</v>
      </c>
      <c r="J625">
        <v>2.43289040939769</v>
      </c>
      <c r="K625">
        <v>417.013733772065</v>
      </c>
      <c r="L625">
        <v>389.60236681180203</v>
      </c>
      <c r="M625">
        <v>62.124012464606899</v>
      </c>
      <c r="N625">
        <v>0.69176578750890005</v>
      </c>
      <c r="O625">
        <v>44.649446494464897</v>
      </c>
      <c r="P625">
        <v>96.329389036464605</v>
      </c>
      <c r="Q625">
        <v>8.9022275763304001E-2</v>
      </c>
    </row>
    <row r="626" spans="1:17" x14ac:dyDescent="0.3">
      <c r="A626" t="s">
        <v>1384</v>
      </c>
      <c r="B626" t="s">
        <v>1385</v>
      </c>
      <c r="C626" t="s">
        <v>3179</v>
      </c>
      <c r="D626" t="s">
        <v>322</v>
      </c>
      <c r="E626">
        <v>8259.8257450373803</v>
      </c>
      <c r="F626">
        <v>214.31</v>
      </c>
      <c r="G626">
        <v>20.525039528389701</v>
      </c>
      <c r="H626">
        <v>-7.0206780298162199</v>
      </c>
      <c r="I626">
        <v>-12.355221663274699</v>
      </c>
      <c r="J626">
        <v>2.8784394424080202</v>
      </c>
      <c r="K626">
        <v>216.596473848268</v>
      </c>
      <c r="L626">
        <v>205.518552719273</v>
      </c>
      <c r="M626">
        <v>56.915493260231699</v>
      </c>
      <c r="N626">
        <v>0.46411691204944</v>
      </c>
      <c r="O626">
        <v>22.252811348047199</v>
      </c>
      <c r="P626">
        <v>59.8731816486385</v>
      </c>
    </row>
    <row r="627" spans="1:17" x14ac:dyDescent="0.3">
      <c r="A627" t="s">
        <v>1386</v>
      </c>
      <c r="B627" t="s">
        <v>1387</v>
      </c>
      <c r="C627" t="s">
        <v>3183</v>
      </c>
      <c r="D627" t="s">
        <v>440</v>
      </c>
      <c r="E627">
        <v>8188.4165896916002</v>
      </c>
      <c r="F627">
        <v>517</v>
      </c>
      <c r="G627">
        <v>-25.644986232803799</v>
      </c>
      <c r="H627">
        <v>0.35634152958084298</v>
      </c>
      <c r="I627">
        <v>-2.4188868209658398</v>
      </c>
      <c r="J627">
        <v>-3.3290907754425503E-2</v>
      </c>
      <c r="K627">
        <v>512.47669500999802</v>
      </c>
      <c r="L627">
        <v>498.34544522966399</v>
      </c>
      <c r="M627">
        <v>56.7556418297969</v>
      </c>
      <c r="N627">
        <v>0.414303249622824</v>
      </c>
      <c r="O627">
        <v>22.611218568665301</v>
      </c>
      <c r="P627">
        <v>28.351539225421998</v>
      </c>
      <c r="Q627">
        <v>-6.7874260143033993E-2</v>
      </c>
    </row>
    <row r="628" spans="1:17" x14ac:dyDescent="0.3">
      <c r="A628" t="s">
        <v>1388</v>
      </c>
      <c r="B628" t="s">
        <v>1389</v>
      </c>
      <c r="C628" t="s">
        <v>3173</v>
      </c>
      <c r="D628" t="s">
        <v>54</v>
      </c>
      <c r="E628">
        <v>8172.3861815600003</v>
      </c>
      <c r="F628">
        <v>835.7</v>
      </c>
      <c r="G628">
        <v>99.591903673555905</v>
      </c>
      <c r="H628">
        <v>6.3094439826833</v>
      </c>
      <c r="I628">
        <v>50.818723908368497</v>
      </c>
      <c r="J628">
        <v>1.7520286521952899</v>
      </c>
      <c r="K628">
        <v>767.83965267051701</v>
      </c>
      <c r="L628">
        <v>583.90279480105096</v>
      </c>
      <c r="M628">
        <v>50.068549567675198</v>
      </c>
      <c r="N628">
        <v>0.69103753592185602</v>
      </c>
      <c r="O628">
        <v>14.813928443221201</v>
      </c>
      <c r="P628">
        <v>181.57008086253299</v>
      </c>
      <c r="Q628">
        <v>2.4242648151579001E-2</v>
      </c>
    </row>
    <row r="629" spans="1:17" x14ac:dyDescent="0.3">
      <c r="A629" t="s">
        <v>1390</v>
      </c>
      <c r="B629" t="s">
        <v>1391</v>
      </c>
      <c r="C629" t="s">
        <v>3168</v>
      </c>
      <c r="D629" t="s">
        <v>21</v>
      </c>
      <c r="E629">
        <v>8165.2279626</v>
      </c>
      <c r="F629">
        <v>2645.1</v>
      </c>
      <c r="G629">
        <v>-21.3699202009206</v>
      </c>
      <c r="H629">
        <v>-12.745155376653599</v>
      </c>
      <c r="I629">
        <v>-12.4486177485044</v>
      </c>
      <c r="J629">
        <v>0.28736909238987601</v>
      </c>
      <c r="K629">
        <v>2742.0572823949701</v>
      </c>
      <c r="L629">
        <v>2653.6707150059301</v>
      </c>
      <c r="M629">
        <v>43.289243052705999</v>
      </c>
      <c r="N629">
        <v>0.74947103769729295</v>
      </c>
      <c r="O629">
        <v>18.899096442478498</v>
      </c>
      <c r="P629">
        <v>25.774470412020602</v>
      </c>
      <c r="Q629">
        <v>-4.2271362523616997E-2</v>
      </c>
    </row>
    <row r="630" spans="1:17" hidden="1" x14ac:dyDescent="0.3">
      <c r="A630" t="s">
        <v>1392</v>
      </c>
      <c r="B630" t="s">
        <v>1393</v>
      </c>
      <c r="C630" t="s">
        <v>3169</v>
      </c>
      <c r="D630" t="s">
        <v>577</v>
      </c>
      <c r="E630">
        <v>8118.1090581418503</v>
      </c>
      <c r="F630">
        <v>754.55</v>
      </c>
      <c r="G630">
        <v>7.1656457333800496</v>
      </c>
      <c r="H630">
        <v>4.7239394102996698E-2</v>
      </c>
      <c r="I630">
        <v>10.0166259428301</v>
      </c>
      <c r="J630">
        <v>2.6435713534029301</v>
      </c>
      <c r="K630">
        <v>734.433791299576</v>
      </c>
      <c r="M630">
        <v>58.7699607626055</v>
      </c>
      <c r="N630">
        <v>0.82756486681047603</v>
      </c>
      <c r="O630">
        <v>5.89092836790139</v>
      </c>
      <c r="P630">
        <v>45.343349706250599</v>
      </c>
    </row>
    <row r="631" spans="1:17" x14ac:dyDescent="0.3">
      <c r="A631" t="s">
        <v>1394</v>
      </c>
      <c r="B631" t="s">
        <v>1395</v>
      </c>
      <c r="C631" t="s">
        <v>3169</v>
      </c>
      <c r="D631" t="s">
        <v>21</v>
      </c>
      <c r="E631">
        <v>8115.1931298399904</v>
      </c>
      <c r="F631">
        <v>29.3</v>
      </c>
      <c r="G631">
        <v>43.326176169736499</v>
      </c>
      <c r="H631">
        <v>-4.9293744882390698</v>
      </c>
      <c r="I631">
        <v>-28.8474311935489</v>
      </c>
      <c r="J631">
        <v>0.55319116127738899</v>
      </c>
      <c r="K631">
        <v>28.906578341726998</v>
      </c>
      <c r="L631">
        <v>27.999130463562501</v>
      </c>
      <c r="M631">
        <v>63.528337080088001</v>
      </c>
      <c r="N631">
        <v>0.412009524722593</v>
      </c>
      <c r="O631">
        <v>38.2347894064484</v>
      </c>
      <c r="P631">
        <v>80.321367175649698</v>
      </c>
      <c r="Q631">
        <v>2.7028406585820001E-2</v>
      </c>
    </row>
    <row r="632" spans="1:17" hidden="1" x14ac:dyDescent="0.3">
      <c r="A632" t="s">
        <v>1396</v>
      </c>
      <c r="B632" t="s">
        <v>1397</v>
      </c>
      <c r="C632" t="s">
        <v>3179</v>
      </c>
      <c r="D632" t="s">
        <v>294</v>
      </c>
      <c r="E632">
        <v>8095.2772328724504</v>
      </c>
      <c r="F632">
        <v>363.2</v>
      </c>
      <c r="G632">
        <v>-40.899376177066301</v>
      </c>
      <c r="H632">
        <v>-14.904836267658901</v>
      </c>
      <c r="I632">
        <v>-43.589249950654498</v>
      </c>
      <c r="J632">
        <v>-1.75988038256339</v>
      </c>
      <c r="K632">
        <v>394.36084010033198</v>
      </c>
      <c r="M632">
        <v>29.535736883855499</v>
      </c>
      <c r="N632">
        <v>0.88488361125113202</v>
      </c>
      <c r="O632">
        <v>48.196585903083701</v>
      </c>
      <c r="P632">
        <v>1.89367372703044</v>
      </c>
    </row>
    <row r="633" spans="1:17" x14ac:dyDescent="0.3">
      <c r="A633" t="s">
        <v>1398</v>
      </c>
      <c r="B633" t="s">
        <v>1399</v>
      </c>
      <c r="C633" t="s">
        <v>3183</v>
      </c>
      <c r="D633" t="s">
        <v>468</v>
      </c>
      <c r="E633">
        <v>8071.5204275550004</v>
      </c>
      <c r="F633">
        <v>291.85000000000002</v>
      </c>
      <c r="G633">
        <v>-28.214716226540599</v>
      </c>
      <c r="H633">
        <v>-4.5489940986463404</v>
      </c>
      <c r="I633">
        <v>5.8271190079836597</v>
      </c>
      <c r="J633">
        <v>-2.4866759483571501</v>
      </c>
      <c r="K633">
        <v>285.739670285589</v>
      </c>
      <c r="L633">
        <v>270.06036582504498</v>
      </c>
      <c r="M633">
        <v>46.766565401622003</v>
      </c>
      <c r="N633">
        <v>0.63026791647441005</v>
      </c>
      <c r="O633">
        <v>11.5298954942607</v>
      </c>
      <c r="P633">
        <v>32.659090909090899</v>
      </c>
      <c r="Q633">
        <v>-0.11271745528567401</v>
      </c>
    </row>
    <row r="634" spans="1:17" x14ac:dyDescent="0.3">
      <c r="A634" t="s">
        <v>1400</v>
      </c>
      <c r="B634" t="s">
        <v>1401</v>
      </c>
      <c r="C634" t="s">
        <v>3182</v>
      </c>
      <c r="D634" t="s">
        <v>130</v>
      </c>
      <c r="E634">
        <v>8044.4032239869903</v>
      </c>
      <c r="F634">
        <v>126.51</v>
      </c>
      <c r="G634">
        <v>22.638634432872401</v>
      </c>
      <c r="H634">
        <v>-7.5086415777845197</v>
      </c>
      <c r="I634">
        <v>-14.9968129986365</v>
      </c>
      <c r="J634">
        <v>0.79883299962921395</v>
      </c>
      <c r="K634">
        <v>130.695706843648</v>
      </c>
      <c r="L634">
        <v>121.504234367721</v>
      </c>
      <c r="M634">
        <v>46.320054956519101</v>
      </c>
      <c r="N634">
        <v>0.96216507327202405</v>
      </c>
      <c r="O634">
        <v>29.918583511184799</v>
      </c>
      <c r="P634">
        <v>83.347826086956502</v>
      </c>
      <c r="Q634">
        <v>-1.0725236844105E-2</v>
      </c>
    </row>
    <row r="635" spans="1:17" hidden="1" x14ac:dyDescent="0.3">
      <c r="A635" t="s">
        <v>1402</v>
      </c>
      <c r="B635" t="s">
        <v>1403</v>
      </c>
      <c r="C635" t="s">
        <v>3184</v>
      </c>
      <c r="D635" t="s">
        <v>613</v>
      </c>
      <c r="E635">
        <v>8034.5774942999997</v>
      </c>
      <c r="F635">
        <v>4047</v>
      </c>
      <c r="G635">
        <v>-4.2039601395306097</v>
      </c>
      <c r="H635">
        <v>2.9211697471760099</v>
      </c>
      <c r="I635">
        <v>5.8132450321386004</v>
      </c>
      <c r="J635">
        <v>-1.0155793604300101</v>
      </c>
      <c r="K635">
        <v>3871.3956518875698</v>
      </c>
      <c r="L635">
        <v>3619.7079671020001</v>
      </c>
      <c r="M635">
        <v>55.543356504799803</v>
      </c>
      <c r="N635">
        <v>3.1786150566306799</v>
      </c>
      <c r="O635">
        <v>7.1151470224857896</v>
      </c>
      <c r="P635">
        <v>33.716608019031497</v>
      </c>
      <c r="Q635">
        <v>-2.196558255693E-2</v>
      </c>
    </row>
    <row r="636" spans="1:17" x14ac:dyDescent="0.3">
      <c r="A636" t="s">
        <v>1404</v>
      </c>
      <c r="B636" t="s">
        <v>1405</v>
      </c>
      <c r="C636" t="s">
        <v>3179</v>
      </c>
      <c r="D636" t="s">
        <v>294</v>
      </c>
      <c r="E636">
        <v>8026.6825335399899</v>
      </c>
      <c r="F636">
        <v>398.2</v>
      </c>
      <c r="G636">
        <v>-32.856746921129798</v>
      </c>
      <c r="H636">
        <v>-4.42123059878337</v>
      </c>
      <c r="I636">
        <v>-17.701207182599202</v>
      </c>
      <c r="J636">
        <v>0.10319116127738601</v>
      </c>
      <c r="K636">
        <v>416.13784918605899</v>
      </c>
      <c r="L636">
        <v>409.55232271974302</v>
      </c>
      <c r="M636">
        <v>42.624469186607698</v>
      </c>
      <c r="N636">
        <v>0.88830529300231897</v>
      </c>
      <c r="O636">
        <v>26.820693119035599</v>
      </c>
      <c r="P636">
        <v>14.5075485262401</v>
      </c>
      <c r="Q636">
        <v>4.4603331578587001E-2</v>
      </c>
    </row>
    <row r="637" spans="1:17" x14ac:dyDescent="0.3">
      <c r="A637" t="s">
        <v>1406</v>
      </c>
      <c r="B637" t="s">
        <v>1407</v>
      </c>
      <c r="C637" t="s">
        <v>3179</v>
      </c>
      <c r="D637" t="s">
        <v>613</v>
      </c>
      <c r="E637">
        <v>7997.0778006299997</v>
      </c>
      <c r="F637">
        <v>600.29999999999995</v>
      </c>
      <c r="G637">
        <v>54.089341987093199</v>
      </c>
      <c r="H637">
        <v>8.5436523428257605</v>
      </c>
      <c r="I637">
        <v>16.208709157974699</v>
      </c>
      <c r="J637">
        <v>0.91263277291326295</v>
      </c>
      <c r="K637">
        <v>549.15565872139302</v>
      </c>
      <c r="L637">
        <v>481.58244233358198</v>
      </c>
      <c r="M637">
        <v>62.4708430074894</v>
      </c>
      <c r="N637">
        <v>0.90553553286428601</v>
      </c>
      <c r="O637">
        <v>3.76478427452939</v>
      </c>
      <c r="P637">
        <v>100.87000167308</v>
      </c>
      <c r="Q637">
        <v>5.8937095091852999E-2</v>
      </c>
    </row>
    <row r="638" spans="1:17" x14ac:dyDescent="0.3">
      <c r="A638" t="s">
        <v>1408</v>
      </c>
      <c r="B638" t="s">
        <v>1409</v>
      </c>
      <c r="C638" t="s">
        <v>3167</v>
      </c>
      <c r="D638" t="s">
        <v>135</v>
      </c>
      <c r="E638">
        <v>7993.1834915399904</v>
      </c>
      <c r="F638">
        <v>496.25</v>
      </c>
      <c r="G638">
        <v>64.515123082052</v>
      </c>
      <c r="H638">
        <v>-5.8638002488133596</v>
      </c>
      <c r="I638">
        <v>13.932179586850999</v>
      </c>
      <c r="J638">
        <v>1.2226302524631101</v>
      </c>
      <c r="K638">
        <v>506.244882709889</v>
      </c>
      <c r="L638">
        <v>466.47730361684802</v>
      </c>
      <c r="M638">
        <v>52.281681443079798</v>
      </c>
      <c r="N638">
        <v>0.72640059280741698</v>
      </c>
      <c r="O638">
        <v>27.919395465994899</v>
      </c>
      <c r="P638">
        <v>107.69391741071399</v>
      </c>
    </row>
    <row r="639" spans="1:17" hidden="1" x14ac:dyDescent="0.3">
      <c r="A639" t="s">
        <v>1410</v>
      </c>
      <c r="B639" t="s">
        <v>1411</v>
      </c>
      <c r="C639" t="s">
        <v>3184</v>
      </c>
      <c r="D639" t="s">
        <v>1412</v>
      </c>
      <c r="E639">
        <v>7974.8932347237496</v>
      </c>
      <c r="F639">
        <v>1963.75</v>
      </c>
      <c r="G639">
        <v>91.035095206434605</v>
      </c>
      <c r="H639">
        <v>-10.7367790438425</v>
      </c>
      <c r="I639">
        <v>70.543754099310405</v>
      </c>
      <c r="J639">
        <v>-0.46331447479346599</v>
      </c>
      <c r="K639">
        <v>1888.1010875913901</v>
      </c>
      <c r="L639">
        <v>1444.9917108672901</v>
      </c>
      <c r="M639">
        <v>47.662765125604999</v>
      </c>
      <c r="N639">
        <v>0.33124927162679302</v>
      </c>
      <c r="O639">
        <v>13.3036282622533</v>
      </c>
      <c r="P639">
        <v>153.387096774193</v>
      </c>
    </row>
    <row r="640" spans="1:17" x14ac:dyDescent="0.3">
      <c r="A640" t="s">
        <v>1413</v>
      </c>
      <c r="B640" t="s">
        <v>1414</v>
      </c>
      <c r="C640" t="s">
        <v>3179</v>
      </c>
      <c r="D640" t="s">
        <v>127</v>
      </c>
      <c r="E640">
        <v>7943.10237435</v>
      </c>
      <c r="F640">
        <v>664.95</v>
      </c>
      <c r="G640">
        <v>-44.296318494440001</v>
      </c>
      <c r="H640">
        <v>-4.29224299013769</v>
      </c>
      <c r="I640">
        <v>-19.081028309851</v>
      </c>
      <c r="J640">
        <v>-0.47382379741874397</v>
      </c>
      <c r="K640">
        <v>679.83257678673601</v>
      </c>
      <c r="L640">
        <v>699.51995821931996</v>
      </c>
      <c r="M640">
        <v>36.321515206991599</v>
      </c>
      <c r="N640">
        <v>0.43921825361064398</v>
      </c>
      <c r="O640">
        <v>27.6787728400631</v>
      </c>
      <c r="P640">
        <v>11.0841964584029</v>
      </c>
      <c r="Q640">
        <v>-0.105355555979738</v>
      </c>
    </row>
    <row r="641" spans="1:17" x14ac:dyDescent="0.3">
      <c r="A641" t="s">
        <v>1415</v>
      </c>
      <c r="B641" t="s">
        <v>1416</v>
      </c>
      <c r="C641" t="s">
        <v>3181</v>
      </c>
      <c r="D641" t="s">
        <v>124</v>
      </c>
      <c r="E641">
        <v>7900.8517403199903</v>
      </c>
      <c r="F641">
        <v>728.2</v>
      </c>
      <c r="G641">
        <v>19.4761626292057</v>
      </c>
      <c r="H641">
        <v>5.0229263765780603</v>
      </c>
      <c r="I641">
        <v>25.353378573874799</v>
      </c>
      <c r="J641">
        <v>3.3772521609949799</v>
      </c>
      <c r="K641">
        <v>661.37890682981902</v>
      </c>
      <c r="L641">
        <v>607.22677538289099</v>
      </c>
      <c r="M641">
        <v>70.651985461523097</v>
      </c>
      <c r="N641">
        <v>1.27197649707307</v>
      </c>
      <c r="O641">
        <v>15.579511123317699</v>
      </c>
      <c r="P641">
        <v>61.535048802129502</v>
      </c>
      <c r="Q641">
        <v>6.3462110729786997E-2</v>
      </c>
    </row>
    <row r="642" spans="1:17" hidden="1" x14ac:dyDescent="0.3">
      <c r="A642" t="s">
        <v>1417</v>
      </c>
      <c r="B642" t="s">
        <v>1418</v>
      </c>
      <c r="C642" t="s">
        <v>3184</v>
      </c>
      <c r="D642" t="s">
        <v>83</v>
      </c>
      <c r="E642">
        <v>7877.426343696</v>
      </c>
      <c r="F642">
        <v>169.26</v>
      </c>
      <c r="G642">
        <v>514.67038606947096</v>
      </c>
      <c r="H642">
        <v>48.337374955819698</v>
      </c>
      <c r="I642">
        <v>179.77455745973501</v>
      </c>
      <c r="J642">
        <v>9.5141799600413801</v>
      </c>
      <c r="K642">
        <v>120.361481863181</v>
      </c>
      <c r="L642">
        <v>77.214691783171503</v>
      </c>
      <c r="M642">
        <v>70.759953797453505</v>
      </c>
      <c r="N642">
        <v>1.3213689156036801</v>
      </c>
      <c r="O642">
        <v>10.522273425499201</v>
      </c>
      <c r="P642">
        <v>565.06876227897806</v>
      </c>
      <c r="Q642">
        <v>0.13511881012164301</v>
      </c>
    </row>
    <row r="643" spans="1:17" x14ac:dyDescent="0.3">
      <c r="A643" t="s">
        <v>1419</v>
      </c>
      <c r="B643" t="s">
        <v>1420</v>
      </c>
      <c r="C643" t="s">
        <v>3188</v>
      </c>
      <c r="D643" t="s">
        <v>1421</v>
      </c>
      <c r="E643">
        <v>7870.6220612500001</v>
      </c>
      <c r="F643">
        <v>640.25</v>
      </c>
      <c r="G643">
        <v>-11.283254058118199</v>
      </c>
      <c r="H643">
        <v>-4.0251707890480297</v>
      </c>
      <c r="I643">
        <v>6.2291687180945399</v>
      </c>
      <c r="J643">
        <v>-3.1541332484082698</v>
      </c>
      <c r="K643">
        <v>655.965190567636</v>
      </c>
      <c r="L643">
        <v>585.62612421424603</v>
      </c>
      <c r="M643">
        <v>34.139408889921697</v>
      </c>
      <c r="N643">
        <v>1.0705152529589701</v>
      </c>
      <c r="O643">
        <v>20.015618898867601</v>
      </c>
      <c r="P643">
        <v>57.328910185526397</v>
      </c>
      <c r="Q643">
        <v>0.129067142321554</v>
      </c>
    </row>
    <row r="644" spans="1:17" x14ac:dyDescent="0.3">
      <c r="A644" t="s">
        <v>1422</v>
      </c>
      <c r="B644" t="s">
        <v>1423</v>
      </c>
      <c r="C644" t="s">
        <v>3181</v>
      </c>
      <c r="D644" t="s">
        <v>1005</v>
      </c>
      <c r="E644">
        <v>7842.4576607999998</v>
      </c>
      <c r="F644">
        <v>826</v>
      </c>
      <c r="G644">
        <v>58.176336344301099</v>
      </c>
      <c r="H644">
        <v>-11.438828352773699</v>
      </c>
      <c r="I644">
        <v>17.673603177403201</v>
      </c>
      <c r="J644">
        <v>-7.1666166814217496</v>
      </c>
      <c r="K644">
        <v>878.65577790133705</v>
      </c>
      <c r="L644">
        <v>757.14082131094904</v>
      </c>
      <c r="M644">
        <v>24.664505104157499</v>
      </c>
      <c r="N644">
        <v>0.82321415505999795</v>
      </c>
      <c r="O644">
        <v>28.208232445520501</v>
      </c>
      <c r="P644">
        <v>94.375808918696293</v>
      </c>
      <c r="Q644">
        <v>0.150353034232729</v>
      </c>
    </row>
    <row r="645" spans="1:17" x14ac:dyDescent="0.3">
      <c r="A645" t="s">
        <v>1424</v>
      </c>
      <c r="B645" t="s">
        <v>1425</v>
      </c>
      <c r="C645" t="s">
        <v>3183</v>
      </c>
      <c r="D645" t="s">
        <v>167</v>
      </c>
      <c r="E645">
        <v>7802.6033475000004</v>
      </c>
      <c r="F645">
        <v>1127.0999999999999</v>
      </c>
      <c r="G645">
        <v>102.284130325291</v>
      </c>
      <c r="H645">
        <v>6.8863665760627999</v>
      </c>
      <c r="I645">
        <v>54.222374268732501</v>
      </c>
      <c r="J645">
        <v>7.8960483041345197</v>
      </c>
      <c r="K645">
        <v>996.59383929823002</v>
      </c>
      <c r="L645">
        <v>799.89277984544401</v>
      </c>
      <c r="M645">
        <v>80.059504104720205</v>
      </c>
      <c r="N645">
        <v>1.1885344610466</v>
      </c>
      <c r="O645">
        <v>1.94303965930264</v>
      </c>
      <c r="P645">
        <v>157.858613589567</v>
      </c>
      <c r="Q645">
        <v>4.7033553536813003E-2</v>
      </c>
    </row>
    <row r="646" spans="1:17" x14ac:dyDescent="0.3">
      <c r="A646" t="s">
        <v>1426</v>
      </c>
      <c r="B646" t="s">
        <v>1427</v>
      </c>
      <c r="C646" t="s">
        <v>3172</v>
      </c>
      <c r="D646" t="s">
        <v>46</v>
      </c>
      <c r="E646">
        <v>7760.8100985000001</v>
      </c>
      <c r="F646">
        <v>568.5</v>
      </c>
      <c r="G646">
        <v>67.729328167283995</v>
      </c>
      <c r="H646">
        <v>-6.0626717229912703</v>
      </c>
      <c r="I646">
        <v>66.985867832322995</v>
      </c>
      <c r="J646">
        <v>-1.70761860404539</v>
      </c>
      <c r="K646">
        <v>553.57530651458706</v>
      </c>
      <c r="L646">
        <v>439.96245355645198</v>
      </c>
      <c r="M646">
        <v>47.721350127879496</v>
      </c>
      <c r="N646">
        <v>0.68962616636867402</v>
      </c>
      <c r="O646">
        <v>8.8830255057167999</v>
      </c>
      <c r="P646">
        <v>135.647668393782</v>
      </c>
      <c r="Q646">
        <v>0.19489369692026401</v>
      </c>
    </row>
    <row r="647" spans="1:17" hidden="1" x14ac:dyDescent="0.3">
      <c r="A647" t="s">
        <v>1428</v>
      </c>
      <c r="B647" t="s">
        <v>1429</v>
      </c>
      <c r="C647" t="s">
        <v>3184</v>
      </c>
      <c r="D647" t="s">
        <v>46</v>
      </c>
      <c r="E647">
        <v>7749.6267162079803</v>
      </c>
      <c r="F647">
        <v>764</v>
      </c>
      <c r="G647">
        <v>4836.1300987924396</v>
      </c>
      <c r="H647">
        <v>186.07886324266801</v>
      </c>
      <c r="I647">
        <v>383.68495830478503</v>
      </c>
      <c r="J647">
        <v>22.102789443037</v>
      </c>
      <c r="K647">
        <v>383.72465353768899</v>
      </c>
      <c r="L647">
        <v>201.746890211833</v>
      </c>
      <c r="M647">
        <v>99.918691325144096</v>
      </c>
      <c r="N647">
        <v>2.3638150945096701</v>
      </c>
      <c r="O647">
        <v>0</v>
      </c>
      <c r="P647">
        <v>4867.4902470741199</v>
      </c>
    </row>
    <row r="648" spans="1:17" x14ac:dyDescent="0.3">
      <c r="A648" t="s">
        <v>1430</v>
      </c>
      <c r="B648" t="s">
        <v>1431</v>
      </c>
      <c r="C648" t="s">
        <v>3172</v>
      </c>
      <c r="D648" t="s">
        <v>46</v>
      </c>
      <c r="E648">
        <v>7749.3934630000003</v>
      </c>
      <c r="F648">
        <v>530</v>
      </c>
      <c r="G648">
        <v>41.418987822645299</v>
      </c>
      <c r="H648">
        <v>-8.5503476925908704</v>
      </c>
      <c r="I648">
        <v>-0.81931373560181298</v>
      </c>
      <c r="J648">
        <v>-1.8409156527189201</v>
      </c>
      <c r="K648">
        <v>532.99648137490203</v>
      </c>
      <c r="L648">
        <v>467.678337395867</v>
      </c>
      <c r="M648">
        <v>43.3348132289509</v>
      </c>
      <c r="N648">
        <v>0.89930013375002904</v>
      </c>
      <c r="O648">
        <v>10.943396226415</v>
      </c>
      <c r="P648">
        <v>85.1528384279476</v>
      </c>
      <c r="Q648">
        <v>-3.4918682327029001E-2</v>
      </c>
    </row>
    <row r="649" spans="1:17" x14ac:dyDescent="0.3">
      <c r="A649" t="s">
        <v>1432</v>
      </c>
      <c r="B649" t="s">
        <v>1433</v>
      </c>
      <c r="C649" t="s">
        <v>3169</v>
      </c>
      <c r="D649" t="s">
        <v>24</v>
      </c>
      <c r="E649">
        <v>7744.4737089720002</v>
      </c>
      <c r="F649">
        <v>40.04</v>
      </c>
      <c r="G649">
        <v>-63.495741502012997</v>
      </c>
      <c r="H649">
        <v>-11.4499562181134</v>
      </c>
      <c r="I649">
        <v>-36.027954824140402</v>
      </c>
      <c r="J649">
        <v>-4.1588507235393699</v>
      </c>
      <c r="K649">
        <v>43.224138901175102</v>
      </c>
      <c r="L649">
        <v>46.837053068372498</v>
      </c>
      <c r="M649">
        <v>18.578829094294399</v>
      </c>
      <c r="N649">
        <v>0.98254877582322198</v>
      </c>
      <c r="O649">
        <v>57.342657342657297</v>
      </c>
      <c r="P649">
        <v>0.35087719298245701</v>
      </c>
      <c r="Q649">
        <v>6.5356662157458001E-2</v>
      </c>
    </row>
    <row r="650" spans="1:17" x14ac:dyDescent="0.3">
      <c r="A650" t="s">
        <v>1434</v>
      </c>
      <c r="B650" t="s">
        <v>1435</v>
      </c>
      <c r="C650" t="s">
        <v>3186</v>
      </c>
      <c r="D650" t="s">
        <v>610</v>
      </c>
      <c r="E650">
        <v>7707.3686418591396</v>
      </c>
      <c r="F650">
        <v>44.88</v>
      </c>
      <c r="G650">
        <v>-33.5823705038963</v>
      </c>
      <c r="H650">
        <v>-14.9927028500757</v>
      </c>
      <c r="I650">
        <v>-21.346852461935701</v>
      </c>
      <c r="J650">
        <v>0.33087012970781499</v>
      </c>
      <c r="K650">
        <v>46.531958698162903</v>
      </c>
      <c r="L650">
        <v>46.647019526980699</v>
      </c>
      <c r="M650">
        <v>37.446857176436502</v>
      </c>
      <c r="N650">
        <v>0.50007731567860603</v>
      </c>
      <c r="O650">
        <v>53.074866310160402</v>
      </c>
      <c r="P650">
        <v>16.119016817593799</v>
      </c>
      <c r="Q650">
        <v>1.156647243004E-3</v>
      </c>
    </row>
    <row r="651" spans="1:17" x14ac:dyDescent="0.3">
      <c r="A651" t="s">
        <v>1436</v>
      </c>
      <c r="B651" t="s">
        <v>1437</v>
      </c>
      <c r="C651" t="s">
        <v>3187</v>
      </c>
      <c r="D651" t="s">
        <v>626</v>
      </c>
      <c r="E651">
        <v>7692.5604410399901</v>
      </c>
      <c r="F651">
        <v>454.1</v>
      </c>
      <c r="G651">
        <v>-15.251736110873701</v>
      </c>
      <c r="H651">
        <v>-3.8158288374643599</v>
      </c>
      <c r="I651">
        <v>17.659713047256002</v>
      </c>
      <c r="J651">
        <v>0.71862625557539295</v>
      </c>
      <c r="K651">
        <v>468.78517324182297</v>
      </c>
      <c r="L651">
        <v>437.579260092227</v>
      </c>
      <c r="M651">
        <v>48.082995141738998</v>
      </c>
      <c r="N651">
        <v>0.348200875372491</v>
      </c>
      <c r="O651">
        <v>40.662849592600701</v>
      </c>
      <c r="P651">
        <v>42.306486994672497</v>
      </c>
      <c r="Q651">
        <v>6.2004201737995E-2</v>
      </c>
    </row>
    <row r="652" spans="1:17" x14ac:dyDescent="0.3">
      <c r="A652" t="s">
        <v>1438</v>
      </c>
      <c r="B652" t="s">
        <v>1439</v>
      </c>
      <c r="C652" t="s">
        <v>3182</v>
      </c>
      <c r="D652" t="s">
        <v>130</v>
      </c>
      <c r="E652">
        <v>7685.784045075</v>
      </c>
      <c r="F652">
        <v>260.45</v>
      </c>
      <c r="G652">
        <v>151.89161898314299</v>
      </c>
      <c r="H652">
        <v>8.5643344833094606</v>
      </c>
      <c r="I652">
        <v>57.237719721744398</v>
      </c>
      <c r="J652">
        <v>5.9985352908320397</v>
      </c>
      <c r="K652">
        <v>228.46655949473899</v>
      </c>
      <c r="L652">
        <v>180.99604814142401</v>
      </c>
      <c r="M652">
        <v>72.302348649379596</v>
      </c>
      <c r="N652">
        <v>0.57416346954061503</v>
      </c>
      <c r="O652">
        <v>0.97907467844116003</v>
      </c>
      <c r="P652">
        <v>209.50683303624399</v>
      </c>
      <c r="Q652">
        <v>0.16536678701590299</v>
      </c>
    </row>
    <row r="653" spans="1:17" x14ac:dyDescent="0.3">
      <c r="A653" t="s">
        <v>1440</v>
      </c>
      <c r="B653" t="s">
        <v>1441</v>
      </c>
      <c r="C653" t="s">
        <v>3186</v>
      </c>
      <c r="D653" t="s">
        <v>1442</v>
      </c>
      <c r="E653">
        <v>7678.91631710823</v>
      </c>
      <c r="F653">
        <v>1001.5</v>
      </c>
      <c r="G653">
        <v>-11.2978093738037</v>
      </c>
      <c r="H653">
        <v>4.8892759154564001</v>
      </c>
      <c r="I653">
        <v>26.818046045738001</v>
      </c>
      <c r="J653">
        <v>-1.35189723678324</v>
      </c>
      <c r="K653">
        <v>958.13549200027398</v>
      </c>
      <c r="L653">
        <v>844.73276018188506</v>
      </c>
      <c r="M653">
        <v>48.906988299287697</v>
      </c>
      <c r="N653">
        <v>0.955888139196725</v>
      </c>
      <c r="O653">
        <v>11.5327009485771</v>
      </c>
      <c r="P653">
        <v>69.315300084530804</v>
      </c>
      <c r="Q653">
        <v>-6.2077943642465001E-2</v>
      </c>
    </row>
    <row r="654" spans="1:17" x14ac:dyDescent="0.3">
      <c r="A654" t="s">
        <v>1443</v>
      </c>
      <c r="B654" t="s">
        <v>1444</v>
      </c>
      <c r="C654" t="s">
        <v>3178</v>
      </c>
      <c r="D654" t="s">
        <v>463</v>
      </c>
      <c r="E654">
        <v>7653.6917149000001</v>
      </c>
      <c r="F654">
        <v>539</v>
      </c>
      <c r="G654">
        <v>-50.1976727508805</v>
      </c>
      <c r="H654">
        <v>7.9906560330804997</v>
      </c>
      <c r="I654">
        <v>-15.059756284947801</v>
      </c>
      <c r="J654">
        <v>-6.0973110901947196</v>
      </c>
      <c r="K654">
        <v>499.90196475195802</v>
      </c>
      <c r="L654">
        <v>520.67067575008105</v>
      </c>
      <c r="M654">
        <v>55.168726419013801</v>
      </c>
      <c r="N654">
        <v>3.0001212021298498</v>
      </c>
      <c r="O654">
        <v>29.387755102040799</v>
      </c>
      <c r="P654">
        <v>25.787631271878599</v>
      </c>
      <c r="Q654">
        <v>-3.1807898325026E-2</v>
      </c>
    </row>
    <row r="655" spans="1:17" hidden="1" x14ac:dyDescent="0.3">
      <c r="A655" t="s">
        <v>1445</v>
      </c>
      <c r="B655" t="s">
        <v>1446</v>
      </c>
      <c r="C655" t="s">
        <v>3184</v>
      </c>
      <c r="D655" t="s">
        <v>387</v>
      </c>
      <c r="E655">
        <v>7652.4894826500004</v>
      </c>
      <c r="F655">
        <v>346.75</v>
      </c>
      <c r="G655">
        <v>163.36998346503199</v>
      </c>
      <c r="H655">
        <v>-19.4269395001185</v>
      </c>
      <c r="I655">
        <v>50.745315637395699</v>
      </c>
      <c r="J655">
        <v>-9.3818737737875395</v>
      </c>
      <c r="K655">
        <v>345.71608830771999</v>
      </c>
      <c r="L655">
        <v>262.01382134012698</v>
      </c>
      <c r="M655">
        <v>25.8916726594931</v>
      </c>
      <c r="N655">
        <v>0.81284474769867099</v>
      </c>
      <c r="O655">
        <v>24.873828406632999</v>
      </c>
      <c r="P655">
        <v>207.402482269503</v>
      </c>
      <c r="Q655">
        <v>0.168264403098976</v>
      </c>
    </row>
    <row r="656" spans="1:17" x14ac:dyDescent="0.3">
      <c r="A656" t="s">
        <v>1447</v>
      </c>
      <c r="B656" t="s">
        <v>1448</v>
      </c>
      <c r="C656" t="s">
        <v>3183</v>
      </c>
      <c r="D656" t="s">
        <v>468</v>
      </c>
      <c r="E656">
        <v>7620.5531950000004</v>
      </c>
      <c r="F656">
        <v>2351.9499999999998</v>
      </c>
      <c r="G656">
        <v>-23.304005673937201</v>
      </c>
      <c r="H656">
        <v>2.5408962720420298</v>
      </c>
      <c r="I656">
        <v>-3.9555066027688301</v>
      </c>
      <c r="J656">
        <v>1.71233094622361</v>
      </c>
      <c r="K656">
        <v>2272.85730640372</v>
      </c>
      <c r="L656">
        <v>2264.1731445612099</v>
      </c>
      <c r="M656">
        <v>70.409933851370994</v>
      </c>
      <c r="N656">
        <v>1.1728775961645801</v>
      </c>
      <c r="O656">
        <v>16.286485682093499</v>
      </c>
      <c r="P656">
        <v>19.997448979591798</v>
      </c>
      <c r="Q656">
        <v>-0.10379060720172301</v>
      </c>
    </row>
    <row r="657" spans="1:17" x14ac:dyDescent="0.3">
      <c r="A657" t="s">
        <v>1449</v>
      </c>
      <c r="B657" t="s">
        <v>1450</v>
      </c>
      <c r="C657" t="s">
        <v>3181</v>
      </c>
      <c r="D657" t="s">
        <v>140</v>
      </c>
      <c r="E657">
        <v>7608.6327954449998</v>
      </c>
      <c r="F657">
        <v>428.45</v>
      </c>
      <c r="G657">
        <v>-61.958674239396601</v>
      </c>
      <c r="H657">
        <v>-5.7144077146676597</v>
      </c>
      <c r="I657">
        <v>-27.754668296878201</v>
      </c>
      <c r="J657">
        <v>-3.1550906681416402</v>
      </c>
      <c r="K657">
        <v>445.78379239423799</v>
      </c>
      <c r="L657">
        <v>472.74711478881301</v>
      </c>
      <c r="M657">
        <v>39.269620206365403</v>
      </c>
      <c r="N657">
        <v>1.0201917599022201</v>
      </c>
      <c r="O657">
        <v>64.593301435406701</v>
      </c>
      <c r="P657">
        <v>10.968660968660901</v>
      </c>
      <c r="Q657">
        <v>2.1425781955113E-2</v>
      </c>
    </row>
    <row r="658" spans="1:17" x14ac:dyDescent="0.3">
      <c r="A658" t="s">
        <v>1451</v>
      </c>
      <c r="B658" t="s">
        <v>1452</v>
      </c>
      <c r="C658" t="s">
        <v>613</v>
      </c>
      <c r="D658" t="s">
        <v>613</v>
      </c>
      <c r="E658">
        <v>7602.3158408999998</v>
      </c>
      <c r="F658">
        <v>383.85</v>
      </c>
      <c r="G658">
        <v>44.114137432611599</v>
      </c>
      <c r="H658">
        <v>-8.6923217953982608</v>
      </c>
      <c r="I658">
        <v>-4.9713694220044102</v>
      </c>
      <c r="J658">
        <v>-2.8199995246886198</v>
      </c>
      <c r="K658">
        <v>396.42481410632701</v>
      </c>
      <c r="L658">
        <v>354.61918368360602</v>
      </c>
      <c r="M658">
        <v>37.838974133265801</v>
      </c>
      <c r="N658">
        <v>0.64647758336308003</v>
      </c>
      <c r="O658">
        <v>17.402631236159898</v>
      </c>
      <c r="P658">
        <v>78.368959107806702</v>
      </c>
      <c r="Q658">
        <v>1.6919265113698002E-2</v>
      </c>
    </row>
    <row r="659" spans="1:17" x14ac:dyDescent="0.3">
      <c r="A659" t="s">
        <v>1453</v>
      </c>
      <c r="B659" t="s">
        <v>1454</v>
      </c>
      <c r="C659" t="s">
        <v>3188</v>
      </c>
      <c r="D659" t="s">
        <v>161</v>
      </c>
      <c r="E659">
        <v>7587.1325540281296</v>
      </c>
      <c r="F659">
        <v>207.93</v>
      </c>
      <c r="G659">
        <v>194.54894262741601</v>
      </c>
      <c r="H659">
        <v>1.6121824427251299</v>
      </c>
      <c r="I659">
        <v>45.284067830709603</v>
      </c>
      <c r="J659">
        <v>-0.309782043642989</v>
      </c>
      <c r="K659">
        <v>195.55845788317001</v>
      </c>
      <c r="L659">
        <v>151.98237153246899</v>
      </c>
      <c r="M659">
        <v>47.3959537554259</v>
      </c>
      <c r="N659">
        <v>0.79093926829512895</v>
      </c>
      <c r="O659">
        <v>8.0411677006684901</v>
      </c>
      <c r="P659">
        <v>244.254966887417</v>
      </c>
    </row>
    <row r="660" spans="1:17" x14ac:dyDescent="0.3">
      <c r="A660" t="s">
        <v>1455</v>
      </c>
      <c r="B660" t="s">
        <v>1456</v>
      </c>
      <c r="C660" t="s">
        <v>3172</v>
      </c>
      <c r="D660" t="s">
        <v>46</v>
      </c>
      <c r="E660">
        <v>7569.5942800000003</v>
      </c>
      <c r="F660">
        <v>1130</v>
      </c>
      <c r="G660">
        <v>32.099999266423701</v>
      </c>
      <c r="H660">
        <v>-13.7343782874506</v>
      </c>
      <c r="I660">
        <v>-10.891010695606299</v>
      </c>
      <c r="J660">
        <v>-6.4197239617982698</v>
      </c>
      <c r="K660">
        <v>1234.32941119425</v>
      </c>
      <c r="L660">
        <v>1123.9649456869699</v>
      </c>
      <c r="M660">
        <v>35.445198285969802</v>
      </c>
      <c r="N660">
        <v>0.60035846226876499</v>
      </c>
      <c r="O660">
        <v>36.5</v>
      </c>
      <c r="P660">
        <v>73.846153846153797</v>
      </c>
      <c r="Q660">
        <v>0.12611166469056001</v>
      </c>
    </row>
    <row r="661" spans="1:17" hidden="1" x14ac:dyDescent="0.3">
      <c r="A661" t="s">
        <v>1457</v>
      </c>
      <c r="B661" t="s">
        <v>1458</v>
      </c>
      <c r="C661" t="s">
        <v>3184</v>
      </c>
      <c r="D661" t="s">
        <v>215</v>
      </c>
      <c r="E661">
        <v>7556.5015148699904</v>
      </c>
      <c r="F661">
        <v>1433.95</v>
      </c>
      <c r="G661">
        <v>3862.9295453116401</v>
      </c>
      <c r="H661">
        <v>-6.6263568831175599</v>
      </c>
      <c r="I661">
        <v>144.082363861646</v>
      </c>
      <c r="J661">
        <v>3.1797791018749901</v>
      </c>
      <c r="K661">
        <v>1381.1558345405399</v>
      </c>
      <c r="L661">
        <v>873.68103083449205</v>
      </c>
      <c r="M661">
        <v>59.069955631983397</v>
      </c>
      <c r="N661">
        <v>0.70631491595471996</v>
      </c>
      <c r="O661">
        <v>14.7180864046863</v>
      </c>
    </row>
    <row r="662" spans="1:17" x14ac:dyDescent="0.3">
      <c r="A662" t="s">
        <v>1459</v>
      </c>
      <c r="B662" t="s">
        <v>1460</v>
      </c>
      <c r="C662" t="s">
        <v>3171</v>
      </c>
      <c r="D662" t="s">
        <v>117</v>
      </c>
      <c r="E662">
        <v>7548.5351669674501</v>
      </c>
      <c r="F662">
        <v>657.7</v>
      </c>
      <c r="G662">
        <v>-10.6591022181761</v>
      </c>
      <c r="H662">
        <v>11.951093280352</v>
      </c>
      <c r="I662">
        <v>13.384771636329001</v>
      </c>
      <c r="J662">
        <v>1.58237702917294</v>
      </c>
      <c r="K662">
        <v>596.25969550542595</v>
      </c>
      <c r="L662">
        <v>553.03964630868404</v>
      </c>
      <c r="M662">
        <v>62.055040988881203</v>
      </c>
      <c r="N662">
        <v>1.65801820124414</v>
      </c>
      <c r="O662">
        <v>4.3636916527291998</v>
      </c>
      <c r="P662">
        <v>40.835117773019199</v>
      </c>
      <c r="Q662">
        <v>4.4146071196783002E-2</v>
      </c>
    </row>
    <row r="663" spans="1:17" x14ac:dyDescent="0.3">
      <c r="A663" t="s">
        <v>1461</v>
      </c>
      <c r="B663" t="s">
        <v>1462</v>
      </c>
      <c r="C663" t="s">
        <v>3181</v>
      </c>
      <c r="D663" t="s">
        <v>261</v>
      </c>
      <c r="E663">
        <v>7519.2067287199998</v>
      </c>
      <c r="F663">
        <v>3316.4</v>
      </c>
      <c r="G663">
        <v>32.142205848530203</v>
      </c>
      <c r="H663">
        <v>-7.4687378354985103</v>
      </c>
      <c r="I663">
        <v>33.790652019957399</v>
      </c>
      <c r="J663">
        <v>6.20298966719478</v>
      </c>
      <c r="K663">
        <v>3270.4145397205102</v>
      </c>
      <c r="L663">
        <v>2719.6567507957602</v>
      </c>
      <c r="M663">
        <v>53.517713365357203</v>
      </c>
      <c r="N663">
        <v>0.52312292509209102</v>
      </c>
      <c r="O663">
        <v>18.592449644192399</v>
      </c>
      <c r="P663">
        <v>116.40456769983599</v>
      </c>
      <c r="Q663">
        <v>0.138017103911795</v>
      </c>
    </row>
    <row r="664" spans="1:17" x14ac:dyDescent="0.3">
      <c r="A664" t="s">
        <v>1463</v>
      </c>
      <c r="B664" t="s">
        <v>1464</v>
      </c>
      <c r="C664" t="s">
        <v>3179</v>
      </c>
      <c r="D664" t="s">
        <v>463</v>
      </c>
      <c r="E664">
        <v>7485.1050925600002</v>
      </c>
      <c r="F664">
        <v>1385.9</v>
      </c>
      <c r="G664">
        <v>-22.289987340423501</v>
      </c>
      <c r="H664">
        <v>13.756724556831101</v>
      </c>
      <c r="I664">
        <v>0.59671271923879798</v>
      </c>
      <c r="J664">
        <v>4.7640340817977203</v>
      </c>
      <c r="K664">
        <v>1208.7321261872701</v>
      </c>
      <c r="L664">
        <v>1147.31500568553</v>
      </c>
      <c r="M664">
        <v>86.320318292476202</v>
      </c>
      <c r="N664">
        <v>1.6243849704995199</v>
      </c>
      <c r="O664">
        <v>1.58020059167327</v>
      </c>
      <c r="P664">
        <v>48.494589092467599</v>
      </c>
      <c r="Q664">
        <v>-2.5997926017885999E-2</v>
      </c>
    </row>
    <row r="665" spans="1:17" x14ac:dyDescent="0.3">
      <c r="A665" t="s">
        <v>1465</v>
      </c>
      <c r="B665" t="s">
        <v>1466</v>
      </c>
      <c r="C665" t="s">
        <v>3178</v>
      </c>
      <c r="D665" t="s">
        <v>187</v>
      </c>
      <c r="E665">
        <v>7467.8166967799998</v>
      </c>
      <c r="F665">
        <v>1843.05</v>
      </c>
      <c r="G665">
        <v>75.051543957098403</v>
      </c>
      <c r="H665">
        <v>-9.4255813263312298</v>
      </c>
      <c r="I665">
        <v>4.4675775244693998</v>
      </c>
      <c r="J665">
        <v>0.387978009227124</v>
      </c>
      <c r="K665">
        <v>1860.69018553521</v>
      </c>
      <c r="L665">
        <v>1551.58968978901</v>
      </c>
      <c r="M665">
        <v>44.5480710612864</v>
      </c>
      <c r="N665">
        <v>0.49920629621156598</v>
      </c>
      <c r="O665">
        <v>17.848132172214498</v>
      </c>
      <c r="P665">
        <v>116.829411764705</v>
      </c>
      <c r="Q665">
        <v>3.7132936552508003E-2</v>
      </c>
    </row>
    <row r="666" spans="1:17" hidden="1" x14ac:dyDescent="0.3">
      <c r="A666" t="s">
        <v>1467</v>
      </c>
      <c r="B666" t="s">
        <v>1468</v>
      </c>
      <c r="C666" t="s">
        <v>3184</v>
      </c>
      <c r="D666" t="s">
        <v>24</v>
      </c>
      <c r="E666">
        <v>7456.7699688599996</v>
      </c>
      <c r="F666">
        <v>470.9</v>
      </c>
      <c r="G666">
        <v>-47.112898974938197</v>
      </c>
      <c r="H666">
        <v>-2.18053364113754</v>
      </c>
      <c r="I666">
        <v>-19.145196126197401</v>
      </c>
      <c r="J666">
        <v>-1.4141243378378401</v>
      </c>
      <c r="K666">
        <v>471.53880872303603</v>
      </c>
      <c r="L666">
        <v>478.15029417885501</v>
      </c>
      <c r="M666">
        <v>46.116363543415702</v>
      </c>
      <c r="N666">
        <v>1.12256797346342</v>
      </c>
      <c r="O666">
        <v>27.415587173497499</v>
      </c>
      <c r="P666">
        <v>7.4991439333409202</v>
      </c>
      <c r="Q666">
        <v>-0.122101024315853</v>
      </c>
    </row>
    <row r="667" spans="1:17" x14ac:dyDescent="0.3">
      <c r="A667" t="s">
        <v>1469</v>
      </c>
      <c r="B667" t="s">
        <v>1470</v>
      </c>
      <c r="C667" t="s">
        <v>3175</v>
      </c>
      <c r="D667" t="s">
        <v>187</v>
      </c>
      <c r="E667">
        <v>7449.3747284000001</v>
      </c>
      <c r="F667">
        <v>518.6</v>
      </c>
      <c r="G667">
        <v>25.577361175127201</v>
      </c>
      <c r="H667">
        <v>-7.58798705343386</v>
      </c>
      <c r="I667">
        <v>30.256672999731801</v>
      </c>
      <c r="J667">
        <v>-1.8187967905298399</v>
      </c>
      <c r="K667">
        <v>508.70190380709403</v>
      </c>
      <c r="L667">
        <v>427.61618183921701</v>
      </c>
      <c r="M667">
        <v>45.850692637705698</v>
      </c>
      <c r="N667">
        <v>0.49082881055199101</v>
      </c>
      <c r="O667">
        <v>7.89625915927496</v>
      </c>
      <c r="P667">
        <v>90.977720493463394</v>
      </c>
      <c r="Q667">
        <v>0.14026492966700899</v>
      </c>
    </row>
    <row r="668" spans="1:17" x14ac:dyDescent="0.3">
      <c r="A668" t="s">
        <v>1471</v>
      </c>
      <c r="B668" t="s">
        <v>1472</v>
      </c>
      <c r="C668" t="s">
        <v>3181</v>
      </c>
      <c r="D668" t="s">
        <v>146</v>
      </c>
      <c r="E668">
        <v>7369.9556000000002</v>
      </c>
      <c r="F668">
        <v>393.4</v>
      </c>
      <c r="G668">
        <v>-36.140494402937499</v>
      </c>
      <c r="H668">
        <v>-8.1756891008241599</v>
      </c>
      <c r="I668">
        <v>-20.3249879737089</v>
      </c>
      <c r="J668">
        <v>-0.60258773319497705</v>
      </c>
      <c r="K668">
        <v>416.98683488363702</v>
      </c>
      <c r="L668">
        <v>418.92586781537102</v>
      </c>
      <c r="M668">
        <v>47.000851041537501</v>
      </c>
      <c r="N668">
        <v>0.39757796198657502</v>
      </c>
      <c r="O668">
        <v>39.171326893746802</v>
      </c>
      <c r="P668">
        <v>14.028985507246301</v>
      </c>
      <c r="Q668">
        <v>6.9417075811831999E-2</v>
      </c>
    </row>
    <row r="669" spans="1:17" x14ac:dyDescent="0.3">
      <c r="A669" t="s">
        <v>1473</v>
      </c>
      <c r="B669" t="s">
        <v>1474</v>
      </c>
      <c r="C669" t="s">
        <v>3178</v>
      </c>
      <c r="D669" t="s">
        <v>1475</v>
      </c>
      <c r="E669">
        <v>7310.4062764800001</v>
      </c>
      <c r="F669">
        <v>274.2</v>
      </c>
      <c r="G669">
        <v>-53.902521163030002</v>
      </c>
      <c r="H669">
        <v>0.377537722432784</v>
      </c>
      <c r="I669">
        <v>-24.441313391708199</v>
      </c>
      <c r="J669">
        <v>-0.74270516701635403</v>
      </c>
      <c r="K669">
        <v>280.68446769030299</v>
      </c>
      <c r="L669">
        <v>283.720141325898</v>
      </c>
      <c r="M669">
        <v>38.407854969402997</v>
      </c>
      <c r="N669">
        <v>0.91039906103633195</v>
      </c>
      <c r="O669">
        <v>31.1998541210795</v>
      </c>
      <c r="P669">
        <v>9.6580683863227197</v>
      </c>
      <c r="Q669">
        <v>7.3190240347272006E-2</v>
      </c>
    </row>
    <row r="670" spans="1:17" x14ac:dyDescent="0.3">
      <c r="A670" t="s">
        <v>1476</v>
      </c>
      <c r="B670" t="s">
        <v>1477</v>
      </c>
      <c r="C670" t="s">
        <v>3183</v>
      </c>
      <c r="D670" t="s">
        <v>384</v>
      </c>
      <c r="E670">
        <v>7302.8610040979902</v>
      </c>
      <c r="F670">
        <v>89.63</v>
      </c>
      <c r="G670">
        <v>-7.0466947449195798</v>
      </c>
      <c r="H670">
        <v>4.0366089339146303</v>
      </c>
      <c r="I670">
        <v>10.8614224328749</v>
      </c>
      <c r="J670">
        <v>5.3836005180025301</v>
      </c>
      <c r="K670">
        <v>84.781010186156095</v>
      </c>
      <c r="L670">
        <v>77.9333941487738</v>
      </c>
      <c r="M670">
        <v>68.906650552905603</v>
      </c>
      <c r="N670">
        <v>0.48112540922348901</v>
      </c>
      <c r="O670">
        <v>9.7288854178288595</v>
      </c>
      <c r="P670">
        <v>52.821824381926596</v>
      </c>
      <c r="Q670">
        <v>6.8414821430187997E-2</v>
      </c>
    </row>
    <row r="671" spans="1:17" x14ac:dyDescent="0.3">
      <c r="A671" t="s">
        <v>1478</v>
      </c>
      <c r="B671" t="s">
        <v>1479</v>
      </c>
      <c r="C671" t="s">
        <v>3172</v>
      </c>
      <c r="D671" t="s">
        <v>46</v>
      </c>
      <c r="E671">
        <v>7299.08200648</v>
      </c>
      <c r="F671">
        <v>43.45</v>
      </c>
      <c r="G671">
        <v>28.294069752941201</v>
      </c>
      <c r="H671">
        <v>-10.459559980618399</v>
      </c>
      <c r="I671">
        <v>10.549972934889601</v>
      </c>
      <c r="J671">
        <v>-2.97700422060537</v>
      </c>
      <c r="K671">
        <v>45.7111249904993</v>
      </c>
      <c r="L671">
        <v>40.564737671593001</v>
      </c>
      <c r="M671">
        <v>46.808680352274699</v>
      </c>
      <c r="N671">
        <v>0.44969905077309302</v>
      </c>
      <c r="O671">
        <v>32.3360184119677</v>
      </c>
      <c r="P671">
        <v>91.788011918701002</v>
      </c>
      <c r="Q671">
        <v>0.123589572614053</v>
      </c>
    </row>
    <row r="672" spans="1:17" x14ac:dyDescent="0.3">
      <c r="A672" t="s">
        <v>1480</v>
      </c>
      <c r="B672" t="s">
        <v>1481</v>
      </c>
      <c r="C672" t="s">
        <v>3168</v>
      </c>
      <c r="D672" t="s">
        <v>21</v>
      </c>
      <c r="E672">
        <v>7241.8837771500002</v>
      </c>
      <c r="F672">
        <v>874.5</v>
      </c>
      <c r="G672">
        <v>54.446714567576898</v>
      </c>
      <c r="H672">
        <v>2.9546780558444699</v>
      </c>
      <c r="I672">
        <v>8.6439333885196898</v>
      </c>
      <c r="J672">
        <v>6.9549625004274404E-2</v>
      </c>
      <c r="K672">
        <v>842.36370055041505</v>
      </c>
      <c r="L672">
        <v>728.05769676055695</v>
      </c>
      <c r="M672">
        <v>58.522390600899001</v>
      </c>
      <c r="N672">
        <v>0.63365425136233799</v>
      </c>
      <c r="O672">
        <v>6.0834762721555302</v>
      </c>
      <c r="P672">
        <v>110.72289156626501</v>
      </c>
      <c r="Q672">
        <v>0.125958511893417</v>
      </c>
    </row>
    <row r="673" spans="1:17" hidden="1" x14ac:dyDescent="0.3">
      <c r="A673" t="s">
        <v>1482</v>
      </c>
      <c r="B673" t="s">
        <v>1483</v>
      </c>
      <c r="C673" t="s">
        <v>3184</v>
      </c>
      <c r="D673" t="s">
        <v>613</v>
      </c>
      <c r="E673">
        <v>7241.4730931550002</v>
      </c>
      <c r="F673">
        <v>515.54999999999995</v>
      </c>
      <c r="G673">
        <v>-19.974170102998499</v>
      </c>
      <c r="H673">
        <v>-7.6613947896962102</v>
      </c>
      <c r="I673">
        <v>-11.509510309199699</v>
      </c>
      <c r="J673">
        <v>-1.3215709247523</v>
      </c>
      <c r="K673">
        <v>539.93585633815303</v>
      </c>
      <c r="L673">
        <v>512.58026121453497</v>
      </c>
      <c r="M673">
        <v>33.897453845170801</v>
      </c>
      <c r="N673">
        <v>0.56822952976205199</v>
      </c>
      <c r="O673">
        <v>29.182426534768702</v>
      </c>
      <c r="P673">
        <v>30.618191031162901</v>
      </c>
      <c r="Q673">
        <v>6.9718922047873999E-2</v>
      </c>
    </row>
    <row r="674" spans="1:17" hidden="1" x14ac:dyDescent="0.3">
      <c r="A674" t="s">
        <v>1484</v>
      </c>
      <c r="B674" t="s">
        <v>1485</v>
      </c>
      <c r="C674" t="s">
        <v>3184</v>
      </c>
      <c r="D674" t="s">
        <v>1486</v>
      </c>
      <c r="E674">
        <v>7188.4224160468002</v>
      </c>
      <c r="F674">
        <v>3444.7</v>
      </c>
      <c r="G674">
        <v>709.323195220461</v>
      </c>
      <c r="H674">
        <v>-5.6646000138419597</v>
      </c>
      <c r="I674">
        <v>114.46349236565</v>
      </c>
      <c r="J674">
        <v>-7.1631938887239297</v>
      </c>
      <c r="K674">
        <v>3417.7017096310001</v>
      </c>
      <c r="L674">
        <v>2366.5079637666499</v>
      </c>
      <c r="M674">
        <v>30.868436563142499</v>
      </c>
      <c r="N674">
        <v>0.69513453994907404</v>
      </c>
      <c r="O674">
        <v>14.6689116613928</v>
      </c>
      <c r="P674">
        <v>794.72727272727195</v>
      </c>
    </row>
    <row r="675" spans="1:17" x14ac:dyDescent="0.3">
      <c r="A675" t="s">
        <v>1487</v>
      </c>
      <c r="B675" t="s">
        <v>1488</v>
      </c>
      <c r="C675" t="s">
        <v>3178</v>
      </c>
      <c r="D675" t="s">
        <v>97</v>
      </c>
      <c r="E675">
        <v>7174.025047735</v>
      </c>
      <c r="F675">
        <v>1506.05</v>
      </c>
      <c r="G675">
        <v>-32.2028911463414</v>
      </c>
      <c r="H675">
        <v>0.58955111656385695</v>
      </c>
      <c r="I675">
        <v>-2.8520578904540299</v>
      </c>
      <c r="J675">
        <v>3.3552389428473499</v>
      </c>
      <c r="K675">
        <v>1466.5295972752201</v>
      </c>
      <c r="L675">
        <v>1433.49771392158</v>
      </c>
      <c r="M675">
        <v>61.2639537569138</v>
      </c>
      <c r="N675">
        <v>0.42352230113103001</v>
      </c>
      <c r="O675">
        <v>5.4413864081537904</v>
      </c>
      <c r="P675">
        <v>20.483999999999899</v>
      </c>
      <c r="Q675">
        <v>-0.12741952416430399</v>
      </c>
    </row>
    <row r="676" spans="1:17" x14ac:dyDescent="0.3">
      <c r="A676" t="s">
        <v>1489</v>
      </c>
      <c r="B676" t="s">
        <v>1490</v>
      </c>
      <c r="C676" t="s">
        <v>3169</v>
      </c>
      <c r="D676" t="s">
        <v>570</v>
      </c>
      <c r="E676">
        <v>7124.8704297499999</v>
      </c>
      <c r="F676">
        <v>326.5</v>
      </c>
      <c r="G676">
        <v>-6.8653721053604997</v>
      </c>
      <c r="H676">
        <v>9.6303508935182691</v>
      </c>
      <c r="I676">
        <v>-16.922312842236799</v>
      </c>
      <c r="J676">
        <v>-3.79718235564073</v>
      </c>
      <c r="K676">
        <v>306.80302635845999</v>
      </c>
      <c r="L676">
        <v>312.30426079610498</v>
      </c>
      <c r="M676">
        <v>59.171464946434902</v>
      </c>
      <c r="N676">
        <v>1.61455313602146</v>
      </c>
      <c r="O676">
        <v>24.128637059724301</v>
      </c>
      <c r="P676">
        <v>28.2655666863091</v>
      </c>
      <c r="Q676">
        <v>7.5725392020237994E-2</v>
      </c>
    </row>
    <row r="677" spans="1:17" x14ac:dyDescent="0.3">
      <c r="A677" t="s">
        <v>1491</v>
      </c>
      <c r="B677" t="s">
        <v>1492</v>
      </c>
      <c r="C677" t="s">
        <v>3172</v>
      </c>
      <c r="D677" t="s">
        <v>46</v>
      </c>
      <c r="E677">
        <v>7118.4708437899899</v>
      </c>
      <c r="F677">
        <v>191.26</v>
      </c>
      <c r="G677">
        <v>-6.6795746180495801</v>
      </c>
      <c r="H677">
        <v>-5.7196681837213701</v>
      </c>
      <c r="I677">
        <v>-25.158693024655499</v>
      </c>
      <c r="J677">
        <v>0.68931681572764603</v>
      </c>
      <c r="K677">
        <v>193.61174338053499</v>
      </c>
      <c r="L677">
        <v>190.52475727678799</v>
      </c>
      <c r="M677">
        <v>46.679784832926302</v>
      </c>
      <c r="N677">
        <v>1.1386859277325401</v>
      </c>
      <c r="O677">
        <v>30.346125692774201</v>
      </c>
      <c r="P677">
        <v>39.402332361516002</v>
      </c>
      <c r="Q677">
        <v>0.107720880343724</v>
      </c>
    </row>
    <row r="678" spans="1:17" x14ac:dyDescent="0.3">
      <c r="A678" t="s">
        <v>1493</v>
      </c>
      <c r="B678" t="s">
        <v>1494</v>
      </c>
      <c r="C678" t="s">
        <v>3175</v>
      </c>
      <c r="D678" t="s">
        <v>187</v>
      </c>
      <c r="E678">
        <v>7089.2285922000001</v>
      </c>
      <c r="F678">
        <v>517.20000000000005</v>
      </c>
      <c r="G678">
        <v>-0.340515602763375</v>
      </c>
      <c r="H678">
        <v>-4.2777532155355598</v>
      </c>
      <c r="I678">
        <v>10.809124214449101</v>
      </c>
      <c r="J678">
        <v>-2.5202721070884202</v>
      </c>
      <c r="K678">
        <v>525.50481763781704</v>
      </c>
      <c r="L678">
        <v>471.39430374314998</v>
      </c>
      <c r="M678">
        <v>33.730477642965504</v>
      </c>
      <c r="N678">
        <v>0.67760472974017205</v>
      </c>
      <c r="O678">
        <v>23.665893271461702</v>
      </c>
      <c r="P678">
        <v>46.204946996466397</v>
      </c>
      <c r="Q678">
        <v>2.9527432410348001E-2</v>
      </c>
    </row>
    <row r="679" spans="1:17" x14ac:dyDescent="0.3">
      <c r="A679" t="s">
        <v>1495</v>
      </c>
      <c r="B679" t="s">
        <v>1496</v>
      </c>
      <c r="C679" t="s">
        <v>3183</v>
      </c>
      <c r="D679" t="s">
        <v>384</v>
      </c>
      <c r="E679">
        <v>7084.5093998399998</v>
      </c>
      <c r="F679">
        <v>1571.6</v>
      </c>
      <c r="G679">
        <v>52.270160767808797</v>
      </c>
      <c r="H679">
        <v>-16.809980071523299</v>
      </c>
      <c r="I679">
        <v>34.558984594818703</v>
      </c>
      <c r="J679">
        <v>0.36583604394227498</v>
      </c>
      <c r="K679">
        <v>1630.86186094657</v>
      </c>
      <c r="L679">
        <v>1403.4055605722899</v>
      </c>
      <c r="M679">
        <v>51.716538511517399</v>
      </c>
      <c r="N679">
        <v>0.64028334197644099</v>
      </c>
      <c r="O679">
        <v>22.5375413591244</v>
      </c>
      <c r="P679">
        <v>105.545383206905</v>
      </c>
      <c r="Q679">
        <v>6.6115813935034004E-2</v>
      </c>
    </row>
    <row r="680" spans="1:17" x14ac:dyDescent="0.3">
      <c r="A680" t="s">
        <v>1497</v>
      </c>
      <c r="B680" t="s">
        <v>1498</v>
      </c>
      <c r="C680" t="s">
        <v>3171</v>
      </c>
      <c r="D680" t="s">
        <v>117</v>
      </c>
      <c r="E680">
        <v>7081.2782204199902</v>
      </c>
      <c r="F680">
        <v>1173.8</v>
      </c>
      <c r="G680">
        <v>41.766695376142998</v>
      </c>
      <c r="H680">
        <v>-11.5120498249001</v>
      </c>
      <c r="I680">
        <v>24.121951184545001</v>
      </c>
      <c r="J680">
        <v>-1.29889295595159</v>
      </c>
      <c r="K680">
        <v>1186.1843768337301</v>
      </c>
      <c r="L680">
        <v>1023.08261651697</v>
      </c>
      <c r="M680">
        <v>38.317242531303599</v>
      </c>
      <c r="N680">
        <v>0.34992710884375799</v>
      </c>
      <c r="O680">
        <v>14.6788209234963</v>
      </c>
      <c r="P680">
        <v>80.238003838771505</v>
      </c>
      <c r="Q680">
        <v>7.0750714511092994E-2</v>
      </c>
    </row>
    <row r="681" spans="1:17" x14ac:dyDescent="0.3">
      <c r="A681" t="s">
        <v>1499</v>
      </c>
      <c r="B681" t="s">
        <v>1500</v>
      </c>
      <c r="C681" t="s">
        <v>3173</v>
      </c>
      <c r="D681" t="s">
        <v>54</v>
      </c>
      <c r="E681">
        <v>7039.531892</v>
      </c>
      <c r="F681">
        <v>1720</v>
      </c>
      <c r="G681">
        <v>8.7620513109939306</v>
      </c>
      <c r="H681">
        <v>22.297355802999299</v>
      </c>
      <c r="I681">
        <v>36.315427276166801</v>
      </c>
      <c r="J681">
        <v>1.3147611671356201</v>
      </c>
      <c r="K681">
        <v>1465.1111769014301</v>
      </c>
      <c r="L681">
        <v>1293.04897735687</v>
      </c>
      <c r="M681">
        <v>67.362346544639195</v>
      </c>
      <c r="N681">
        <v>1.48936426980697</v>
      </c>
      <c r="O681">
        <v>5.9883720930232496</v>
      </c>
      <c r="P681">
        <v>71.237990940315598</v>
      </c>
      <c r="Q681">
        <v>2.1530091832206E-2</v>
      </c>
    </row>
    <row r="682" spans="1:17" x14ac:dyDescent="0.3">
      <c r="A682" t="s">
        <v>1501</v>
      </c>
      <c r="B682" t="s">
        <v>1502</v>
      </c>
      <c r="C682" t="s">
        <v>3173</v>
      </c>
      <c r="D682" t="s">
        <v>54</v>
      </c>
      <c r="E682">
        <v>7003.5003906279999</v>
      </c>
      <c r="F682">
        <v>215.81</v>
      </c>
      <c r="G682">
        <v>-39.153354861464699</v>
      </c>
      <c r="H682">
        <v>-5.4472387964209998</v>
      </c>
      <c r="I682">
        <v>-58.682896703965604</v>
      </c>
      <c r="J682">
        <v>-0.90792933550357402</v>
      </c>
      <c r="K682">
        <v>223.96070904241799</v>
      </c>
      <c r="L682">
        <v>252.58555001783199</v>
      </c>
      <c r="M682">
        <v>40.542238054938998</v>
      </c>
      <c r="N682">
        <v>0.72932744966223595</v>
      </c>
      <c r="O682">
        <v>119.081599555164</v>
      </c>
      <c r="P682">
        <v>10.050994390616999</v>
      </c>
      <c r="Q682">
        <v>-3.0509778658468999E-2</v>
      </c>
    </row>
    <row r="683" spans="1:17" hidden="1" x14ac:dyDescent="0.3">
      <c r="A683" t="s">
        <v>1503</v>
      </c>
      <c r="B683" t="s">
        <v>1504</v>
      </c>
      <c r="C683" t="s">
        <v>3184</v>
      </c>
      <c r="D683" t="s">
        <v>443</v>
      </c>
      <c r="E683">
        <v>6992.44774452</v>
      </c>
      <c r="F683">
        <v>7269.2</v>
      </c>
      <c r="G683">
        <v>1.24472051261979</v>
      </c>
      <c r="H683">
        <v>21.613433008989102</v>
      </c>
      <c r="I683">
        <v>18.629703941329002</v>
      </c>
      <c r="J683">
        <v>-2.2275916296715598E-3</v>
      </c>
      <c r="K683">
        <v>6423.7485156876801</v>
      </c>
      <c r="L683">
        <v>5825.3349044042798</v>
      </c>
      <c r="M683">
        <v>75.050850974271796</v>
      </c>
      <c r="N683">
        <v>1.4784615302161599</v>
      </c>
      <c r="O683">
        <v>2.2808562152644098</v>
      </c>
      <c r="P683">
        <v>45.868282698559199</v>
      </c>
      <c r="Q683">
        <v>9.5003626010419007E-2</v>
      </c>
    </row>
    <row r="684" spans="1:17" hidden="1" x14ac:dyDescent="0.3">
      <c r="A684" t="s">
        <v>1505</v>
      </c>
      <c r="B684" t="s">
        <v>1506</v>
      </c>
      <c r="C684" t="s">
        <v>3184</v>
      </c>
      <c r="D684" t="s">
        <v>982</v>
      </c>
      <c r="E684">
        <v>6989.4125865240203</v>
      </c>
      <c r="F684">
        <v>739.6</v>
      </c>
      <c r="G684">
        <v>404.97052612006598</v>
      </c>
      <c r="H684">
        <v>-12.4547308668574</v>
      </c>
      <c r="I684">
        <v>107.355340718175</v>
      </c>
      <c r="J684">
        <v>-1.70414518183773</v>
      </c>
      <c r="K684">
        <v>763.55171092563501</v>
      </c>
      <c r="L684">
        <v>595.31683397469601</v>
      </c>
      <c r="M684">
        <v>35.428111442465202</v>
      </c>
      <c r="N684">
        <v>0.47066489320844501</v>
      </c>
      <c r="O684">
        <v>23.1341265548945</v>
      </c>
      <c r="P684">
        <v>491.443422630947</v>
      </c>
      <c r="Q684">
        <v>0.22525368575719501</v>
      </c>
    </row>
    <row r="685" spans="1:17" x14ac:dyDescent="0.3">
      <c r="A685" t="s">
        <v>1507</v>
      </c>
      <c r="B685" t="s">
        <v>1508</v>
      </c>
      <c r="C685" t="s">
        <v>3177</v>
      </c>
      <c r="D685" t="s">
        <v>409</v>
      </c>
      <c r="E685">
        <v>6968.4966247530001</v>
      </c>
      <c r="F685">
        <v>224.31</v>
      </c>
      <c r="G685">
        <v>129.162499801949</v>
      </c>
      <c r="H685">
        <v>5.1845612040943303</v>
      </c>
      <c r="I685">
        <v>13.4035763545308</v>
      </c>
      <c r="J685">
        <v>2.1014731115693901</v>
      </c>
      <c r="K685">
        <v>214.10134599252399</v>
      </c>
      <c r="L685">
        <v>182.954750387025</v>
      </c>
      <c r="M685">
        <v>58.917240796124901</v>
      </c>
      <c r="N685">
        <v>0.88349432090807001</v>
      </c>
      <c r="O685">
        <v>2.3850920600954</v>
      </c>
      <c r="P685">
        <v>214.600280504908</v>
      </c>
      <c r="Q685">
        <v>0.129614741423313</v>
      </c>
    </row>
    <row r="686" spans="1:17" x14ac:dyDescent="0.3">
      <c r="A686" t="s">
        <v>1509</v>
      </c>
      <c r="B686" t="s">
        <v>1510</v>
      </c>
      <c r="C686" t="s">
        <v>3171</v>
      </c>
      <c r="D686" t="s">
        <v>400</v>
      </c>
      <c r="E686">
        <v>6923.9192329999996</v>
      </c>
      <c r="F686">
        <v>302.5</v>
      </c>
      <c r="G686">
        <v>-56.0833036879202</v>
      </c>
      <c r="H686">
        <v>-3.8810209490040002</v>
      </c>
      <c r="I686">
        <v>-16.4888618912968</v>
      </c>
      <c r="J686">
        <v>-0.26648096987015102</v>
      </c>
      <c r="K686">
        <v>302.31311453234702</v>
      </c>
      <c r="L686">
        <v>314.08914834933501</v>
      </c>
      <c r="M686">
        <v>44.8265485560473</v>
      </c>
      <c r="N686">
        <v>0.65851132070163199</v>
      </c>
      <c r="O686">
        <v>35.537190082644599</v>
      </c>
      <c r="P686">
        <v>17.1799341468138</v>
      </c>
      <c r="Q686">
        <v>-2.7178167965716E-2</v>
      </c>
    </row>
    <row r="687" spans="1:17" x14ac:dyDescent="0.3">
      <c r="A687" t="s">
        <v>1511</v>
      </c>
      <c r="B687" t="s">
        <v>1512</v>
      </c>
      <c r="C687" t="s">
        <v>3175</v>
      </c>
      <c r="D687" t="s">
        <v>261</v>
      </c>
      <c r="E687">
        <v>6869.7652853653599</v>
      </c>
      <c r="F687">
        <v>2518.1999999999998</v>
      </c>
      <c r="G687">
        <v>-16.5730209227535</v>
      </c>
      <c r="H687">
        <v>0.80665957113713604</v>
      </c>
      <c r="I687">
        <v>23.185871521948901</v>
      </c>
      <c r="J687">
        <v>1.9953439166753799</v>
      </c>
      <c r="K687">
        <v>2444.4450699542999</v>
      </c>
      <c r="L687">
        <v>2302.86790630108</v>
      </c>
      <c r="M687">
        <v>52.9486011085854</v>
      </c>
      <c r="N687">
        <v>0.81714382065637603</v>
      </c>
      <c r="O687">
        <v>10.952267492653499</v>
      </c>
      <c r="P687">
        <v>46.406976744185997</v>
      </c>
      <c r="Q687">
        <v>0.103170248200745</v>
      </c>
    </row>
    <row r="688" spans="1:17" x14ac:dyDescent="0.3">
      <c r="A688" t="s">
        <v>1513</v>
      </c>
      <c r="B688" t="s">
        <v>1514</v>
      </c>
      <c r="C688" t="s">
        <v>3179</v>
      </c>
      <c r="D688" t="s">
        <v>1515</v>
      </c>
      <c r="E688">
        <v>6866.9596474875498</v>
      </c>
      <c r="F688">
        <v>503.2</v>
      </c>
      <c r="G688">
        <v>-10.760987107318099</v>
      </c>
      <c r="H688">
        <v>-1.4822828090434901</v>
      </c>
      <c r="I688">
        <v>-18.133417904949301</v>
      </c>
      <c r="J688">
        <v>-5.7497601467944701</v>
      </c>
      <c r="K688">
        <v>495.17440283230297</v>
      </c>
      <c r="L688">
        <v>463.32047168927102</v>
      </c>
      <c r="M688">
        <v>42.314713185406703</v>
      </c>
      <c r="N688">
        <v>0.69215805259220697</v>
      </c>
      <c r="O688">
        <v>14.646263910969701</v>
      </c>
      <c r="P688">
        <v>47.005550686532203</v>
      </c>
    </row>
    <row r="689" spans="1:17" x14ac:dyDescent="0.3">
      <c r="A689" t="s">
        <v>1516</v>
      </c>
      <c r="B689" t="s">
        <v>1517</v>
      </c>
      <c r="C689" t="s">
        <v>613</v>
      </c>
      <c r="D689" t="s">
        <v>613</v>
      </c>
      <c r="E689">
        <v>6866.8210980000003</v>
      </c>
      <c r="F689">
        <v>342.45</v>
      </c>
      <c r="G689">
        <v>-42.837465071127298</v>
      </c>
      <c r="H689">
        <v>-11.4957749075799</v>
      </c>
      <c r="I689">
        <v>-11.574837986664299</v>
      </c>
      <c r="J689">
        <v>-0.74382569994180603</v>
      </c>
      <c r="K689">
        <v>357.04375158432902</v>
      </c>
      <c r="L689">
        <v>349.63269105254</v>
      </c>
      <c r="M689">
        <v>37.269224315673597</v>
      </c>
      <c r="N689">
        <v>1.4242866939323999</v>
      </c>
      <c r="O689">
        <v>27.5952693823915</v>
      </c>
      <c r="P689">
        <v>27.8991596638655</v>
      </c>
      <c r="Q689">
        <v>9.7007111331877005E-2</v>
      </c>
    </row>
    <row r="690" spans="1:17" x14ac:dyDescent="0.3">
      <c r="A690" t="s">
        <v>1518</v>
      </c>
      <c r="B690" t="s">
        <v>1519</v>
      </c>
      <c r="C690" t="s">
        <v>3175</v>
      </c>
      <c r="D690" t="s">
        <v>187</v>
      </c>
      <c r="E690">
        <v>6843.2855937300001</v>
      </c>
      <c r="F690">
        <v>2384.1</v>
      </c>
      <c r="G690">
        <v>113.05012390039499</v>
      </c>
      <c r="H690">
        <v>-13.6721293495502</v>
      </c>
      <c r="I690">
        <v>52.247344342101201</v>
      </c>
      <c r="J690">
        <v>-3.6363320167321298</v>
      </c>
      <c r="K690">
        <v>2471.1480083849101</v>
      </c>
      <c r="L690">
        <v>1928.1809492293401</v>
      </c>
      <c r="M690">
        <v>25.261446935990001</v>
      </c>
      <c r="N690">
        <v>0.28890656779160401</v>
      </c>
      <c r="O690">
        <v>23.824504005704402</v>
      </c>
      <c r="P690">
        <v>175.746009715475</v>
      </c>
      <c r="Q690">
        <v>0.14362156766846301</v>
      </c>
    </row>
    <row r="691" spans="1:17" hidden="1" x14ac:dyDescent="0.3">
      <c r="A691" t="s">
        <v>1520</v>
      </c>
      <c r="B691" t="s">
        <v>1521</v>
      </c>
      <c r="C691" t="s">
        <v>3184</v>
      </c>
      <c r="D691" t="s">
        <v>124</v>
      </c>
      <c r="E691">
        <v>6839.2249429623098</v>
      </c>
      <c r="F691">
        <v>436.1</v>
      </c>
      <c r="G691">
        <v>-6.8846238061496097</v>
      </c>
      <c r="H691">
        <v>4.1428301087523502</v>
      </c>
      <c r="I691">
        <v>9.6286720135887496</v>
      </c>
      <c r="J691">
        <v>0.30159006338169703</v>
      </c>
      <c r="K691">
        <v>394.533895891898</v>
      </c>
      <c r="M691">
        <v>52.950743145271097</v>
      </c>
      <c r="O691">
        <v>7.4638844301765497</v>
      </c>
      <c r="P691">
        <v>34.143340510612099</v>
      </c>
    </row>
    <row r="692" spans="1:17" x14ac:dyDescent="0.3">
      <c r="A692" t="s">
        <v>1522</v>
      </c>
      <c r="B692" t="s">
        <v>1523</v>
      </c>
      <c r="C692" t="s">
        <v>613</v>
      </c>
      <c r="D692" t="s">
        <v>463</v>
      </c>
      <c r="E692">
        <v>6809.8361267199998</v>
      </c>
      <c r="F692">
        <v>953.65</v>
      </c>
      <c r="G692">
        <v>-8.1256713158538396</v>
      </c>
      <c r="H692">
        <v>-1.02389371479724</v>
      </c>
      <c r="I692">
        <v>8.4991994038083103</v>
      </c>
      <c r="J692">
        <v>-0.62297464183142104</v>
      </c>
      <c r="K692">
        <v>939.71322904600595</v>
      </c>
      <c r="L692">
        <v>863.15630594918298</v>
      </c>
      <c r="M692">
        <v>47.321311794772001</v>
      </c>
      <c r="N692">
        <v>0.59276475547783403</v>
      </c>
      <c r="O692">
        <v>18.2823887170345</v>
      </c>
      <c r="P692">
        <v>38.874326489005298</v>
      </c>
      <c r="Q692">
        <v>0.14551704248113601</v>
      </c>
    </row>
    <row r="693" spans="1:17" x14ac:dyDescent="0.3">
      <c r="A693" t="s">
        <v>1524</v>
      </c>
      <c r="B693" t="s">
        <v>1525</v>
      </c>
      <c r="C693" t="s">
        <v>3182</v>
      </c>
      <c r="D693" t="s">
        <v>130</v>
      </c>
      <c r="E693">
        <v>6798.9663831500002</v>
      </c>
      <c r="F693">
        <v>815.35</v>
      </c>
      <c r="G693">
        <v>53.757345190910698</v>
      </c>
      <c r="H693">
        <v>-4.9316924836187201</v>
      </c>
      <c r="I693">
        <v>-9.4363805808755998</v>
      </c>
      <c r="J693">
        <v>-2.6118919741145299</v>
      </c>
      <c r="K693">
        <v>854.11959342390401</v>
      </c>
      <c r="L693">
        <v>771.71961008204403</v>
      </c>
      <c r="M693">
        <v>42.8784563918055</v>
      </c>
      <c r="N693">
        <v>1.2062635837043401</v>
      </c>
      <c r="O693">
        <v>36.137854908934798</v>
      </c>
      <c r="P693">
        <v>125.359314538419</v>
      </c>
      <c r="Q693">
        <v>0.124345630835245</v>
      </c>
    </row>
    <row r="694" spans="1:17" hidden="1" x14ac:dyDescent="0.3">
      <c r="A694" t="s">
        <v>1526</v>
      </c>
      <c r="B694" t="s">
        <v>1527</v>
      </c>
      <c r="C694" t="s">
        <v>3184</v>
      </c>
      <c r="D694" t="s">
        <v>83</v>
      </c>
      <c r="E694">
        <v>6793.7422409173696</v>
      </c>
      <c r="F694">
        <v>2471.65</v>
      </c>
      <c r="G694">
        <v>66.950920037818804</v>
      </c>
      <c r="H694">
        <v>14.916786876755999</v>
      </c>
      <c r="I694">
        <v>73.268681444754293</v>
      </c>
      <c r="J694">
        <v>6.1792595373457697</v>
      </c>
      <c r="K694">
        <v>2059.41994443146</v>
      </c>
      <c r="L694">
        <v>1615.94769272454</v>
      </c>
      <c r="M694">
        <v>75.925047280479504</v>
      </c>
      <c r="N694">
        <v>1.05329407526965</v>
      </c>
      <c r="O694">
        <v>2.1584771306617001</v>
      </c>
      <c r="P694">
        <v>116.81140350877099</v>
      </c>
      <c r="Q694">
        <v>0.12811506733237599</v>
      </c>
    </row>
    <row r="695" spans="1:17" x14ac:dyDescent="0.3">
      <c r="A695" t="s">
        <v>1528</v>
      </c>
      <c r="B695" t="s">
        <v>1529</v>
      </c>
      <c r="C695" t="s">
        <v>3167</v>
      </c>
      <c r="D695" t="s">
        <v>270</v>
      </c>
      <c r="E695">
        <v>6790.7988659100001</v>
      </c>
      <c r="F695">
        <v>1379.1</v>
      </c>
      <c r="G695">
        <v>127.16454944069901</v>
      </c>
      <c r="H695">
        <v>-5.4508672098782602</v>
      </c>
      <c r="I695">
        <v>22.8978538904414</v>
      </c>
      <c r="J695">
        <v>-2.59989872636306</v>
      </c>
      <c r="K695">
        <v>1333.1814658580799</v>
      </c>
      <c r="L695">
        <v>1072.5615181676101</v>
      </c>
      <c r="M695">
        <v>44.179859623622399</v>
      </c>
      <c r="N695">
        <v>0.65355464030160304</v>
      </c>
      <c r="O695">
        <v>9.7491117395402895</v>
      </c>
      <c r="P695">
        <v>164.17009864955401</v>
      </c>
      <c r="Q695">
        <v>9.2151965666646005E-2</v>
      </c>
    </row>
    <row r="696" spans="1:17" x14ac:dyDescent="0.3">
      <c r="A696" t="s">
        <v>1530</v>
      </c>
      <c r="B696" t="s">
        <v>1531</v>
      </c>
      <c r="C696" t="s">
        <v>3173</v>
      </c>
      <c r="D696" t="s">
        <v>54</v>
      </c>
      <c r="E696">
        <v>6769.2253488249999</v>
      </c>
      <c r="F696">
        <v>1334.65</v>
      </c>
      <c r="G696">
        <v>127.71973136503</v>
      </c>
      <c r="H696">
        <v>-14.750877790182701</v>
      </c>
      <c r="I696">
        <v>7.2843700856484803</v>
      </c>
      <c r="J696">
        <v>-4.8578648273831204</v>
      </c>
      <c r="K696">
        <v>1378.84648193608</v>
      </c>
      <c r="L696">
        <v>1120.5645176288499</v>
      </c>
      <c r="M696">
        <v>34.156168536464499</v>
      </c>
      <c r="N696">
        <v>0.70832548226916503</v>
      </c>
      <c r="O696">
        <v>19.132356797662201</v>
      </c>
      <c r="P696">
        <v>208.91100567063901</v>
      </c>
      <c r="Q696">
        <v>0.109327460636723</v>
      </c>
    </row>
    <row r="697" spans="1:17" hidden="1" x14ac:dyDescent="0.3">
      <c r="A697" t="s">
        <v>1532</v>
      </c>
      <c r="B697" t="s">
        <v>1533</v>
      </c>
      <c r="C697" t="s">
        <v>3184</v>
      </c>
      <c r="D697" t="s">
        <v>1077</v>
      </c>
      <c r="E697">
        <v>6746.8437323999997</v>
      </c>
      <c r="F697">
        <v>131.5</v>
      </c>
      <c r="G697">
        <v>-20.855946601001801</v>
      </c>
      <c r="H697">
        <v>-2.2230235497842301</v>
      </c>
      <c r="I697">
        <v>-10.894283291975199</v>
      </c>
      <c r="K697">
        <v>123.40259093004499</v>
      </c>
      <c r="M697">
        <v>1.05563603616817</v>
      </c>
      <c r="N697">
        <v>0.42</v>
      </c>
      <c r="O697">
        <v>0.65399239543726395</v>
      </c>
      <c r="P697">
        <v>10.970464135021</v>
      </c>
    </row>
    <row r="698" spans="1:17" hidden="1" x14ac:dyDescent="0.3">
      <c r="A698" t="s">
        <v>1534</v>
      </c>
      <c r="B698" t="s">
        <v>1535</v>
      </c>
      <c r="C698" t="s">
        <v>3184</v>
      </c>
      <c r="D698" t="s">
        <v>46</v>
      </c>
      <c r="E698">
        <v>6731.5863631662896</v>
      </c>
      <c r="F698">
        <v>385.75</v>
      </c>
      <c r="G698">
        <v>-31.618713246121398</v>
      </c>
      <c r="H698">
        <v>-5.4710797323776603</v>
      </c>
      <c r="I698">
        <v>-15.105417426382999</v>
      </c>
      <c r="J698">
        <v>-1.24161535603422</v>
      </c>
      <c r="M698">
        <v>52.966453890208498</v>
      </c>
      <c r="O698">
        <v>10.123136746597501</v>
      </c>
      <c r="P698">
        <v>4.8518619189997301</v>
      </c>
    </row>
    <row r="699" spans="1:17" hidden="1" x14ac:dyDescent="0.3">
      <c r="A699" t="s">
        <v>1536</v>
      </c>
      <c r="B699" t="s">
        <v>1537</v>
      </c>
      <c r="C699" t="s">
        <v>3184</v>
      </c>
      <c r="D699" t="s">
        <v>261</v>
      </c>
      <c r="E699">
        <v>6679.4069184</v>
      </c>
      <c r="F699">
        <v>3039.1</v>
      </c>
      <c r="G699">
        <v>-16.804653455160199</v>
      </c>
      <c r="H699">
        <v>-6.6518210181386603</v>
      </c>
      <c r="I699">
        <v>10.2498792413655</v>
      </c>
      <c r="J699">
        <v>-5.3070666277221497</v>
      </c>
      <c r="K699">
        <v>3198.8080519323998</v>
      </c>
      <c r="L699">
        <v>2953.6420281087499</v>
      </c>
      <c r="M699">
        <v>32.537354862473997</v>
      </c>
      <c r="N699">
        <v>0.77811350905771104</v>
      </c>
      <c r="O699">
        <v>27.9984205850416</v>
      </c>
      <c r="P699">
        <v>44.787994282991797</v>
      </c>
      <c r="Q699">
        <v>8.6427417073083004E-2</v>
      </c>
    </row>
    <row r="700" spans="1:17" x14ac:dyDescent="0.3">
      <c r="A700" t="s">
        <v>1538</v>
      </c>
      <c r="B700" t="s">
        <v>1539</v>
      </c>
      <c r="C700" t="s">
        <v>3180</v>
      </c>
      <c r="D700" t="s">
        <v>130</v>
      </c>
      <c r="E700">
        <v>6665.1599162000002</v>
      </c>
      <c r="F700">
        <v>945.95</v>
      </c>
      <c r="G700">
        <v>7.4337773290661397</v>
      </c>
      <c r="H700">
        <v>-2.6493393392579101</v>
      </c>
      <c r="I700">
        <v>-3.5193250993371499</v>
      </c>
      <c r="J700">
        <v>-2.0817735857762698</v>
      </c>
      <c r="K700">
        <v>941.05640351874297</v>
      </c>
      <c r="L700">
        <v>874.42738718789894</v>
      </c>
      <c r="M700">
        <v>43.852832564313402</v>
      </c>
      <c r="N700">
        <v>0.52756874290304701</v>
      </c>
      <c r="O700">
        <v>8.8746762513874895</v>
      </c>
      <c r="P700">
        <v>53.5508481454427</v>
      </c>
      <c r="Q700">
        <v>1.7642976440236002E-2</v>
      </c>
    </row>
    <row r="701" spans="1:17" x14ac:dyDescent="0.3">
      <c r="A701" t="s">
        <v>1540</v>
      </c>
      <c r="B701" t="s">
        <v>1541</v>
      </c>
      <c r="C701" t="s">
        <v>3172</v>
      </c>
      <c r="D701" t="s">
        <v>46</v>
      </c>
      <c r="E701">
        <v>6645.8414392579998</v>
      </c>
      <c r="F701">
        <v>236.74</v>
      </c>
      <c r="G701">
        <v>63.969884721626201</v>
      </c>
      <c r="H701">
        <v>-1.35382883312466</v>
      </c>
      <c r="I701">
        <v>25.8186258506014</v>
      </c>
      <c r="J701">
        <v>-2.0830416168431101</v>
      </c>
      <c r="K701">
        <v>237.89850968722101</v>
      </c>
      <c r="L701">
        <v>199.82714734000299</v>
      </c>
      <c r="M701">
        <v>46.529232084323702</v>
      </c>
      <c r="N701">
        <v>0.59984213420628696</v>
      </c>
      <c r="O701">
        <v>20.275407620174001</v>
      </c>
      <c r="P701">
        <v>98.941176470588204</v>
      </c>
      <c r="Q701">
        <v>7.1546496579024996E-2</v>
      </c>
    </row>
    <row r="702" spans="1:17" hidden="1" x14ac:dyDescent="0.3">
      <c r="A702" t="s">
        <v>1542</v>
      </c>
      <c r="B702" t="s">
        <v>1543</v>
      </c>
      <c r="C702" t="s">
        <v>3184</v>
      </c>
      <c r="D702" t="s">
        <v>1376</v>
      </c>
      <c r="E702">
        <v>6636.6662775300001</v>
      </c>
      <c r="F702">
        <v>1421.82</v>
      </c>
      <c r="G702">
        <v>-22.075965749372699</v>
      </c>
      <c r="H702">
        <v>-1.0258705248732001</v>
      </c>
      <c r="I702">
        <v>-9.75804783212131</v>
      </c>
      <c r="J702">
        <v>0.75262878944953504</v>
      </c>
      <c r="K702">
        <v>1402.7006243112901</v>
      </c>
      <c r="L702">
        <v>1366.5269247538999</v>
      </c>
      <c r="M702">
        <v>77.088001342421407</v>
      </c>
      <c r="N702">
        <v>0.87580579499498701</v>
      </c>
      <c r="O702">
        <v>2.6782574446835898</v>
      </c>
      <c r="P702">
        <v>12.990821313624901</v>
      </c>
      <c r="Q702">
        <v>-5.5078309021881003E-2</v>
      </c>
    </row>
    <row r="703" spans="1:17" x14ac:dyDescent="0.3">
      <c r="A703" t="s">
        <v>1544</v>
      </c>
      <c r="B703" t="s">
        <v>1545</v>
      </c>
      <c r="C703" t="s">
        <v>3178</v>
      </c>
      <c r="D703" t="s">
        <v>322</v>
      </c>
      <c r="E703">
        <v>6632.1285164399997</v>
      </c>
      <c r="F703">
        <v>2439.1</v>
      </c>
      <c r="G703">
        <v>77.771293028451893</v>
      </c>
      <c r="H703">
        <v>23.8970933094934</v>
      </c>
      <c r="I703">
        <v>102.852183596614</v>
      </c>
      <c r="J703">
        <v>20.549255412378098</v>
      </c>
      <c r="K703">
        <v>2057.5309414927801</v>
      </c>
      <c r="L703">
        <v>1661.8797236923299</v>
      </c>
      <c r="M703">
        <v>77.959640917764304</v>
      </c>
      <c r="N703">
        <v>1.4912763528572399</v>
      </c>
      <c r="O703">
        <v>0.93887089500226395</v>
      </c>
      <c r="P703">
        <v>156.38303463499199</v>
      </c>
      <c r="Q703">
        <v>-4.3631345730410004E-3</v>
      </c>
    </row>
    <row r="704" spans="1:17" x14ac:dyDescent="0.3">
      <c r="A704" t="s">
        <v>1546</v>
      </c>
      <c r="B704" t="s">
        <v>1547</v>
      </c>
      <c r="C704" t="s">
        <v>3170</v>
      </c>
      <c r="D704" t="s">
        <v>1008</v>
      </c>
      <c r="E704">
        <v>6588.2515513849903</v>
      </c>
      <c r="F704">
        <v>767.35</v>
      </c>
      <c r="G704">
        <v>132.78787237237</v>
      </c>
      <c r="H704">
        <v>28.679398831655501</v>
      </c>
      <c r="I704">
        <v>166.130811397456</v>
      </c>
      <c r="J704">
        <v>5.8138221626491298</v>
      </c>
      <c r="K704">
        <v>593.63733608190296</v>
      </c>
      <c r="L704">
        <v>412.58107593413001</v>
      </c>
      <c r="M704">
        <v>56.764108313656102</v>
      </c>
      <c r="N704">
        <v>0.91416653275073001</v>
      </c>
      <c r="O704">
        <v>13.8724180621619</v>
      </c>
      <c r="P704">
        <v>255.58387395736699</v>
      </c>
      <c r="Q704">
        <v>7.2188438314207001E-2</v>
      </c>
    </row>
    <row r="705" spans="1:17" hidden="1" x14ac:dyDescent="0.3">
      <c r="A705" t="s">
        <v>1548</v>
      </c>
      <c r="B705" t="s">
        <v>1549</v>
      </c>
      <c r="C705" t="s">
        <v>3184</v>
      </c>
      <c r="D705" t="s">
        <v>270</v>
      </c>
      <c r="E705">
        <v>6573.7969973238896</v>
      </c>
      <c r="F705">
        <v>543.65</v>
      </c>
      <c r="G705">
        <v>294.53096021813002</v>
      </c>
      <c r="H705">
        <v>71.494822751541804</v>
      </c>
      <c r="I705">
        <v>267.735835785777</v>
      </c>
      <c r="J705">
        <v>14.4185173734462</v>
      </c>
      <c r="K705">
        <v>375.33722092725401</v>
      </c>
      <c r="L705">
        <v>231.695370735236</v>
      </c>
      <c r="M705">
        <v>68.6854702111996</v>
      </c>
      <c r="N705">
        <v>0.99049961836567502</v>
      </c>
      <c r="O705">
        <v>10.365124620619801</v>
      </c>
      <c r="P705">
        <v>430.80453036516298</v>
      </c>
      <c r="Q705">
        <v>0.23106534148687299</v>
      </c>
    </row>
    <row r="706" spans="1:17" x14ac:dyDescent="0.3">
      <c r="A706" t="s">
        <v>1550</v>
      </c>
      <c r="B706" t="s">
        <v>1551</v>
      </c>
      <c r="C706" t="s">
        <v>3181</v>
      </c>
      <c r="D706" t="s">
        <v>613</v>
      </c>
      <c r="E706">
        <v>6532.1406530499999</v>
      </c>
      <c r="F706">
        <v>366.05</v>
      </c>
      <c r="G706">
        <v>43.323698055715496</v>
      </c>
      <c r="H706">
        <v>-3.7563120501204801</v>
      </c>
      <c r="I706">
        <v>8.2158471514446791</v>
      </c>
      <c r="J706">
        <v>-3.6096573791074702</v>
      </c>
      <c r="K706">
        <v>364.88537924260299</v>
      </c>
      <c r="L706">
        <v>333.99528445084201</v>
      </c>
      <c r="M706">
        <v>47.612972158732198</v>
      </c>
      <c r="N706">
        <v>1.1799093810427399</v>
      </c>
      <c r="O706">
        <v>19.737740745799702</v>
      </c>
      <c r="P706">
        <v>75.816522574447603</v>
      </c>
      <c r="Q706">
        <v>9.8923952921926003E-2</v>
      </c>
    </row>
    <row r="707" spans="1:17" x14ac:dyDescent="0.3">
      <c r="A707" t="s">
        <v>1552</v>
      </c>
      <c r="B707" t="s">
        <v>1553</v>
      </c>
      <c r="C707" t="s">
        <v>613</v>
      </c>
      <c r="D707" t="s">
        <v>463</v>
      </c>
      <c r="E707">
        <v>6531.8698300099904</v>
      </c>
      <c r="F707">
        <v>2172.1</v>
      </c>
      <c r="G707">
        <v>15.086723347236299</v>
      </c>
      <c r="H707">
        <v>-11.1859104501803</v>
      </c>
      <c r="I707">
        <v>73.949323113900803</v>
      </c>
      <c r="J707">
        <v>0.89272228496372297</v>
      </c>
      <c r="K707">
        <v>2133.4318169237799</v>
      </c>
      <c r="L707">
        <v>1737.3352728238899</v>
      </c>
      <c r="M707">
        <v>50.752160696233403</v>
      </c>
      <c r="N707">
        <v>0.36320596491731399</v>
      </c>
      <c r="O707">
        <v>14.773721283550399</v>
      </c>
      <c r="P707">
        <v>102.668532773501</v>
      </c>
      <c r="Q707">
        <v>-7.7775298409463997E-2</v>
      </c>
    </row>
    <row r="708" spans="1:17" x14ac:dyDescent="0.3">
      <c r="A708" t="s">
        <v>1554</v>
      </c>
      <c r="B708" t="s">
        <v>1555</v>
      </c>
      <c r="C708" t="s">
        <v>3183</v>
      </c>
      <c r="D708" t="s">
        <v>270</v>
      </c>
      <c r="E708">
        <v>6527.1249876900001</v>
      </c>
      <c r="F708">
        <v>681.65</v>
      </c>
      <c r="G708">
        <v>-21.398864203596901</v>
      </c>
      <c r="H708">
        <v>-5.4183654513677002</v>
      </c>
      <c r="I708">
        <v>26.106414701008799</v>
      </c>
      <c r="J708">
        <v>4.3524906892201196</v>
      </c>
      <c r="K708">
        <v>639.82397679360895</v>
      </c>
      <c r="L708">
        <v>575.79040459754594</v>
      </c>
      <c r="M708">
        <v>64.117670930808401</v>
      </c>
      <c r="N708">
        <v>0.39255619944404901</v>
      </c>
      <c r="O708">
        <v>6.6236338296779804</v>
      </c>
      <c r="P708">
        <v>56.719163122197898</v>
      </c>
      <c r="Q708">
        <v>4.4930647991087001E-2</v>
      </c>
    </row>
    <row r="709" spans="1:17" hidden="1" x14ac:dyDescent="0.3">
      <c r="A709" t="s">
        <v>1556</v>
      </c>
      <c r="B709" t="s">
        <v>1557</v>
      </c>
      <c r="C709" t="s">
        <v>3184</v>
      </c>
      <c r="D709" t="s">
        <v>1376</v>
      </c>
      <c r="E709">
        <v>6496.9056107910001</v>
      </c>
      <c r="F709">
        <v>1194.94</v>
      </c>
      <c r="G709">
        <v>-21.507881717970299</v>
      </c>
      <c r="H709">
        <v>-1.7141455206982801</v>
      </c>
      <c r="I709">
        <v>-9.7204745334252394</v>
      </c>
      <c r="J709">
        <v>0.88316320181441799</v>
      </c>
      <c r="K709">
        <v>1177.37075835727</v>
      </c>
      <c r="L709">
        <v>1145.4587235015999</v>
      </c>
      <c r="M709">
        <v>63.340787818078198</v>
      </c>
      <c r="N709">
        <v>0.95275627271046204</v>
      </c>
      <c r="O709">
        <v>10.916029256699</v>
      </c>
      <c r="P709">
        <v>38.014113951097798</v>
      </c>
    </row>
    <row r="710" spans="1:17" hidden="1" x14ac:dyDescent="0.3">
      <c r="A710" t="s">
        <v>1558</v>
      </c>
      <c r="B710" t="s">
        <v>1559</v>
      </c>
      <c r="C710" t="s">
        <v>3184</v>
      </c>
      <c r="D710" t="s">
        <v>1560</v>
      </c>
      <c r="E710">
        <v>6476.2865460149997</v>
      </c>
      <c r="F710">
        <v>507.65</v>
      </c>
      <c r="G710">
        <v>-7.9494274842995996</v>
      </c>
      <c r="H710">
        <v>-12.269980225605901</v>
      </c>
      <c r="I710">
        <v>-19.825794904612302</v>
      </c>
      <c r="J710">
        <v>-2.7331490940093301</v>
      </c>
      <c r="K710">
        <v>550.955221935189</v>
      </c>
      <c r="L710">
        <v>544.29601261932396</v>
      </c>
      <c r="M710">
        <v>33.1927998414778</v>
      </c>
      <c r="N710">
        <v>1.3214011533805401</v>
      </c>
      <c r="O710">
        <v>30.4048064611444</v>
      </c>
      <c r="P710">
        <v>30.333761232349101</v>
      </c>
      <c r="Q710">
        <v>5.4894107128271002E-2</v>
      </c>
    </row>
    <row r="711" spans="1:17" x14ac:dyDescent="0.3">
      <c r="A711" t="s">
        <v>1561</v>
      </c>
      <c r="B711" t="s">
        <v>1562</v>
      </c>
      <c r="C711" t="s">
        <v>3180</v>
      </c>
      <c r="D711" t="s">
        <v>431</v>
      </c>
      <c r="E711">
        <v>6475.5512305439997</v>
      </c>
      <c r="F711">
        <v>65.89</v>
      </c>
      <c r="G711">
        <v>-33.309553043578802</v>
      </c>
      <c r="H711">
        <v>-8.4961387702678692</v>
      </c>
      <c r="I711">
        <v>-25.625457742910601</v>
      </c>
      <c r="J711">
        <v>-2.5924798662104802</v>
      </c>
      <c r="K711">
        <v>66.484712115817999</v>
      </c>
      <c r="L711">
        <v>68.577064502149199</v>
      </c>
      <c r="M711">
        <v>42.959777156992502</v>
      </c>
      <c r="N711">
        <v>0.66174266375173196</v>
      </c>
      <c r="O711">
        <v>48.732736378813101</v>
      </c>
      <c r="P711">
        <v>12.382739212007399</v>
      </c>
      <c r="Q711">
        <v>1.4355574599774001E-2</v>
      </c>
    </row>
    <row r="712" spans="1:17" x14ac:dyDescent="0.3">
      <c r="A712" t="s">
        <v>1563</v>
      </c>
      <c r="B712" t="s">
        <v>1564</v>
      </c>
      <c r="C712" t="s">
        <v>3181</v>
      </c>
      <c r="D712" t="s">
        <v>161</v>
      </c>
      <c r="E712">
        <v>6435.7698622099997</v>
      </c>
      <c r="F712">
        <v>412.1</v>
      </c>
      <c r="G712">
        <v>24.413807492281599</v>
      </c>
      <c r="H712">
        <v>-7.2581658472839301</v>
      </c>
      <c r="I712">
        <v>19.628592145667401</v>
      </c>
      <c r="J712">
        <v>2.1056800720708799</v>
      </c>
      <c r="K712">
        <v>406.21590933012101</v>
      </c>
      <c r="L712">
        <v>347.22642919237899</v>
      </c>
      <c r="M712">
        <v>52.125101822478101</v>
      </c>
      <c r="N712">
        <v>0.70013620707717095</v>
      </c>
      <c r="O712">
        <v>9.4394564426110108</v>
      </c>
      <c r="P712">
        <v>82.304799823047901</v>
      </c>
      <c r="Q712">
        <v>0.179983193642277</v>
      </c>
    </row>
    <row r="713" spans="1:17" x14ac:dyDescent="0.3">
      <c r="A713" t="s">
        <v>1565</v>
      </c>
      <c r="B713" t="s">
        <v>1566</v>
      </c>
      <c r="C713" t="s">
        <v>3177</v>
      </c>
      <c r="D713" t="s">
        <v>77</v>
      </c>
      <c r="E713">
        <v>6423.6599698</v>
      </c>
      <c r="F713">
        <v>313.55</v>
      </c>
      <c r="G713">
        <v>46.037305749443298</v>
      </c>
      <c r="H713">
        <v>0.27779371075843601</v>
      </c>
      <c r="I713">
        <v>27.0952027666745</v>
      </c>
      <c r="J713">
        <v>11.741134423688701</v>
      </c>
      <c r="K713">
        <v>298.92386529377802</v>
      </c>
      <c r="L713">
        <v>261.83228437412498</v>
      </c>
      <c r="M713">
        <v>66.864156709495404</v>
      </c>
      <c r="N713">
        <v>0.44984813561606102</v>
      </c>
      <c r="O713">
        <v>17.8759368521767</v>
      </c>
      <c r="P713">
        <v>84.170337738619594</v>
      </c>
      <c r="Q713">
        <v>7.0798573376219004E-2</v>
      </c>
    </row>
    <row r="714" spans="1:17" x14ac:dyDescent="0.3">
      <c r="A714" t="s">
        <v>1567</v>
      </c>
      <c r="B714" t="s">
        <v>1568</v>
      </c>
      <c r="C714" t="s">
        <v>3169</v>
      </c>
      <c r="D714" t="s">
        <v>24</v>
      </c>
      <c r="E714">
        <v>6417.7295930330001</v>
      </c>
      <c r="F714">
        <v>24.53</v>
      </c>
      <c r="G714">
        <v>-32.640272030947301</v>
      </c>
      <c r="H714">
        <v>-6.5148690433464598</v>
      </c>
      <c r="I714">
        <v>-27.8610368590988</v>
      </c>
      <c r="J714">
        <v>-1.09075430784851</v>
      </c>
      <c r="K714">
        <v>25.469304429775001</v>
      </c>
      <c r="L714">
        <v>25.881111132901999</v>
      </c>
      <c r="M714">
        <v>35.4137974706289</v>
      </c>
      <c r="N714">
        <v>0.60705126599610004</v>
      </c>
      <c r="O714">
        <v>50.353546952243903</v>
      </c>
      <c r="P714">
        <v>15.8513081380546</v>
      </c>
      <c r="Q714">
        <v>9.5864003661540007E-2</v>
      </c>
    </row>
    <row r="715" spans="1:17" hidden="1" x14ac:dyDescent="0.3">
      <c r="A715" t="s">
        <v>1569</v>
      </c>
      <c r="B715" t="s">
        <v>1570</v>
      </c>
      <c r="C715" t="s">
        <v>3184</v>
      </c>
      <c r="D715" t="s">
        <v>1571</v>
      </c>
      <c r="E715">
        <v>6413.8530424999999</v>
      </c>
      <c r="F715">
        <v>498.5</v>
      </c>
      <c r="G715">
        <v>65.6014669221031</v>
      </c>
      <c r="H715">
        <v>3.6043833072372999</v>
      </c>
      <c r="I715">
        <v>41.963465248035902</v>
      </c>
      <c r="J715">
        <v>-5.88449652641029</v>
      </c>
      <c r="K715">
        <v>482.69242982666401</v>
      </c>
      <c r="L715">
        <v>397.70806188435699</v>
      </c>
      <c r="M715">
        <v>43.925473496956997</v>
      </c>
      <c r="N715">
        <v>0.464548655789913</v>
      </c>
      <c r="O715">
        <v>15.3360080240722</v>
      </c>
      <c r="P715">
        <v>119.506825187142</v>
      </c>
      <c r="Q715">
        <v>0.16868427339294101</v>
      </c>
    </row>
    <row r="716" spans="1:17" x14ac:dyDescent="0.3">
      <c r="A716" t="s">
        <v>1572</v>
      </c>
      <c r="B716" t="s">
        <v>1573</v>
      </c>
      <c r="C716" t="s">
        <v>3181</v>
      </c>
      <c r="D716" t="s">
        <v>261</v>
      </c>
      <c r="E716">
        <v>6412.2488591199999</v>
      </c>
      <c r="F716">
        <v>1426.3</v>
      </c>
      <c r="G716">
        <v>-54.644356543291899</v>
      </c>
      <c r="H716">
        <v>1.16576264861379</v>
      </c>
      <c r="I716">
        <v>-6.9817688954228201</v>
      </c>
      <c r="J716">
        <v>-1.21678129051324</v>
      </c>
      <c r="K716">
        <v>1403.0838977984899</v>
      </c>
      <c r="L716">
        <v>1417.5139427719901</v>
      </c>
      <c r="M716">
        <v>44.629207050272498</v>
      </c>
      <c r="N716">
        <v>0.51220843408672201</v>
      </c>
      <c r="O716">
        <v>32.538736591179898</v>
      </c>
      <c r="P716">
        <v>24.774735368734099</v>
      </c>
      <c r="Q716">
        <v>-5.1534158217376003E-2</v>
      </c>
    </row>
    <row r="717" spans="1:17" x14ac:dyDescent="0.3">
      <c r="A717" t="s">
        <v>1574</v>
      </c>
      <c r="B717" t="s">
        <v>1575</v>
      </c>
      <c r="C717" t="s">
        <v>3181</v>
      </c>
      <c r="D717" t="s">
        <v>1576</v>
      </c>
      <c r="E717">
        <v>6394.1330391000001</v>
      </c>
      <c r="F717">
        <v>489.8</v>
      </c>
      <c r="G717">
        <v>-15.4448719830112</v>
      </c>
      <c r="H717">
        <v>-6.7175151165191496</v>
      </c>
      <c r="I717">
        <v>-24.909283604058299</v>
      </c>
      <c r="J717">
        <v>-0.82604975284723803</v>
      </c>
      <c r="K717">
        <v>505.34504482979202</v>
      </c>
      <c r="L717">
        <v>503.98830030789901</v>
      </c>
      <c r="M717">
        <v>30.813221326222401</v>
      </c>
      <c r="N717">
        <v>0.237984455826839</v>
      </c>
      <c r="O717">
        <v>36.657819518170598</v>
      </c>
      <c r="P717">
        <v>25.252525252525199</v>
      </c>
      <c r="Q717">
        <v>3.5825771586998997E-2</v>
      </c>
    </row>
    <row r="718" spans="1:17" x14ac:dyDescent="0.3">
      <c r="A718" t="s">
        <v>1577</v>
      </c>
      <c r="B718" t="s">
        <v>1578</v>
      </c>
      <c r="C718" t="s">
        <v>3183</v>
      </c>
      <c r="D718" t="s">
        <v>384</v>
      </c>
      <c r="E718">
        <v>6383.4413142499998</v>
      </c>
      <c r="F718">
        <v>328.25</v>
      </c>
      <c r="G718">
        <v>23.255960997647598</v>
      </c>
      <c r="H718">
        <v>-10.1472872243985</v>
      </c>
      <c r="I718">
        <v>9.3726366582156508</v>
      </c>
      <c r="J718">
        <v>2.7162786184824901</v>
      </c>
      <c r="K718">
        <v>330.79233527329501</v>
      </c>
      <c r="L718">
        <v>295.86464883667202</v>
      </c>
      <c r="M718">
        <v>49.7663230493201</v>
      </c>
      <c r="N718">
        <v>0.35359441776078798</v>
      </c>
      <c r="O718">
        <v>13.6938309215536</v>
      </c>
      <c r="P718">
        <v>60.043881033642101</v>
      </c>
      <c r="Q718">
        <v>-2.3133784138946002E-2</v>
      </c>
    </row>
    <row r="719" spans="1:17" hidden="1" x14ac:dyDescent="0.3">
      <c r="A719" t="s">
        <v>1579</v>
      </c>
      <c r="B719" t="s">
        <v>1580</v>
      </c>
      <c r="C719" t="s">
        <v>3184</v>
      </c>
      <c r="D719" t="s">
        <v>1581</v>
      </c>
      <c r="E719">
        <v>6363.9989131214697</v>
      </c>
      <c r="F719">
        <v>49.94</v>
      </c>
      <c r="G719">
        <v>16.6979602270718</v>
      </c>
      <c r="H719">
        <v>14.638803148108</v>
      </c>
      <c r="I719">
        <v>48.998291895019598</v>
      </c>
      <c r="J719">
        <v>2.4939470346175199</v>
      </c>
      <c r="K719">
        <v>41.320143238664002</v>
      </c>
      <c r="L719">
        <v>36.072361930580499</v>
      </c>
      <c r="M719">
        <v>83.7309249616941</v>
      </c>
      <c r="N719">
        <v>1.34020865763486</v>
      </c>
      <c r="O719">
        <v>2.0224269122947698</v>
      </c>
      <c r="P719">
        <v>82.930402930402906</v>
      </c>
      <c r="Q719">
        <v>0.19180062644145901</v>
      </c>
    </row>
    <row r="720" spans="1:17" hidden="1" x14ac:dyDescent="0.3">
      <c r="A720" t="s">
        <v>1582</v>
      </c>
      <c r="B720" t="s">
        <v>1583</v>
      </c>
      <c r="C720" t="s">
        <v>3184</v>
      </c>
      <c r="D720" t="s">
        <v>46</v>
      </c>
      <c r="E720">
        <v>6347.84</v>
      </c>
      <c r="F720">
        <v>88</v>
      </c>
      <c r="G720">
        <v>-38.728569334305597</v>
      </c>
      <c r="H720">
        <v>-4.4452457720064498</v>
      </c>
      <c r="I720">
        <v>-19.194678548892199</v>
      </c>
      <c r="J720">
        <v>-1.66903106094483</v>
      </c>
      <c r="K720">
        <v>90.041644148242696</v>
      </c>
      <c r="L720">
        <v>91.7667940109</v>
      </c>
      <c r="M720">
        <v>53.081674366169402</v>
      </c>
      <c r="N720">
        <v>0.62626262626262597</v>
      </c>
      <c r="O720">
        <v>11.9318181818181</v>
      </c>
      <c r="P720">
        <v>3.5294117647058898</v>
      </c>
    </row>
    <row r="721" spans="1:17" x14ac:dyDescent="0.3">
      <c r="A721" t="s">
        <v>1584</v>
      </c>
      <c r="B721" t="s">
        <v>1585</v>
      </c>
      <c r="C721" t="s">
        <v>3171</v>
      </c>
      <c r="D721" t="s">
        <v>40</v>
      </c>
      <c r="E721">
        <v>6340.9328839999998</v>
      </c>
      <c r="F721">
        <v>374</v>
      </c>
      <c r="G721">
        <v>-11.257386560415201</v>
      </c>
      <c r="H721">
        <v>-94.1764653897351</v>
      </c>
      <c r="I721">
        <v>-0.865110597057002</v>
      </c>
      <c r="J721">
        <v>-4.0264746124182302</v>
      </c>
      <c r="K721">
        <v>404.16938450057802</v>
      </c>
      <c r="L721">
        <v>368.09097407955699</v>
      </c>
      <c r="M721">
        <v>26.250765510849401</v>
      </c>
      <c r="N721">
        <v>0.65099673305203698</v>
      </c>
      <c r="O721">
        <v>29.986631016042701</v>
      </c>
      <c r="P721">
        <v>30.231085786641302</v>
      </c>
      <c r="Q721">
        <v>-1.2638011238821001E-2</v>
      </c>
    </row>
    <row r="722" spans="1:17" x14ac:dyDescent="0.3">
      <c r="A722" t="s">
        <v>1586</v>
      </c>
      <c r="B722" t="s">
        <v>1587</v>
      </c>
      <c r="C722" t="s">
        <v>3181</v>
      </c>
      <c r="D722" t="s">
        <v>1365</v>
      </c>
      <c r="E722">
        <v>6275.8170568733303</v>
      </c>
      <c r="F722">
        <v>968.35</v>
      </c>
      <c r="G722">
        <v>-25.1464815053222</v>
      </c>
      <c r="H722">
        <v>-0.79325503611502202</v>
      </c>
      <c r="I722">
        <v>11.265018346164799</v>
      </c>
      <c r="J722">
        <v>6.3028908445797702</v>
      </c>
      <c r="K722">
        <v>882.16284184041001</v>
      </c>
      <c r="L722">
        <v>805.83573431458899</v>
      </c>
      <c r="M722">
        <v>75.281717597782404</v>
      </c>
      <c r="N722">
        <v>0.79994618812265905</v>
      </c>
      <c r="O722">
        <v>12.459338049258999</v>
      </c>
      <c r="P722">
        <v>58.641874180865003</v>
      </c>
      <c r="Q722">
        <v>0.127156005047146</v>
      </c>
    </row>
    <row r="723" spans="1:17" x14ac:dyDescent="0.3">
      <c r="A723" t="s">
        <v>1588</v>
      </c>
      <c r="B723" t="s">
        <v>1589</v>
      </c>
      <c r="C723" t="s">
        <v>3183</v>
      </c>
      <c r="D723" t="s">
        <v>384</v>
      </c>
      <c r="E723">
        <v>6273.5165791999998</v>
      </c>
      <c r="F723">
        <v>127.88</v>
      </c>
      <c r="G723">
        <v>46.8698168751203</v>
      </c>
      <c r="H723">
        <v>-10.5462008384787</v>
      </c>
      <c r="I723">
        <v>16.988199084455999</v>
      </c>
      <c r="J723">
        <v>0.45163659522786498</v>
      </c>
      <c r="K723">
        <v>131.78652908961101</v>
      </c>
      <c r="L723">
        <v>115.430571581023</v>
      </c>
      <c r="M723">
        <v>47.485203455702901</v>
      </c>
      <c r="N723">
        <v>0.27507844744972199</v>
      </c>
      <c r="O723">
        <v>32.898029402564902</v>
      </c>
      <c r="P723">
        <v>96.587240584165997</v>
      </c>
      <c r="Q723">
        <v>7.3699088454488998E-2</v>
      </c>
    </row>
    <row r="724" spans="1:17" hidden="1" x14ac:dyDescent="0.3">
      <c r="A724" t="s">
        <v>1590</v>
      </c>
      <c r="B724" t="s">
        <v>1591</v>
      </c>
      <c r="C724" t="s">
        <v>3184</v>
      </c>
      <c r="D724" t="s">
        <v>1077</v>
      </c>
      <c r="E724">
        <v>6266.1528877000001</v>
      </c>
      <c r="F724">
        <v>113</v>
      </c>
      <c r="G724">
        <v>-33.099278716456602</v>
      </c>
      <c r="I724">
        <v>-16.585982896718299</v>
      </c>
      <c r="M724">
        <v>50</v>
      </c>
      <c r="N724">
        <v>0.2</v>
      </c>
      <c r="O724">
        <v>1.76991150442478</v>
      </c>
      <c r="P724">
        <v>0</v>
      </c>
    </row>
    <row r="725" spans="1:17" hidden="1" x14ac:dyDescent="0.3">
      <c r="A725" t="s">
        <v>1592</v>
      </c>
      <c r="B725" t="s">
        <v>1593</v>
      </c>
      <c r="C725" t="s">
        <v>3184</v>
      </c>
      <c r="D725" t="s">
        <v>228</v>
      </c>
      <c r="E725">
        <v>6222.1062487500003</v>
      </c>
      <c r="F725">
        <v>5619.55</v>
      </c>
      <c r="G725">
        <v>96.715260622908005</v>
      </c>
      <c r="H725">
        <v>-0.46566727997889001</v>
      </c>
      <c r="I725">
        <v>46.407415953226803</v>
      </c>
      <c r="J725">
        <v>0.90229830413453505</v>
      </c>
      <c r="K725">
        <v>5247.0946329813696</v>
      </c>
      <c r="L725">
        <v>4211.0925026579398</v>
      </c>
      <c r="M725">
        <v>64.583274614070802</v>
      </c>
      <c r="N725">
        <v>0.80507361851433701</v>
      </c>
      <c r="O725">
        <v>2.3213602512656499</v>
      </c>
      <c r="P725">
        <v>176.505031121608</v>
      </c>
      <c r="Q725">
        <v>0.128939550874167</v>
      </c>
    </row>
    <row r="726" spans="1:17" x14ac:dyDescent="0.3">
      <c r="A726" t="s">
        <v>1594</v>
      </c>
      <c r="B726" t="s">
        <v>1595</v>
      </c>
      <c r="C726" t="s">
        <v>3174</v>
      </c>
      <c r="D726" t="s">
        <v>873</v>
      </c>
      <c r="E726">
        <v>6217.654782605</v>
      </c>
      <c r="F726">
        <v>210.05</v>
      </c>
      <c r="G726">
        <v>27.768639597113701</v>
      </c>
      <c r="H726">
        <v>-3.8297314381110001</v>
      </c>
      <c r="I726">
        <v>-9.4794082683064094</v>
      </c>
      <c r="J726">
        <v>-0.230900284568341</v>
      </c>
      <c r="K726">
        <v>215.15147791622701</v>
      </c>
      <c r="L726">
        <v>200.39003749320401</v>
      </c>
      <c r="M726">
        <v>40.820772626383302</v>
      </c>
      <c r="N726">
        <v>0.97645692484424296</v>
      </c>
      <c r="O726">
        <v>21.209235896215102</v>
      </c>
      <c r="P726">
        <v>67.237261146496806</v>
      </c>
      <c r="Q726">
        <v>4.8059686170330997E-2</v>
      </c>
    </row>
    <row r="727" spans="1:17" x14ac:dyDescent="0.3">
      <c r="A727" t="s">
        <v>1596</v>
      </c>
      <c r="B727" t="s">
        <v>1597</v>
      </c>
      <c r="C727" t="s">
        <v>3181</v>
      </c>
      <c r="D727" t="s">
        <v>440</v>
      </c>
      <c r="E727">
        <v>6182.0227322849996</v>
      </c>
      <c r="F727">
        <v>559.15</v>
      </c>
      <c r="G727">
        <v>-50.727081730372603</v>
      </c>
      <c r="H727">
        <v>-7.4598678850100599</v>
      </c>
      <c r="I727">
        <v>-21.810246804697702</v>
      </c>
      <c r="J727">
        <v>-3.5377179296316998</v>
      </c>
      <c r="K727">
        <v>593.97772208725803</v>
      </c>
      <c r="L727">
        <v>626.77643859033503</v>
      </c>
      <c r="M727">
        <v>32.011864494609803</v>
      </c>
      <c r="N727">
        <v>0.77392002464887399</v>
      </c>
      <c r="O727">
        <v>38.782079942770203</v>
      </c>
      <c r="P727">
        <v>7.25040759566508</v>
      </c>
      <c r="Q727">
        <v>-9.0559686641438E-2</v>
      </c>
    </row>
    <row r="728" spans="1:17" x14ac:dyDescent="0.3">
      <c r="A728" t="s">
        <v>1598</v>
      </c>
      <c r="B728" t="s">
        <v>1599</v>
      </c>
      <c r="C728" t="s">
        <v>3183</v>
      </c>
      <c r="D728" t="s">
        <v>270</v>
      </c>
      <c r="E728">
        <v>6149.4080491570003</v>
      </c>
      <c r="F728">
        <v>182.83</v>
      </c>
      <c r="G728">
        <v>-19.434834538178499</v>
      </c>
      <c r="H728">
        <v>5.4824256402010398</v>
      </c>
      <c r="I728">
        <v>-6.5673144104106802</v>
      </c>
      <c r="J728">
        <v>2.2949830366252</v>
      </c>
      <c r="K728">
        <v>171.92342686838899</v>
      </c>
      <c r="L728">
        <v>167.60056166650099</v>
      </c>
      <c r="M728">
        <v>65.333153262895706</v>
      </c>
      <c r="N728">
        <v>1.0705565280268201</v>
      </c>
      <c r="O728">
        <v>20.111579062516999</v>
      </c>
      <c r="P728">
        <v>40.5843906189926</v>
      </c>
      <c r="Q728">
        <v>-5.3449711015626997E-2</v>
      </c>
    </row>
    <row r="729" spans="1:17" hidden="1" x14ac:dyDescent="0.3">
      <c r="A729" t="s">
        <v>1600</v>
      </c>
      <c r="B729" t="s">
        <v>1601</v>
      </c>
      <c r="C729" t="s">
        <v>3184</v>
      </c>
      <c r="D729" t="s">
        <v>46</v>
      </c>
      <c r="E729">
        <v>6039.3956449249999</v>
      </c>
      <c r="F729">
        <v>559.15</v>
      </c>
      <c r="G729">
        <v>1422.6976616127099</v>
      </c>
      <c r="H729">
        <v>-22.109834925957301</v>
      </c>
      <c r="I729">
        <v>207.16996393981501</v>
      </c>
      <c r="J729">
        <v>-8.5281096517307393</v>
      </c>
      <c r="K729">
        <v>599.10952754060804</v>
      </c>
      <c r="L729">
        <v>386.76762858991498</v>
      </c>
      <c r="M729">
        <v>30.1679558979686</v>
      </c>
      <c r="N729">
        <v>0.73337542087541996</v>
      </c>
      <c r="O729">
        <v>34.843959581507598</v>
      </c>
      <c r="P729">
        <v>1554.2899408283999</v>
      </c>
    </row>
    <row r="730" spans="1:17" x14ac:dyDescent="0.3">
      <c r="A730" t="s">
        <v>1602</v>
      </c>
      <c r="B730" t="s">
        <v>1603</v>
      </c>
      <c r="C730" t="s">
        <v>3179</v>
      </c>
      <c r="D730" t="s">
        <v>838</v>
      </c>
      <c r="E730">
        <v>6035.3687145923204</v>
      </c>
      <c r="F730">
        <v>34</v>
      </c>
      <c r="G730">
        <v>-50.3112805820316</v>
      </c>
      <c r="H730">
        <v>-17.009990968330602</v>
      </c>
      <c r="I730">
        <v>-39.1230217269691</v>
      </c>
      <c r="J730">
        <v>-11.4550904122215</v>
      </c>
      <c r="K730">
        <v>39.858571195300698</v>
      </c>
      <c r="L730">
        <v>42.1538701510202</v>
      </c>
      <c r="M730">
        <v>27.496626074693101</v>
      </c>
      <c r="N730">
        <v>3.5491771749699801</v>
      </c>
      <c r="O730">
        <v>58.823529411764603</v>
      </c>
      <c r="P730">
        <v>3.72178157413056</v>
      </c>
      <c r="Q730">
        <v>-9.0283597342070004E-3</v>
      </c>
    </row>
    <row r="731" spans="1:17" x14ac:dyDescent="0.3">
      <c r="A731" t="s">
        <v>1604</v>
      </c>
      <c r="B731" t="s">
        <v>1605</v>
      </c>
      <c r="C731" t="s">
        <v>3183</v>
      </c>
      <c r="D731" t="s">
        <v>270</v>
      </c>
      <c r="E731">
        <v>6031.0077119999996</v>
      </c>
      <c r="F731">
        <v>821.25</v>
      </c>
      <c r="G731">
        <v>-19.754522135040901</v>
      </c>
      <c r="H731">
        <v>3.6149814763128001</v>
      </c>
      <c r="I731">
        <v>0.11780071927796899</v>
      </c>
      <c r="J731">
        <v>1.33242787743888</v>
      </c>
      <c r="K731">
        <v>796.60362361367197</v>
      </c>
      <c r="L731">
        <v>772.133136991073</v>
      </c>
      <c r="M731">
        <v>56.525572399089199</v>
      </c>
      <c r="N731">
        <v>0.96060249527784103</v>
      </c>
      <c r="O731">
        <v>5.85083713850835</v>
      </c>
      <c r="P731">
        <v>27.325581395348799</v>
      </c>
      <c r="Q731">
        <v>-1.3947925748069001E-2</v>
      </c>
    </row>
    <row r="732" spans="1:17" hidden="1" x14ac:dyDescent="0.3">
      <c r="A732" t="s">
        <v>1606</v>
      </c>
      <c r="B732" t="s">
        <v>1607</v>
      </c>
      <c r="C732" t="s">
        <v>3169</v>
      </c>
      <c r="D732" t="s">
        <v>24</v>
      </c>
      <c r="E732">
        <v>6023.3046734884501</v>
      </c>
      <c r="F732">
        <v>574.9</v>
      </c>
      <c r="G732">
        <v>24.799025967952399</v>
      </c>
      <c r="H732">
        <v>-6.0537361626982502</v>
      </c>
      <c r="I732">
        <v>20.614976001777698</v>
      </c>
      <c r="J732">
        <v>-2.5889198655948098</v>
      </c>
      <c r="K732">
        <v>595.11761346690605</v>
      </c>
      <c r="M732">
        <v>42.497093141839201</v>
      </c>
      <c r="N732">
        <v>1.3353558473164</v>
      </c>
      <c r="O732">
        <v>32.3534527743955</v>
      </c>
      <c r="P732">
        <v>57.506849315068401</v>
      </c>
    </row>
    <row r="733" spans="1:17" hidden="1" x14ac:dyDescent="0.3">
      <c r="A733" t="s">
        <v>1608</v>
      </c>
      <c r="B733" t="s">
        <v>1609</v>
      </c>
      <c r="C733" t="s">
        <v>3179</v>
      </c>
      <c r="D733" t="s">
        <v>54</v>
      </c>
      <c r="E733">
        <v>5995.3212094100199</v>
      </c>
      <c r="F733">
        <v>1376.05</v>
      </c>
      <c r="G733">
        <v>-11.6567860964711</v>
      </c>
      <c r="H733">
        <v>-2.0045318706756801</v>
      </c>
      <c r="I733">
        <v>23.623587789636598</v>
      </c>
      <c r="J733">
        <v>1.33318237264401</v>
      </c>
      <c r="K733">
        <v>1311.5720634479501</v>
      </c>
      <c r="M733">
        <v>50.171748142768102</v>
      </c>
      <c r="N733">
        <v>1.1368742690540099</v>
      </c>
      <c r="O733">
        <v>9.7997892518440608</v>
      </c>
      <c r="P733">
        <v>41.860824742268001</v>
      </c>
    </row>
    <row r="734" spans="1:17" hidden="1" x14ac:dyDescent="0.3">
      <c r="A734" t="s">
        <v>1610</v>
      </c>
      <c r="B734" t="s">
        <v>1611</v>
      </c>
      <c r="C734" t="s">
        <v>3184</v>
      </c>
      <c r="D734" t="s">
        <v>479</v>
      </c>
      <c r="E734">
        <v>5972.3007585900004</v>
      </c>
      <c r="F734">
        <v>414.3</v>
      </c>
      <c r="G734">
        <v>-38.748099550255702</v>
      </c>
      <c r="H734">
        <v>-0.82801620764033201</v>
      </c>
      <c r="I734">
        <v>-20.268607969297801</v>
      </c>
      <c r="J734">
        <v>-1.49196784096873</v>
      </c>
      <c r="K734">
        <v>419.97790743699699</v>
      </c>
      <c r="L734">
        <v>432.65100063892203</v>
      </c>
      <c r="M734">
        <v>45.698761389425997</v>
      </c>
      <c r="N734">
        <v>0.46383408362001</v>
      </c>
      <c r="O734">
        <v>36.265990827902399</v>
      </c>
      <c r="P734">
        <v>5.4198473282442698</v>
      </c>
      <c r="Q734">
        <v>-6.6008480350746995E-2</v>
      </c>
    </row>
    <row r="735" spans="1:17" x14ac:dyDescent="0.3">
      <c r="A735" t="s">
        <v>1612</v>
      </c>
      <c r="B735" t="s">
        <v>1613</v>
      </c>
      <c r="C735" t="s">
        <v>3171</v>
      </c>
      <c r="D735" t="s">
        <v>117</v>
      </c>
      <c r="E735">
        <v>5968.6387199999999</v>
      </c>
      <c r="F735">
        <v>643.20000000000005</v>
      </c>
      <c r="G735">
        <v>149.145739201971</v>
      </c>
      <c r="H735">
        <v>11.8296406934997</v>
      </c>
      <c r="I735">
        <v>73.415989627922301</v>
      </c>
      <c r="J735">
        <v>6.3513653532339598</v>
      </c>
      <c r="K735">
        <v>570.21874556383602</v>
      </c>
      <c r="L735">
        <v>451.06174073193398</v>
      </c>
      <c r="M735">
        <v>80.054944598694803</v>
      </c>
      <c r="N735">
        <v>1.07794996287473</v>
      </c>
      <c r="O735">
        <v>13.0830223880596</v>
      </c>
      <c r="P735">
        <v>207.310081223124</v>
      </c>
      <c r="Q735">
        <v>9.1981017971921E-2</v>
      </c>
    </row>
    <row r="736" spans="1:17" hidden="1" x14ac:dyDescent="0.3">
      <c r="A736" t="s">
        <v>1614</v>
      </c>
      <c r="B736" t="s">
        <v>1615</v>
      </c>
      <c r="C736" t="s">
        <v>3184</v>
      </c>
      <c r="D736" t="s">
        <v>1616</v>
      </c>
      <c r="E736">
        <v>5962.0404697800004</v>
      </c>
      <c r="F736">
        <v>334.65</v>
      </c>
      <c r="G736">
        <v>-8.7103406950880693</v>
      </c>
      <c r="H736">
        <v>-4.0995812392725899</v>
      </c>
      <c r="I736">
        <v>5.27159692787043</v>
      </c>
      <c r="J736">
        <v>-2.8806567683142998</v>
      </c>
      <c r="K736">
        <v>336.64275028672802</v>
      </c>
      <c r="L736">
        <v>304.02381027382199</v>
      </c>
      <c r="M736">
        <v>44.679287781485399</v>
      </c>
      <c r="N736">
        <v>1.13136993493602</v>
      </c>
      <c r="O736">
        <v>20.693261616614301</v>
      </c>
      <c r="P736">
        <v>41.9211195928753</v>
      </c>
      <c r="Q736">
        <v>0.124427802339017</v>
      </c>
    </row>
    <row r="737" spans="1:17" x14ac:dyDescent="0.3">
      <c r="A737" t="s">
        <v>1617</v>
      </c>
      <c r="B737" t="s">
        <v>1618</v>
      </c>
      <c r="C737" t="s">
        <v>3170</v>
      </c>
      <c r="D737" t="s">
        <v>706</v>
      </c>
      <c r="E737">
        <v>5949.0754067899998</v>
      </c>
      <c r="F737">
        <v>121.97</v>
      </c>
      <c r="G737">
        <v>-54.577019543871103</v>
      </c>
      <c r="H737">
        <v>-10.3227824406823</v>
      </c>
      <c r="I737">
        <v>-19.221607459975701</v>
      </c>
      <c r="J737">
        <v>-4.3434949985666602</v>
      </c>
      <c r="K737">
        <v>131.93372393951699</v>
      </c>
      <c r="L737">
        <v>137.07721900017799</v>
      </c>
      <c r="M737">
        <v>18.5424167367891</v>
      </c>
      <c r="N737">
        <v>0.62949442841292902</v>
      </c>
      <c r="O737">
        <v>39.337542018529099</v>
      </c>
      <c r="P737">
        <v>11.388127853881199</v>
      </c>
      <c r="Q737">
        <v>-0.110469610204875</v>
      </c>
    </row>
    <row r="738" spans="1:17" hidden="1" x14ac:dyDescent="0.3">
      <c r="A738" t="s">
        <v>1619</v>
      </c>
      <c r="B738" t="s">
        <v>1620</v>
      </c>
      <c r="C738" t="s">
        <v>3184</v>
      </c>
      <c r="D738" t="s">
        <v>21</v>
      </c>
      <c r="E738">
        <v>5912.6091664593196</v>
      </c>
      <c r="F738">
        <v>101</v>
      </c>
      <c r="G738">
        <v>-16.2079421478239</v>
      </c>
      <c r="H738">
        <v>-25.2712118202362</v>
      </c>
      <c r="I738">
        <v>-5.4210669798122204</v>
      </c>
      <c r="J738">
        <v>-6.6540160459298097</v>
      </c>
      <c r="K738">
        <v>121.084811526219</v>
      </c>
      <c r="L738">
        <v>111.592988123917</v>
      </c>
      <c r="M738">
        <v>20.5439090632721</v>
      </c>
      <c r="N738">
        <v>1.2847486223456299</v>
      </c>
      <c r="O738">
        <v>41.782178217821702</v>
      </c>
      <c r="P738">
        <v>25.825339479257401</v>
      </c>
      <c r="Q738">
        <v>0.26418557615457799</v>
      </c>
    </row>
    <row r="739" spans="1:17" x14ac:dyDescent="0.3">
      <c r="A739" t="s">
        <v>1621</v>
      </c>
      <c r="B739" t="s">
        <v>1622</v>
      </c>
      <c r="C739" t="s">
        <v>3172</v>
      </c>
      <c r="D739" t="s">
        <v>46</v>
      </c>
      <c r="E739">
        <v>5898.1261926999996</v>
      </c>
      <c r="F739">
        <v>779.5</v>
      </c>
      <c r="G739">
        <v>47.219462256699302</v>
      </c>
      <c r="H739">
        <v>-11.2343460664178</v>
      </c>
      <c r="I739">
        <v>5.2425020288977304</v>
      </c>
      <c r="J739">
        <v>-7.14901237812509E-2</v>
      </c>
      <c r="K739">
        <v>797.04233868684105</v>
      </c>
      <c r="L739">
        <v>700.86991189688797</v>
      </c>
      <c r="M739">
        <v>50.075131810910101</v>
      </c>
      <c r="N739">
        <v>0.71706287140588298</v>
      </c>
      <c r="O739">
        <v>20.179602309172498</v>
      </c>
      <c r="P739">
        <v>98.068860373522995</v>
      </c>
      <c r="Q739">
        <v>0.163322948027433</v>
      </c>
    </row>
    <row r="740" spans="1:17" hidden="1" x14ac:dyDescent="0.3">
      <c r="A740" t="s">
        <v>1623</v>
      </c>
      <c r="B740" t="s">
        <v>1624</v>
      </c>
      <c r="C740" t="s">
        <v>3179</v>
      </c>
      <c r="D740" t="s">
        <v>127</v>
      </c>
      <c r="E740">
        <v>5881.1323960344798</v>
      </c>
      <c r="F740">
        <v>151.21</v>
      </c>
      <c r="G740">
        <v>-40.1158808426202</v>
      </c>
      <c r="H740">
        <v>-11.127174402245201</v>
      </c>
      <c r="I740">
        <v>-23.602585022881801</v>
      </c>
      <c r="J740">
        <v>4.11459106539355</v>
      </c>
      <c r="K740">
        <v>157.782264272151</v>
      </c>
      <c r="M740">
        <v>53.484245242040799</v>
      </c>
      <c r="N740">
        <v>0.52489253017659199</v>
      </c>
      <c r="O740">
        <v>30.613054692149898</v>
      </c>
      <c r="P740">
        <v>12.007407407407401</v>
      </c>
    </row>
    <row r="741" spans="1:17" hidden="1" x14ac:dyDescent="0.3">
      <c r="A741" t="s">
        <v>1625</v>
      </c>
      <c r="B741" t="s">
        <v>1626</v>
      </c>
      <c r="C741" t="s">
        <v>3184</v>
      </c>
      <c r="D741" t="s">
        <v>468</v>
      </c>
      <c r="E741">
        <v>5847.2964611400002</v>
      </c>
      <c r="F741">
        <v>1496.9</v>
      </c>
      <c r="G741">
        <v>-7.3213680363973097</v>
      </c>
      <c r="H741">
        <v>-0.38616389946788798</v>
      </c>
      <c r="I741">
        <v>29.272918394464401</v>
      </c>
      <c r="J741">
        <v>0.203692109917671</v>
      </c>
      <c r="K741">
        <v>1469.6073206824101</v>
      </c>
      <c r="L741">
        <v>1337.4638681563299</v>
      </c>
      <c r="M741">
        <v>58.620055935599297</v>
      </c>
      <c r="N741">
        <v>0.54061053136451198</v>
      </c>
      <c r="O741">
        <v>14.904135212772999</v>
      </c>
      <c r="P741">
        <v>53.528205128205101</v>
      </c>
      <c r="Q741">
        <v>-4.3269814501211999E-2</v>
      </c>
    </row>
    <row r="742" spans="1:17" x14ac:dyDescent="0.3">
      <c r="A742" t="s">
        <v>1627</v>
      </c>
      <c r="B742" t="s">
        <v>1628</v>
      </c>
      <c r="C742" t="s">
        <v>3173</v>
      </c>
      <c r="D742" t="s">
        <v>468</v>
      </c>
      <c r="E742">
        <v>5839.4531964999996</v>
      </c>
      <c r="F742">
        <v>522.20000000000005</v>
      </c>
      <c r="G742">
        <v>33.241900575693897</v>
      </c>
      <c r="H742">
        <v>13.7569875551574</v>
      </c>
      <c r="I742">
        <v>28.280460132281</v>
      </c>
      <c r="J742">
        <v>1.7547415488742899</v>
      </c>
      <c r="K742">
        <v>468.97593394281603</v>
      </c>
      <c r="L742">
        <v>402.62480989579598</v>
      </c>
      <c r="M742">
        <v>58.687504093311901</v>
      </c>
      <c r="N742">
        <v>0.68566599229797698</v>
      </c>
      <c r="O742">
        <v>9.3450785139792991</v>
      </c>
      <c r="P742">
        <v>79.388526279629005</v>
      </c>
      <c r="Q742">
        <v>4.6711620157970004E-3</v>
      </c>
    </row>
    <row r="743" spans="1:17" hidden="1" x14ac:dyDescent="0.3">
      <c r="A743" t="s">
        <v>1629</v>
      </c>
      <c r="B743" t="s">
        <v>1630</v>
      </c>
      <c r="C743" t="s">
        <v>3184</v>
      </c>
      <c r="D743" t="s">
        <v>277</v>
      </c>
      <c r="E743">
        <v>5809.0280505599903</v>
      </c>
      <c r="F743">
        <v>5308.8</v>
      </c>
      <c r="G743">
        <v>76.502028695616403</v>
      </c>
      <c r="H743">
        <v>-4.5615269811838397</v>
      </c>
      <c r="I743">
        <v>14.498841740556699</v>
      </c>
      <c r="J743">
        <v>-3.4959773130537699</v>
      </c>
      <c r="K743">
        <v>5198.0555104797204</v>
      </c>
      <c r="L743">
        <v>4274.0274728497398</v>
      </c>
      <c r="M743">
        <v>33.072907170415299</v>
      </c>
      <c r="N743">
        <v>0.83179877488246401</v>
      </c>
      <c r="O743">
        <v>8.6874623267028301</v>
      </c>
      <c r="P743">
        <v>123.321554770318</v>
      </c>
      <c r="Q743">
        <v>0.14014129252049601</v>
      </c>
    </row>
    <row r="744" spans="1:17" x14ac:dyDescent="0.3">
      <c r="A744" t="s">
        <v>1631</v>
      </c>
      <c r="B744" t="s">
        <v>1632</v>
      </c>
      <c r="C744" t="s">
        <v>3173</v>
      </c>
      <c r="D744" t="s">
        <v>277</v>
      </c>
      <c r="E744">
        <v>5798.4880928000002</v>
      </c>
      <c r="F744">
        <v>416</v>
      </c>
      <c r="G744">
        <v>-15.029052084806001</v>
      </c>
      <c r="H744">
        <v>5.4235025208587899</v>
      </c>
      <c r="I744">
        <v>6.7017231406939297</v>
      </c>
      <c r="J744">
        <v>-1.1365169800436401</v>
      </c>
      <c r="K744">
        <v>394.995756574219</v>
      </c>
      <c r="L744">
        <v>369.59083573913699</v>
      </c>
      <c r="M744">
        <v>50.959155366990302</v>
      </c>
      <c r="N744">
        <v>0.69868535575039403</v>
      </c>
      <c r="O744">
        <v>3.5697115384615499</v>
      </c>
      <c r="P744">
        <v>32.484076433120997</v>
      </c>
      <c r="Q744">
        <v>4.7854974551114003E-2</v>
      </c>
    </row>
    <row r="745" spans="1:17" x14ac:dyDescent="0.3">
      <c r="A745" t="s">
        <v>1633</v>
      </c>
      <c r="B745" t="s">
        <v>1634</v>
      </c>
      <c r="C745" t="s">
        <v>3171</v>
      </c>
      <c r="D745" t="s">
        <v>1025</v>
      </c>
      <c r="E745">
        <v>5791.6344238199999</v>
      </c>
      <c r="F745">
        <v>126.27</v>
      </c>
      <c r="G745">
        <v>-59.442164514053403</v>
      </c>
      <c r="H745">
        <v>-14.505065925609101</v>
      </c>
      <c r="I745">
        <v>-37.899868915317803</v>
      </c>
      <c r="J745">
        <v>-9.9837949658879696E-2</v>
      </c>
      <c r="K745">
        <v>135.55520415821701</v>
      </c>
      <c r="L745">
        <v>148.61118924504299</v>
      </c>
      <c r="M745">
        <v>31.902938433756098</v>
      </c>
      <c r="N745">
        <v>1.4625007177806999</v>
      </c>
      <c r="O745">
        <v>66.785459729151796</v>
      </c>
      <c r="P745">
        <v>2.4087591240876001</v>
      </c>
      <c r="Q745">
        <v>3.4711938917556001E-2</v>
      </c>
    </row>
    <row r="746" spans="1:17" x14ac:dyDescent="0.3">
      <c r="A746" t="s">
        <v>1635</v>
      </c>
      <c r="B746" t="s">
        <v>1636</v>
      </c>
      <c r="C746" t="s">
        <v>3175</v>
      </c>
      <c r="D746" t="s">
        <v>187</v>
      </c>
      <c r="E746">
        <v>5759.5101879900003</v>
      </c>
      <c r="F746">
        <v>472.55</v>
      </c>
      <c r="G746">
        <v>10.610709462054301</v>
      </c>
      <c r="H746">
        <v>-10.2872258844145</v>
      </c>
      <c r="I746">
        <v>3.6312721463129898</v>
      </c>
      <c r="J746">
        <v>-1.89313418967223</v>
      </c>
      <c r="K746">
        <v>488.89817692146698</v>
      </c>
      <c r="L746">
        <v>437.72719606178998</v>
      </c>
      <c r="M746">
        <v>33.114067977819097</v>
      </c>
      <c r="N746">
        <v>0.62977990539637496</v>
      </c>
      <c r="O746">
        <v>14.8026663845095</v>
      </c>
      <c r="P746">
        <v>51.994210357028003</v>
      </c>
      <c r="Q746">
        <v>0.17451226623969501</v>
      </c>
    </row>
    <row r="747" spans="1:17" x14ac:dyDescent="0.3">
      <c r="A747" t="s">
        <v>1637</v>
      </c>
      <c r="B747" t="s">
        <v>1638</v>
      </c>
      <c r="C747" t="s">
        <v>3183</v>
      </c>
      <c r="D747" t="s">
        <v>468</v>
      </c>
      <c r="E747">
        <v>5752.6559240699999</v>
      </c>
      <c r="F747">
        <v>2180.5500000000002</v>
      </c>
      <c r="G747">
        <v>-8.3563406381823295</v>
      </c>
      <c r="H747">
        <v>42.7603541097902</v>
      </c>
      <c r="I747">
        <v>59.946734712412997</v>
      </c>
      <c r="J747">
        <v>-2.6109441971025702</v>
      </c>
      <c r="K747">
        <v>1768.2068622670099</v>
      </c>
      <c r="L747">
        <v>1583.58065196281</v>
      </c>
      <c r="M747">
        <v>64.799481180008002</v>
      </c>
      <c r="N747">
        <v>4.0477325674950198</v>
      </c>
      <c r="O747">
        <v>9.6053747907637899</v>
      </c>
      <c r="P747">
        <v>85.4209183673469</v>
      </c>
      <c r="Q747">
        <v>4.8271285575992001E-2</v>
      </c>
    </row>
    <row r="748" spans="1:17" x14ac:dyDescent="0.3">
      <c r="A748" t="s">
        <v>1639</v>
      </c>
      <c r="B748" t="s">
        <v>1640</v>
      </c>
      <c r="C748" t="s">
        <v>3171</v>
      </c>
      <c r="D748" t="s">
        <v>231</v>
      </c>
      <c r="E748">
        <v>5729.8395259299996</v>
      </c>
      <c r="F748">
        <v>296.95</v>
      </c>
      <c r="G748">
        <v>13.564205061419999</v>
      </c>
      <c r="H748">
        <v>4.6511891549125197</v>
      </c>
      <c r="I748">
        <v>22.2175371064926</v>
      </c>
      <c r="J748">
        <v>-3.1126644753811701</v>
      </c>
      <c r="K748">
        <v>280.62566484848401</v>
      </c>
      <c r="L748">
        <v>245.06944016500901</v>
      </c>
      <c r="M748">
        <v>44.5246805200659</v>
      </c>
      <c r="N748">
        <v>0.89135998539419503</v>
      </c>
      <c r="O748">
        <v>11.0961441320087</v>
      </c>
      <c r="P748">
        <v>67.7683615819209</v>
      </c>
      <c r="Q748">
        <v>0.189277407686853</v>
      </c>
    </row>
    <row r="749" spans="1:17" hidden="1" x14ac:dyDescent="0.3">
      <c r="A749" t="s">
        <v>1641</v>
      </c>
      <c r="B749" t="s">
        <v>1642</v>
      </c>
      <c r="C749" t="s">
        <v>3184</v>
      </c>
      <c r="D749" t="s">
        <v>570</v>
      </c>
      <c r="E749">
        <v>5693.2961525999999</v>
      </c>
      <c r="F749">
        <v>5468.4</v>
      </c>
      <c r="G749">
        <v>40.6453877022212</v>
      </c>
      <c r="H749">
        <v>-5.8134361871904696</v>
      </c>
      <c r="I749">
        <v>14.6409645445287</v>
      </c>
      <c r="J749">
        <v>1.05123390841501</v>
      </c>
      <c r="K749">
        <v>5595.5504905451298</v>
      </c>
      <c r="L749">
        <v>5041.4645354459399</v>
      </c>
      <c r="M749">
        <v>52.520305282257198</v>
      </c>
      <c r="N749">
        <v>0.54237008319581204</v>
      </c>
      <c r="O749">
        <v>22.5020115573111</v>
      </c>
      <c r="P749">
        <v>91.3633818589025</v>
      </c>
      <c r="Q749">
        <v>0.14083028093444</v>
      </c>
    </row>
    <row r="750" spans="1:17" hidden="1" x14ac:dyDescent="0.3">
      <c r="A750" t="s">
        <v>1643</v>
      </c>
      <c r="B750" t="s">
        <v>1644</v>
      </c>
      <c r="C750" t="s">
        <v>3184</v>
      </c>
      <c r="D750" t="s">
        <v>838</v>
      </c>
      <c r="E750">
        <v>5667.1438535442703</v>
      </c>
      <c r="F750">
        <v>659.6</v>
      </c>
      <c r="G750">
        <v>40.589799580682502</v>
      </c>
      <c r="H750">
        <v>-11.9966368457284</v>
      </c>
      <c r="I750">
        <v>-19.549590307778299</v>
      </c>
      <c r="J750">
        <v>-4.6153804726813297</v>
      </c>
      <c r="K750">
        <v>719.18191349643496</v>
      </c>
      <c r="L750">
        <v>668.30796544428904</v>
      </c>
      <c r="M750">
        <v>29.140288061723599</v>
      </c>
      <c r="N750">
        <v>0.26229270828941698</v>
      </c>
      <c r="O750">
        <v>41.1158277744087</v>
      </c>
      <c r="P750">
        <v>76.034160661862799</v>
      </c>
      <c r="Q750">
        <v>3.8827140140180003E-2</v>
      </c>
    </row>
    <row r="751" spans="1:17" x14ac:dyDescent="0.3">
      <c r="A751" t="s">
        <v>1645</v>
      </c>
      <c r="B751" t="s">
        <v>1646</v>
      </c>
      <c r="C751" t="s">
        <v>3173</v>
      </c>
      <c r="D751" t="s">
        <v>192</v>
      </c>
      <c r="E751">
        <v>5661.8598498000001</v>
      </c>
      <c r="F751">
        <v>624.75</v>
      </c>
      <c r="G751">
        <v>7.5658023520817501</v>
      </c>
      <c r="H751">
        <v>-11.363512205979699</v>
      </c>
      <c r="I751">
        <v>19.942791551009201</v>
      </c>
      <c r="J751">
        <v>-1.8524950060271399</v>
      </c>
      <c r="K751">
        <v>636.94448392442905</v>
      </c>
      <c r="L751">
        <v>560.68178522496498</v>
      </c>
      <c r="M751">
        <v>39.074636998097297</v>
      </c>
      <c r="N751">
        <v>0.74549793503930395</v>
      </c>
      <c r="O751">
        <v>15.518207282913099</v>
      </c>
      <c r="P751">
        <v>68.350848827809202</v>
      </c>
    </row>
    <row r="752" spans="1:17" hidden="1" x14ac:dyDescent="0.3">
      <c r="A752" t="s">
        <v>1647</v>
      </c>
      <c r="B752" t="s">
        <v>1648</v>
      </c>
      <c r="C752" t="s">
        <v>3184</v>
      </c>
      <c r="D752" t="s">
        <v>103</v>
      </c>
      <c r="E752">
        <v>5652.4479742214799</v>
      </c>
      <c r="F752">
        <v>529.20000000000005</v>
      </c>
      <c r="G752">
        <v>25310.947544025999</v>
      </c>
      <c r="H752">
        <v>25.393451804705901</v>
      </c>
      <c r="I752">
        <v>2326.11255713216</v>
      </c>
      <c r="J752">
        <v>5.5531911612773897</v>
      </c>
      <c r="K752">
        <v>230.701390989522</v>
      </c>
      <c r="L752">
        <v>79.877891457623207</v>
      </c>
      <c r="M752">
        <v>99.9998695862879</v>
      </c>
      <c r="N752">
        <v>0.63277722118162905</v>
      </c>
      <c r="O752">
        <v>0</v>
      </c>
      <c r="P752">
        <v>32168.2926829268</v>
      </c>
      <c r="Q752">
        <v>0.135842317571399</v>
      </c>
    </row>
    <row r="753" spans="1:17" x14ac:dyDescent="0.3">
      <c r="A753" t="s">
        <v>1649</v>
      </c>
      <c r="B753" t="s">
        <v>1650</v>
      </c>
      <c r="C753" t="s">
        <v>3181</v>
      </c>
      <c r="D753" t="s">
        <v>261</v>
      </c>
      <c r="E753">
        <v>5644.4551280016703</v>
      </c>
      <c r="F753">
        <v>710.5</v>
      </c>
      <c r="G753">
        <v>-27.743406266215398</v>
      </c>
      <c r="H753">
        <v>-6.5198985497842301</v>
      </c>
      <c r="I753">
        <v>-14.016653072167699</v>
      </c>
      <c r="J753">
        <v>4.5795454804574698</v>
      </c>
      <c r="K753">
        <v>723.43522391238105</v>
      </c>
      <c r="L753">
        <v>703.11299876705698</v>
      </c>
      <c r="M753">
        <v>62.0371080647691</v>
      </c>
      <c r="N753">
        <v>0.89499864711278898</v>
      </c>
      <c r="O753">
        <v>24.391273750879598</v>
      </c>
      <c r="P753">
        <v>22.373406820530398</v>
      </c>
    </row>
    <row r="754" spans="1:17" x14ac:dyDescent="0.3">
      <c r="A754" t="s">
        <v>1651</v>
      </c>
      <c r="B754" t="s">
        <v>1652</v>
      </c>
      <c r="C754" t="s">
        <v>3180</v>
      </c>
      <c r="D754" t="s">
        <v>130</v>
      </c>
      <c r="E754">
        <v>5617.3682048832898</v>
      </c>
      <c r="F754">
        <v>196.76</v>
      </c>
      <c r="G754">
        <v>39.290328734804604</v>
      </c>
      <c r="H754">
        <v>-8.9718387156610095</v>
      </c>
      <c r="I754">
        <v>-23.138625941311101</v>
      </c>
      <c r="J754">
        <v>1.5852835874647999</v>
      </c>
      <c r="K754">
        <v>199.50036051547099</v>
      </c>
      <c r="L754">
        <v>189.27808771394399</v>
      </c>
      <c r="M754">
        <v>49.186742593126397</v>
      </c>
      <c r="N754">
        <v>0.82167329191940197</v>
      </c>
      <c r="O754">
        <v>34.656434234600503</v>
      </c>
      <c r="P754">
        <v>79.525547445255398</v>
      </c>
      <c r="Q754">
        <v>2.5789341807027001E-2</v>
      </c>
    </row>
    <row r="755" spans="1:17" x14ac:dyDescent="0.3">
      <c r="A755" t="s">
        <v>1653</v>
      </c>
      <c r="B755" t="s">
        <v>1654</v>
      </c>
      <c r="C755" t="s">
        <v>3173</v>
      </c>
      <c r="D755" t="s">
        <v>54</v>
      </c>
      <c r="E755">
        <v>5613.5451851050002</v>
      </c>
      <c r="F755">
        <v>225.29</v>
      </c>
      <c r="G755">
        <v>112.856653886347</v>
      </c>
      <c r="H755">
        <v>34.981604952042801</v>
      </c>
      <c r="I755">
        <v>68.166957448706</v>
      </c>
      <c r="J755">
        <v>18.167391109071598</v>
      </c>
      <c r="K755">
        <v>169.17421073570199</v>
      </c>
      <c r="L755">
        <v>137.49643891665099</v>
      </c>
      <c r="M755">
        <v>79.8282125897166</v>
      </c>
      <c r="N755">
        <v>2.7647559777511299</v>
      </c>
      <c r="O755">
        <v>6.8400727950641302</v>
      </c>
      <c r="P755">
        <v>148.527302813017</v>
      </c>
      <c r="Q755">
        <v>7.0085971280559999E-3</v>
      </c>
    </row>
    <row r="756" spans="1:17" x14ac:dyDescent="0.3">
      <c r="A756" t="s">
        <v>1655</v>
      </c>
      <c r="B756" t="s">
        <v>1656</v>
      </c>
      <c r="C756" t="s">
        <v>3176</v>
      </c>
      <c r="D756" t="s">
        <v>135</v>
      </c>
      <c r="E756">
        <v>5568.84</v>
      </c>
      <c r="F756">
        <v>9281.4</v>
      </c>
      <c r="G756">
        <v>29.015156264487299</v>
      </c>
      <c r="H756">
        <v>10.583029137766999</v>
      </c>
      <c r="I756">
        <v>36.471275258689602</v>
      </c>
      <c r="J756">
        <v>5.0005364832372701</v>
      </c>
      <c r="K756">
        <v>8131.27945600162</v>
      </c>
      <c r="L756">
        <v>6994.46993533165</v>
      </c>
      <c r="M756">
        <v>66.543060940219902</v>
      </c>
      <c r="N756">
        <v>1.4047502701905099</v>
      </c>
      <c r="O756">
        <v>3.6912534746913201</v>
      </c>
      <c r="P756">
        <v>96.056230922782703</v>
      </c>
      <c r="Q756">
        <v>0.122348620250485</v>
      </c>
    </row>
    <row r="757" spans="1:17" hidden="1" x14ac:dyDescent="0.3">
      <c r="A757" t="s">
        <v>1657</v>
      </c>
      <c r="B757" t="s">
        <v>1658</v>
      </c>
      <c r="C757" t="s">
        <v>3184</v>
      </c>
      <c r="D757" t="s">
        <v>21</v>
      </c>
      <c r="E757">
        <v>5557.3043288749996</v>
      </c>
      <c r="F757">
        <v>469.75</v>
      </c>
      <c r="G757">
        <v>-38.533352510505203</v>
      </c>
      <c r="H757">
        <v>-11.895170458735199</v>
      </c>
      <c r="I757">
        <v>-15.5444531383969</v>
      </c>
      <c r="J757">
        <v>-4.3845807703223203</v>
      </c>
      <c r="K757">
        <v>490.38682311964197</v>
      </c>
      <c r="L757">
        <v>474.69409146192902</v>
      </c>
      <c r="M757">
        <v>29.824989030790899</v>
      </c>
      <c r="N757">
        <v>0.92827748267119203</v>
      </c>
      <c r="O757">
        <v>27.514635444385299</v>
      </c>
      <c r="P757">
        <v>20.4178415790822</v>
      </c>
      <c r="Q757">
        <v>7.5986976513523E-2</v>
      </c>
    </row>
    <row r="758" spans="1:17" x14ac:dyDescent="0.3">
      <c r="A758" t="s">
        <v>1659</v>
      </c>
      <c r="B758" t="s">
        <v>1660</v>
      </c>
      <c r="C758" t="s">
        <v>3171</v>
      </c>
      <c r="D758" t="s">
        <v>982</v>
      </c>
      <c r="E758">
        <v>5527.087888686</v>
      </c>
      <c r="F758">
        <v>43.33</v>
      </c>
      <c r="G758">
        <v>37.239073508209103</v>
      </c>
      <c r="H758">
        <v>-0.149996459089311</v>
      </c>
      <c r="I758">
        <v>18.887715439298798</v>
      </c>
      <c r="J758">
        <v>7.0412717707637498</v>
      </c>
      <c r="K758">
        <v>40.1635166412579</v>
      </c>
      <c r="L758">
        <v>35.455799168877597</v>
      </c>
      <c r="M758">
        <v>75.328366617245706</v>
      </c>
      <c r="N758">
        <v>1.0903494041708099</v>
      </c>
      <c r="O758">
        <v>6.3927994461112396</v>
      </c>
      <c r="P758">
        <v>92.577777777777698</v>
      </c>
      <c r="Q758">
        <v>8.8490127158557003E-2</v>
      </c>
    </row>
    <row r="759" spans="1:17" x14ac:dyDescent="0.3">
      <c r="A759" t="s">
        <v>1661</v>
      </c>
      <c r="B759" t="s">
        <v>1662</v>
      </c>
      <c r="C759" t="s">
        <v>3181</v>
      </c>
      <c r="D759" t="s">
        <v>187</v>
      </c>
      <c r="E759">
        <v>5507.7584013550004</v>
      </c>
      <c r="F759">
        <v>8109.85</v>
      </c>
      <c r="G759">
        <v>57.625578487915199</v>
      </c>
      <c r="H759">
        <v>-1.56457354481948</v>
      </c>
      <c r="I759">
        <v>-17.537604912710201</v>
      </c>
      <c r="J759">
        <v>5.8793381141005296</v>
      </c>
      <c r="K759">
        <v>7578.5868564578504</v>
      </c>
      <c r="L759">
        <v>6879.5780333065704</v>
      </c>
      <c r="M759">
        <v>64.888024917315704</v>
      </c>
      <c r="N759">
        <v>1.3505742943885499</v>
      </c>
      <c r="O759">
        <v>11.998372349673501</v>
      </c>
      <c r="P759">
        <v>114.827618177242</v>
      </c>
      <c r="Q759">
        <v>0.103479587360316</v>
      </c>
    </row>
    <row r="760" spans="1:17" x14ac:dyDescent="0.3">
      <c r="A760" t="s">
        <v>1663</v>
      </c>
      <c r="B760" t="s">
        <v>1664</v>
      </c>
      <c r="C760" t="s">
        <v>3179</v>
      </c>
      <c r="D760" t="s">
        <v>517</v>
      </c>
      <c r="E760">
        <v>5489.6909128696798</v>
      </c>
      <c r="F760">
        <v>110</v>
      </c>
      <c r="G760">
        <v>-43.183795576263201</v>
      </c>
      <c r="H760">
        <v>-2.8553632065141299</v>
      </c>
      <c r="I760">
        <v>-9.2299537581431093</v>
      </c>
      <c r="J760">
        <v>-1.41633027174996</v>
      </c>
      <c r="K760">
        <v>108.674361322458</v>
      </c>
      <c r="L760">
        <v>108.74942901622499</v>
      </c>
      <c r="M760">
        <v>50.649086353956001</v>
      </c>
      <c r="N760">
        <v>1.0187294333316901</v>
      </c>
      <c r="O760">
        <v>21.545454545454501</v>
      </c>
      <c r="P760">
        <v>20.218579234972601</v>
      </c>
      <c r="Q760">
        <v>-9.1259160929477001E-2</v>
      </c>
    </row>
    <row r="761" spans="1:17" x14ac:dyDescent="0.3">
      <c r="A761" t="s">
        <v>1665</v>
      </c>
      <c r="B761" t="s">
        <v>1666</v>
      </c>
      <c r="C761" t="s">
        <v>3169</v>
      </c>
      <c r="D761" t="s">
        <v>51</v>
      </c>
      <c r="E761">
        <v>5483.4565418800003</v>
      </c>
      <c r="F761">
        <v>61.06</v>
      </c>
      <c r="G761">
        <v>55.940465215258399</v>
      </c>
      <c r="H761">
        <v>-6.8167735497842301</v>
      </c>
      <c r="I761">
        <v>-19.811833006682701</v>
      </c>
      <c r="J761">
        <v>-0.129957830264566</v>
      </c>
      <c r="K761">
        <v>63.590501418021198</v>
      </c>
      <c r="L761">
        <v>62.069125792252002</v>
      </c>
      <c r="M761">
        <v>47.411883317496802</v>
      </c>
      <c r="N761">
        <v>1.57950103161475</v>
      </c>
      <c r="O761">
        <v>63.167376351130002</v>
      </c>
      <c r="P761">
        <v>94.613545816732994</v>
      </c>
      <c r="Q761">
        <v>2.0381219780969E-2</v>
      </c>
    </row>
    <row r="762" spans="1:17" hidden="1" x14ac:dyDescent="0.3">
      <c r="A762" t="s">
        <v>1667</v>
      </c>
      <c r="B762" t="s">
        <v>1668</v>
      </c>
      <c r="C762" t="s">
        <v>3184</v>
      </c>
      <c r="D762" t="s">
        <v>289</v>
      </c>
      <c r="E762">
        <v>5404.6527698714199</v>
      </c>
      <c r="F762">
        <v>440.05</v>
      </c>
      <c r="G762">
        <v>94.422304258089895</v>
      </c>
      <c r="H762">
        <v>21.1785468372039</v>
      </c>
      <c r="I762">
        <v>48.892682421785203</v>
      </c>
      <c r="J762">
        <v>0.15708432560513899</v>
      </c>
      <c r="K762">
        <v>384.667958638595</v>
      </c>
      <c r="L762">
        <v>309.66125962544498</v>
      </c>
      <c r="M762">
        <v>58.6570958761124</v>
      </c>
      <c r="N762">
        <v>0.78008970313744896</v>
      </c>
      <c r="O762">
        <v>12.089535280081799</v>
      </c>
      <c r="P762">
        <v>142.71924986210701</v>
      </c>
    </row>
    <row r="763" spans="1:17" hidden="1" x14ac:dyDescent="0.3">
      <c r="A763" t="s">
        <v>1669</v>
      </c>
      <c r="B763" t="s">
        <v>1670</v>
      </c>
      <c r="C763" t="s">
        <v>3184</v>
      </c>
      <c r="D763" t="s">
        <v>161</v>
      </c>
      <c r="E763">
        <v>5337.4404202734204</v>
      </c>
      <c r="F763">
        <v>309.60000000000002</v>
      </c>
      <c r="G763">
        <v>5179.1029735022003</v>
      </c>
      <c r="H763">
        <v>124.424121398971</v>
      </c>
      <c r="I763">
        <v>762.70416794622702</v>
      </c>
      <c r="J763">
        <v>22.611145034724998</v>
      </c>
      <c r="K763">
        <v>162.934772821568</v>
      </c>
      <c r="L763">
        <v>80.647589644986894</v>
      </c>
      <c r="M763">
        <v>92.3068492349108</v>
      </c>
      <c r="N763">
        <v>1.58124650665435</v>
      </c>
      <c r="O763">
        <v>0</v>
      </c>
      <c r="P763">
        <v>5591.1764705882297</v>
      </c>
      <c r="Q763">
        <v>0.27044135694090699</v>
      </c>
    </row>
    <row r="764" spans="1:17" x14ac:dyDescent="0.3">
      <c r="A764" t="s">
        <v>1671</v>
      </c>
      <c r="B764" t="s">
        <v>1672</v>
      </c>
      <c r="C764" t="s">
        <v>3181</v>
      </c>
      <c r="D764" t="s">
        <v>261</v>
      </c>
      <c r="E764">
        <v>5337.2466404388197</v>
      </c>
      <c r="F764">
        <v>1732.15</v>
      </c>
      <c r="G764">
        <v>-63.921954783523397</v>
      </c>
      <c r="H764">
        <v>-7.1570264585957304</v>
      </c>
      <c r="I764">
        <v>-23.4911392687182</v>
      </c>
      <c r="J764">
        <v>-0.54875294217974302</v>
      </c>
      <c r="K764">
        <v>1791.02081276284</v>
      </c>
      <c r="L764">
        <v>1898.3617432415699</v>
      </c>
      <c r="M764">
        <v>40.262446764892303</v>
      </c>
      <c r="N764">
        <v>0.46530731872478598</v>
      </c>
      <c r="O764">
        <v>60.716450653811698</v>
      </c>
      <c r="P764">
        <v>8.2593750000000004</v>
      </c>
      <c r="Q764">
        <v>-8.3377178315670007E-3</v>
      </c>
    </row>
    <row r="765" spans="1:17" x14ac:dyDescent="0.3">
      <c r="A765" t="s">
        <v>1673</v>
      </c>
      <c r="B765" t="s">
        <v>1674</v>
      </c>
      <c r="C765" t="s">
        <v>3175</v>
      </c>
      <c r="D765" t="s">
        <v>187</v>
      </c>
      <c r="E765">
        <v>5333.1457305000004</v>
      </c>
      <c r="F765">
        <v>745.7</v>
      </c>
      <c r="G765">
        <v>15.749735324559801</v>
      </c>
      <c r="H765">
        <v>7.0450546977064201</v>
      </c>
      <c r="I765">
        <v>8.5010922903593897</v>
      </c>
      <c r="J765">
        <v>11.1009637504109</v>
      </c>
      <c r="K765">
        <v>678.257803711983</v>
      </c>
      <c r="L765">
        <v>624.95773154869596</v>
      </c>
      <c r="M765">
        <v>79.908208100751395</v>
      </c>
      <c r="N765">
        <v>0.75013609950302396</v>
      </c>
      <c r="O765">
        <v>7.1677618345178802</v>
      </c>
      <c r="P765">
        <v>81.545952525867307</v>
      </c>
      <c r="Q765">
        <v>0.13748791485655301</v>
      </c>
    </row>
    <row r="766" spans="1:17" x14ac:dyDescent="0.3">
      <c r="A766" t="s">
        <v>1675</v>
      </c>
      <c r="B766" t="s">
        <v>1676</v>
      </c>
      <c r="C766" t="s">
        <v>3169</v>
      </c>
      <c r="D766" t="s">
        <v>24</v>
      </c>
      <c r="E766">
        <v>5309.2578530000001</v>
      </c>
      <c r="F766">
        <v>314</v>
      </c>
      <c r="G766">
        <v>-42.621982392172796</v>
      </c>
      <c r="H766">
        <v>-5.2944851950998597</v>
      </c>
      <c r="I766">
        <v>-32.019102527881302</v>
      </c>
      <c r="J766">
        <v>-2.5481820835922302</v>
      </c>
      <c r="K766">
        <v>327.520422508222</v>
      </c>
      <c r="L766">
        <v>342.34714140675698</v>
      </c>
      <c r="M766">
        <v>40.535284577312403</v>
      </c>
      <c r="N766">
        <v>0.73635760593907895</v>
      </c>
      <c r="O766">
        <v>34.474522292993598</v>
      </c>
      <c r="P766">
        <v>2.6982829108748998</v>
      </c>
      <c r="Q766">
        <v>-3.5781625427174002E-2</v>
      </c>
    </row>
    <row r="767" spans="1:17" x14ac:dyDescent="0.3">
      <c r="A767" t="s">
        <v>1677</v>
      </c>
      <c r="B767" t="s">
        <v>1678</v>
      </c>
      <c r="C767" t="s">
        <v>3181</v>
      </c>
      <c r="D767" t="s">
        <v>161</v>
      </c>
      <c r="E767">
        <v>5270.5318248000003</v>
      </c>
      <c r="F767">
        <v>4662.8999999999996</v>
      </c>
      <c r="G767">
        <v>123.899948339327</v>
      </c>
      <c r="H767">
        <v>-15.3906213151473</v>
      </c>
      <c r="I767">
        <v>30.887900224354301</v>
      </c>
      <c r="J767">
        <v>0.486753098697013</v>
      </c>
      <c r="K767">
        <v>4810.3249117496398</v>
      </c>
      <c r="L767">
        <v>3910.11854229044</v>
      </c>
      <c r="M767">
        <v>42.813299232367498</v>
      </c>
      <c r="N767">
        <v>0.447803648077297</v>
      </c>
      <c r="O767">
        <v>22.019558643762402</v>
      </c>
      <c r="P767">
        <v>172.286131386861</v>
      </c>
      <c r="Q767">
        <v>0.204675199925718</v>
      </c>
    </row>
    <row r="768" spans="1:17" hidden="1" x14ac:dyDescent="0.3">
      <c r="A768" t="s">
        <v>1679</v>
      </c>
      <c r="B768" t="s">
        <v>1680</v>
      </c>
      <c r="C768" t="s">
        <v>3184</v>
      </c>
      <c r="D768" t="s">
        <v>468</v>
      </c>
      <c r="E768">
        <v>5259.5734000000002</v>
      </c>
      <c r="F768">
        <v>116</v>
      </c>
      <c r="G768">
        <v>48.904031982506197</v>
      </c>
      <c r="H768">
        <v>8.2531669264062408</v>
      </c>
      <c r="I768">
        <v>5.3853200090427098</v>
      </c>
      <c r="J768">
        <v>6.68310881909989</v>
      </c>
      <c r="K768">
        <v>100.963104028256</v>
      </c>
      <c r="L768">
        <v>88.142132771906603</v>
      </c>
      <c r="M768">
        <v>81.987541817664805</v>
      </c>
      <c r="N768">
        <v>1.1809471875916999</v>
      </c>
      <c r="O768">
        <v>1.8965517241379399</v>
      </c>
      <c r="P768">
        <v>106.95807314897399</v>
      </c>
      <c r="Q768">
        <v>0.133911139497538</v>
      </c>
    </row>
    <row r="769" spans="1:17" x14ac:dyDescent="0.3">
      <c r="A769" t="s">
        <v>1681</v>
      </c>
      <c r="B769" t="s">
        <v>1682</v>
      </c>
      <c r="C769" t="s">
        <v>3180</v>
      </c>
      <c r="D769" t="s">
        <v>1144</v>
      </c>
      <c r="E769">
        <v>5248.19689225</v>
      </c>
      <c r="F769">
        <v>3130.85</v>
      </c>
      <c r="G769">
        <v>-12.881784579946601</v>
      </c>
      <c r="H769">
        <v>-3.1454919042146101</v>
      </c>
      <c r="I769">
        <v>-10.0537876785775</v>
      </c>
      <c r="J769">
        <v>1.54835245159996</v>
      </c>
      <c r="K769">
        <v>3116.3053938719199</v>
      </c>
      <c r="L769">
        <v>3006.8078114094501</v>
      </c>
      <c r="M769">
        <v>54.037204534741001</v>
      </c>
      <c r="N769">
        <v>0.68885616351777101</v>
      </c>
      <c r="O769">
        <v>18.178769343788399</v>
      </c>
      <c r="P769">
        <v>36.123913043478197</v>
      </c>
      <c r="Q769">
        <v>-8.1909129703778005E-2</v>
      </c>
    </row>
    <row r="770" spans="1:17" hidden="1" x14ac:dyDescent="0.3">
      <c r="A770" t="s">
        <v>1683</v>
      </c>
      <c r="B770" t="s">
        <v>1684</v>
      </c>
      <c r="C770" t="s">
        <v>3184</v>
      </c>
      <c r="D770" t="s">
        <v>387</v>
      </c>
      <c r="E770">
        <v>5241.2807946449902</v>
      </c>
      <c r="F770">
        <v>288.85000000000002</v>
      </c>
      <c r="G770">
        <v>-37.093082739112198</v>
      </c>
      <c r="H770">
        <v>-2.7053663577084301</v>
      </c>
      <c r="I770">
        <v>-16.898395357832602</v>
      </c>
      <c r="J770">
        <v>-3.2916823407199298</v>
      </c>
      <c r="K770">
        <v>289.56418639252303</v>
      </c>
      <c r="L770">
        <v>291.70276362464602</v>
      </c>
      <c r="M770">
        <v>43.116126422981097</v>
      </c>
      <c r="N770">
        <v>1.06412319754011</v>
      </c>
      <c r="O770">
        <v>34.308464601003898</v>
      </c>
      <c r="P770">
        <v>7.1998515494525899</v>
      </c>
      <c r="Q770">
        <v>-7.883045277277E-3</v>
      </c>
    </row>
    <row r="771" spans="1:17" hidden="1" x14ac:dyDescent="0.3">
      <c r="A771" t="s">
        <v>1685</v>
      </c>
      <c r="B771" t="s">
        <v>1686</v>
      </c>
      <c r="C771" t="s">
        <v>3184</v>
      </c>
      <c r="D771" t="s">
        <v>384</v>
      </c>
      <c r="E771">
        <v>5192.6405897249997</v>
      </c>
      <c r="F771">
        <v>575.54999999999995</v>
      </c>
      <c r="G771">
        <v>3.5712782802764198</v>
      </c>
      <c r="H771">
        <v>-0.28359740738254702</v>
      </c>
      <c r="I771">
        <v>52.658968259833699</v>
      </c>
      <c r="J771">
        <v>4.7817315451962399</v>
      </c>
      <c r="K771">
        <v>547.03079729972603</v>
      </c>
      <c r="L771">
        <v>476.37611912895102</v>
      </c>
      <c r="M771">
        <v>64.426842031948098</v>
      </c>
      <c r="N771">
        <v>0.71338158284880804</v>
      </c>
      <c r="O771">
        <v>10.6506819563895</v>
      </c>
      <c r="P771">
        <v>80.962112875334</v>
      </c>
      <c r="Q771">
        <v>5.1682634588889997E-2</v>
      </c>
    </row>
    <row r="772" spans="1:17" hidden="1" x14ac:dyDescent="0.3">
      <c r="A772" t="s">
        <v>1687</v>
      </c>
      <c r="B772" t="s">
        <v>1688</v>
      </c>
      <c r="C772" t="s">
        <v>3184</v>
      </c>
      <c r="D772" t="s">
        <v>1689</v>
      </c>
      <c r="E772">
        <v>5168.879891351</v>
      </c>
      <c r="F772">
        <v>63.59</v>
      </c>
      <c r="G772">
        <v>-1.1328290107340799</v>
      </c>
      <c r="H772">
        <v>3.4257553171371802</v>
      </c>
      <c r="I772">
        <v>-6.4055154905850902</v>
      </c>
      <c r="J772">
        <v>0.69492344474196199</v>
      </c>
      <c r="K772">
        <v>61.297143662491898</v>
      </c>
      <c r="L772">
        <v>58.401105050697197</v>
      </c>
      <c r="M772">
        <v>56.425916595309197</v>
      </c>
      <c r="N772">
        <v>0.96043946685663495</v>
      </c>
      <c r="O772">
        <v>2.9249882056927099</v>
      </c>
      <c r="P772">
        <v>33.033472803347202</v>
      </c>
      <c r="Q772">
        <v>-3.0196124243903E-2</v>
      </c>
    </row>
    <row r="773" spans="1:17" hidden="1" x14ac:dyDescent="0.3">
      <c r="A773" t="s">
        <v>1690</v>
      </c>
      <c r="B773" t="s">
        <v>1691</v>
      </c>
      <c r="C773" t="s">
        <v>3171</v>
      </c>
      <c r="D773" t="s">
        <v>117</v>
      </c>
      <c r="E773">
        <v>5161.9348244434996</v>
      </c>
      <c r="F773">
        <v>413.55</v>
      </c>
      <c r="G773">
        <v>-17.3402971650487</v>
      </c>
      <c r="H773">
        <v>20.129047456132898</v>
      </c>
      <c r="I773">
        <v>0.573186611466457</v>
      </c>
      <c r="J773">
        <v>10.627718709853299</v>
      </c>
      <c r="K773">
        <v>354.91571897509499</v>
      </c>
      <c r="M773">
        <v>76.947846516056799</v>
      </c>
      <c r="N773">
        <v>2.7757187486075301</v>
      </c>
      <c r="O773">
        <v>6.5771974368274702</v>
      </c>
      <c r="P773">
        <v>37.3692077727952</v>
      </c>
    </row>
    <row r="774" spans="1:17" hidden="1" x14ac:dyDescent="0.3">
      <c r="A774" t="s">
        <v>1692</v>
      </c>
      <c r="B774" t="s">
        <v>1693</v>
      </c>
      <c r="C774" t="s">
        <v>3184</v>
      </c>
      <c r="D774" t="s">
        <v>289</v>
      </c>
      <c r="E774">
        <v>5152.44703901312</v>
      </c>
      <c r="F774">
        <v>3046.35</v>
      </c>
      <c r="G774">
        <v>591.89483747331099</v>
      </c>
      <c r="H774">
        <v>22.117792776746299</v>
      </c>
      <c r="I774">
        <v>211.78693298812499</v>
      </c>
      <c r="J774">
        <v>-8.4851928580713896</v>
      </c>
      <c r="K774">
        <v>2493.2158847281098</v>
      </c>
      <c r="L774">
        <v>1588.7850222922</v>
      </c>
      <c r="M774">
        <v>53.535658680801703</v>
      </c>
      <c r="N774">
        <v>0.80452741284099005</v>
      </c>
      <c r="O774">
        <v>14.3991990414758</v>
      </c>
      <c r="P774">
        <v>654.04702970297001</v>
      </c>
      <c r="Q774">
        <v>0.29112383459735902</v>
      </c>
    </row>
    <row r="775" spans="1:17" x14ac:dyDescent="0.3">
      <c r="A775" t="s">
        <v>1694</v>
      </c>
      <c r="B775" t="s">
        <v>1695</v>
      </c>
      <c r="C775" t="s">
        <v>3178</v>
      </c>
      <c r="D775" t="s">
        <v>322</v>
      </c>
      <c r="E775">
        <v>5151.9329972539999</v>
      </c>
      <c r="F775">
        <v>241.46</v>
      </c>
      <c r="G775">
        <v>-23.685677824594901</v>
      </c>
      <c r="H775">
        <v>-12.243519171174199</v>
      </c>
      <c r="I775">
        <v>-2.9043397127470199</v>
      </c>
      <c r="J775">
        <v>-2.7467687906649298</v>
      </c>
      <c r="K775">
        <v>256.356295982375</v>
      </c>
      <c r="L775">
        <v>243.64112627713899</v>
      </c>
      <c r="M775">
        <v>31.888056663144699</v>
      </c>
      <c r="N775">
        <v>0.62728128192576005</v>
      </c>
      <c r="O775">
        <v>23.0431541456141</v>
      </c>
      <c r="P775">
        <v>27.756613756613699</v>
      </c>
      <c r="Q775">
        <v>-9.8630676288957997E-2</v>
      </c>
    </row>
    <row r="776" spans="1:17" x14ac:dyDescent="0.3">
      <c r="A776" t="s">
        <v>1696</v>
      </c>
      <c r="B776" t="s">
        <v>1697</v>
      </c>
      <c r="C776" t="s">
        <v>3179</v>
      </c>
      <c r="D776" t="s">
        <v>1442</v>
      </c>
      <c r="E776">
        <v>5131.7657664899998</v>
      </c>
      <c r="F776">
        <v>907.1</v>
      </c>
      <c r="G776">
        <v>-4.5816716918767302</v>
      </c>
      <c r="H776">
        <v>4.91688077904114</v>
      </c>
      <c r="I776">
        <v>-23.932294706987001</v>
      </c>
      <c r="J776">
        <v>2.3258827353826299</v>
      </c>
      <c r="K776">
        <v>864.71322042991801</v>
      </c>
      <c r="L776">
        <v>853.57387330849895</v>
      </c>
      <c r="M776">
        <v>70.920590125705004</v>
      </c>
      <c r="N776">
        <v>0.81177832058881505</v>
      </c>
      <c r="O776">
        <v>21.915996031308499</v>
      </c>
      <c r="P776">
        <v>27.661670536908002</v>
      </c>
      <c r="Q776">
        <v>0.14601368496446601</v>
      </c>
    </row>
    <row r="777" spans="1:17" hidden="1" x14ac:dyDescent="0.3">
      <c r="A777" t="s">
        <v>1698</v>
      </c>
      <c r="B777" t="s">
        <v>1699</v>
      </c>
      <c r="C777" t="s">
        <v>3184</v>
      </c>
      <c r="D777" t="s">
        <v>1365</v>
      </c>
      <c r="E777">
        <v>5107.8794622099904</v>
      </c>
      <c r="F777">
        <v>707.35</v>
      </c>
      <c r="G777">
        <v>24.977568593118701</v>
      </c>
      <c r="H777">
        <v>-10.2399286213056</v>
      </c>
      <c r="I777">
        <v>41.214923599840297</v>
      </c>
      <c r="J777">
        <v>-1.6587394394000099</v>
      </c>
      <c r="K777">
        <v>688.55019607763404</v>
      </c>
      <c r="L777">
        <v>557.056904323514</v>
      </c>
      <c r="M777">
        <v>40.562512619936598</v>
      </c>
      <c r="N777">
        <v>0.29795383893994098</v>
      </c>
      <c r="O777">
        <v>21.552272566621799</v>
      </c>
      <c r="P777">
        <v>88.626666666666594</v>
      </c>
      <c r="Q777">
        <v>8.7470255315900004E-4</v>
      </c>
    </row>
    <row r="778" spans="1:17" hidden="1" x14ac:dyDescent="0.3">
      <c r="A778" t="s">
        <v>1700</v>
      </c>
      <c r="B778" t="s">
        <v>1701</v>
      </c>
      <c r="C778" t="s">
        <v>3184</v>
      </c>
      <c r="E778">
        <v>5096.4957946267004</v>
      </c>
      <c r="F778">
        <v>2767.4</v>
      </c>
      <c r="G778">
        <v>7795.8813298048299</v>
      </c>
      <c r="H778">
        <v>175.94956528270299</v>
      </c>
      <c r="I778">
        <v>573.73239610736005</v>
      </c>
      <c r="J778">
        <v>21.949019468254299</v>
      </c>
      <c r="K778">
        <v>1424.10799745085</v>
      </c>
      <c r="L778">
        <v>770.62212464872505</v>
      </c>
      <c r="M778">
        <v>99.987525092354701</v>
      </c>
      <c r="N778">
        <v>0.71272555953597505</v>
      </c>
      <c r="O778">
        <v>0</v>
      </c>
      <c r="P778">
        <v>7827.2414780865001</v>
      </c>
    </row>
    <row r="779" spans="1:17" hidden="1" x14ac:dyDescent="0.3">
      <c r="A779" t="s">
        <v>1702</v>
      </c>
      <c r="B779" t="s">
        <v>1703</v>
      </c>
      <c r="C779" t="s">
        <v>3184</v>
      </c>
      <c r="D779" t="s">
        <v>218</v>
      </c>
      <c r="E779">
        <v>5076.5033126687304</v>
      </c>
      <c r="F779">
        <v>464.05</v>
      </c>
      <c r="G779">
        <v>83.471499210497996</v>
      </c>
      <c r="H779">
        <v>8.3835787622167093</v>
      </c>
      <c r="I779">
        <v>29.000016725913</v>
      </c>
      <c r="J779">
        <v>-2.05961051763131</v>
      </c>
      <c r="K779">
        <v>420.688694534538</v>
      </c>
      <c r="L779">
        <v>341.89120920183399</v>
      </c>
      <c r="M779">
        <v>57.927322236369697</v>
      </c>
      <c r="N779">
        <v>1.33980390659777</v>
      </c>
      <c r="O779">
        <v>9.3632151707790001</v>
      </c>
      <c r="P779">
        <v>136.138589413468</v>
      </c>
      <c r="Q779">
        <v>0.162102373772889</v>
      </c>
    </row>
    <row r="780" spans="1:17" hidden="1" x14ac:dyDescent="0.3">
      <c r="A780" t="s">
        <v>1704</v>
      </c>
      <c r="B780" t="s">
        <v>1705</v>
      </c>
      <c r="C780" t="s">
        <v>3184</v>
      </c>
      <c r="D780" t="s">
        <v>289</v>
      </c>
      <c r="E780">
        <v>5075.0111874992499</v>
      </c>
      <c r="F780">
        <v>2613.35</v>
      </c>
      <c r="G780">
        <v>451.54319744323197</v>
      </c>
      <c r="H780">
        <v>-27.233425420686199</v>
      </c>
      <c r="I780">
        <v>102.93231420473001</v>
      </c>
      <c r="J780">
        <v>-7.8868543848380499</v>
      </c>
      <c r="K780">
        <v>2772.4217140707101</v>
      </c>
      <c r="L780">
        <v>1875.6252587531801</v>
      </c>
      <c r="M780">
        <v>34.141974547625701</v>
      </c>
      <c r="N780">
        <v>2.0560046234165101</v>
      </c>
      <c r="O780">
        <v>36.874127078271101</v>
      </c>
      <c r="P780">
        <v>493.965680518201</v>
      </c>
      <c r="Q780">
        <v>0.30924853346527398</v>
      </c>
    </row>
    <row r="781" spans="1:17" x14ac:dyDescent="0.3">
      <c r="A781" t="s">
        <v>1706</v>
      </c>
      <c r="B781" t="s">
        <v>1707</v>
      </c>
      <c r="C781" t="s">
        <v>3178</v>
      </c>
      <c r="D781" t="s">
        <v>463</v>
      </c>
      <c r="E781">
        <v>5058.0411039599903</v>
      </c>
      <c r="F781">
        <v>304.89999999999998</v>
      </c>
      <c r="G781">
        <v>-60.854887557890997</v>
      </c>
      <c r="H781">
        <v>-6.7627856036351996</v>
      </c>
      <c r="I781">
        <v>-35.877673492756699</v>
      </c>
      <c r="J781">
        <v>-0.94898942344237502</v>
      </c>
      <c r="K781">
        <v>316.33469867678201</v>
      </c>
      <c r="L781">
        <v>352.00635107687998</v>
      </c>
      <c r="M781">
        <v>42.407696552980603</v>
      </c>
      <c r="N781">
        <v>0.52258714647152804</v>
      </c>
      <c r="O781">
        <v>77.894391603804493</v>
      </c>
      <c r="P781">
        <v>16.0860460689129</v>
      </c>
      <c r="Q781">
        <v>-0.11537267929937101</v>
      </c>
    </row>
    <row r="782" spans="1:17" x14ac:dyDescent="0.3">
      <c r="A782" t="s">
        <v>1708</v>
      </c>
      <c r="B782" t="s">
        <v>1709</v>
      </c>
      <c r="C782" t="s">
        <v>3169</v>
      </c>
      <c r="D782" t="s">
        <v>387</v>
      </c>
      <c r="E782">
        <v>5055.2119605365497</v>
      </c>
      <c r="F782">
        <v>45.82</v>
      </c>
      <c r="G782">
        <v>-42.561698669270903</v>
      </c>
      <c r="H782">
        <v>-9.1118672807332306</v>
      </c>
      <c r="I782">
        <v>-24.024255831608599</v>
      </c>
      <c r="J782">
        <v>-2.4321994802639901</v>
      </c>
      <c r="K782">
        <v>48.363562964194998</v>
      </c>
      <c r="L782">
        <v>50.780912178908103</v>
      </c>
      <c r="M782">
        <v>38.411482564615802</v>
      </c>
      <c r="N782">
        <v>1.0618009779867199</v>
      </c>
      <c r="O782">
        <v>49.061545176778701</v>
      </c>
      <c r="P782">
        <v>2.2539611693818302</v>
      </c>
    </row>
    <row r="783" spans="1:17" x14ac:dyDescent="0.3">
      <c r="A783" t="s">
        <v>1710</v>
      </c>
      <c r="B783" t="s">
        <v>1711</v>
      </c>
      <c r="C783" t="s">
        <v>3177</v>
      </c>
      <c r="D783" t="s">
        <v>77</v>
      </c>
      <c r="E783">
        <v>5055.0587786120004</v>
      </c>
      <c r="F783">
        <v>223.07</v>
      </c>
      <c r="G783">
        <v>-14.965679197405899</v>
      </c>
      <c r="H783">
        <v>-6.48482612489153</v>
      </c>
      <c r="I783">
        <v>-6.4552100907015202</v>
      </c>
      <c r="J783">
        <v>1.1212449009645</v>
      </c>
      <c r="K783">
        <v>226.02438319405999</v>
      </c>
      <c r="L783">
        <v>214.96532244432899</v>
      </c>
      <c r="M783">
        <v>40.477339092693001</v>
      </c>
      <c r="N783">
        <v>0.75811271687287496</v>
      </c>
      <c r="O783">
        <v>10.727574304030099</v>
      </c>
      <c r="P783">
        <v>22.297149122806999</v>
      </c>
      <c r="Q783">
        <v>-8.1346052961576001E-2</v>
      </c>
    </row>
    <row r="784" spans="1:17" hidden="1" x14ac:dyDescent="0.3">
      <c r="A784" t="s">
        <v>1712</v>
      </c>
      <c r="B784" t="s">
        <v>1713</v>
      </c>
      <c r="C784" t="s">
        <v>3184</v>
      </c>
      <c r="D784" t="s">
        <v>261</v>
      </c>
      <c r="E784">
        <v>5035.9945191199904</v>
      </c>
      <c r="F784">
        <v>409.4</v>
      </c>
      <c r="G784">
        <v>846.89552674819402</v>
      </c>
      <c r="H784">
        <v>55.873320036983003</v>
      </c>
      <c r="I784">
        <v>296.30052388754899</v>
      </c>
      <c r="J784">
        <v>10.332879500879701</v>
      </c>
      <c r="K784">
        <v>306.55560718103698</v>
      </c>
      <c r="L784">
        <v>186.25831097569201</v>
      </c>
      <c r="M784">
        <v>77.231040455757196</v>
      </c>
      <c r="N784">
        <v>1.3818642984146501</v>
      </c>
      <c r="O784">
        <v>2.4303859306301998</v>
      </c>
      <c r="P784">
        <v>899.75579975579899</v>
      </c>
      <c r="Q784">
        <v>0.31268139666411199</v>
      </c>
    </row>
    <row r="785" spans="1:17" x14ac:dyDescent="0.3">
      <c r="A785" t="s">
        <v>1714</v>
      </c>
      <c r="B785" t="s">
        <v>1715</v>
      </c>
      <c r="C785" t="s">
        <v>3171</v>
      </c>
      <c r="D785" t="s">
        <v>1716</v>
      </c>
      <c r="E785">
        <v>5030.8773424800002</v>
      </c>
      <c r="F785">
        <v>983.8</v>
      </c>
      <c r="G785">
        <v>30.502306473179399</v>
      </c>
      <c r="H785">
        <v>-9.23625606396193</v>
      </c>
      <c r="I785">
        <v>39.100413010249497</v>
      </c>
      <c r="J785">
        <v>-10.209201691006101</v>
      </c>
      <c r="K785">
        <v>1053.67203403389</v>
      </c>
      <c r="L785">
        <v>884.47625820757298</v>
      </c>
      <c r="M785">
        <v>26.0620189661329</v>
      </c>
      <c r="N785">
        <v>0.57146632360321503</v>
      </c>
      <c r="O785">
        <v>22.077658060581399</v>
      </c>
      <c r="P785">
        <v>70.207612456747398</v>
      </c>
      <c r="Q785">
        <v>5.2901956804117002E-2</v>
      </c>
    </row>
    <row r="786" spans="1:17" x14ac:dyDescent="0.3">
      <c r="A786" t="s">
        <v>1717</v>
      </c>
      <c r="B786" t="s">
        <v>1718</v>
      </c>
      <c r="C786" t="s">
        <v>3183</v>
      </c>
      <c r="D786" t="s">
        <v>468</v>
      </c>
      <c r="E786">
        <v>5008.1017142800001</v>
      </c>
      <c r="F786">
        <v>905.8</v>
      </c>
      <c r="G786">
        <v>-21.419621518717399</v>
      </c>
      <c r="H786">
        <v>-1.03327881426505</v>
      </c>
      <c r="I786">
        <v>12.8385154546134</v>
      </c>
      <c r="J786">
        <v>-3.4934190082141399</v>
      </c>
      <c r="K786">
        <v>887.97304343773703</v>
      </c>
      <c r="L786">
        <v>815.95670197849302</v>
      </c>
      <c r="M786">
        <v>41.0716654889086</v>
      </c>
      <c r="N786">
        <v>0.75239381790388304</v>
      </c>
      <c r="O786">
        <v>7.3857363656436297</v>
      </c>
      <c r="P786">
        <v>37.879595098561502</v>
      </c>
      <c r="Q786">
        <v>-0.136092841599881</v>
      </c>
    </row>
    <row r="787" spans="1:17" hidden="1" x14ac:dyDescent="0.3">
      <c r="A787" t="s">
        <v>1719</v>
      </c>
      <c r="B787" t="s">
        <v>1720</v>
      </c>
      <c r="C787" t="s">
        <v>3184</v>
      </c>
      <c r="D787" t="s">
        <v>384</v>
      </c>
      <c r="E787">
        <v>4961.4448912999997</v>
      </c>
      <c r="F787">
        <v>11677.45</v>
      </c>
      <c r="G787">
        <v>-5.9000453561393096</v>
      </c>
      <c r="H787">
        <v>-13.397818457953999</v>
      </c>
      <c r="I787">
        <v>19.506431168235899</v>
      </c>
      <c r="J787">
        <v>-2.1772809238520199</v>
      </c>
      <c r="K787">
        <v>12123.849222685199</v>
      </c>
      <c r="L787">
        <v>10777.9050236853</v>
      </c>
      <c r="M787">
        <v>40.7391794867752</v>
      </c>
      <c r="N787">
        <v>0.68847306728704305</v>
      </c>
      <c r="O787">
        <v>22.325507709302901</v>
      </c>
      <c r="P787">
        <v>40.139209744682098</v>
      </c>
      <c r="Q787">
        <v>-3.6664129510185002E-2</v>
      </c>
    </row>
    <row r="788" spans="1:17" x14ac:dyDescent="0.3">
      <c r="A788" t="s">
        <v>1721</v>
      </c>
      <c r="B788" t="s">
        <v>1722</v>
      </c>
      <c r="C788" t="s">
        <v>3175</v>
      </c>
      <c r="D788" t="s">
        <v>187</v>
      </c>
      <c r="E788">
        <v>4954.9813912500003</v>
      </c>
      <c r="F788">
        <v>759.55</v>
      </c>
      <c r="G788">
        <v>63.621240500253698</v>
      </c>
      <c r="H788">
        <v>-6.5919250291673004</v>
      </c>
      <c r="I788">
        <v>31.417349348193301</v>
      </c>
      <c r="J788">
        <v>-2.7750511704013698</v>
      </c>
      <c r="K788">
        <v>740.40674789861305</v>
      </c>
      <c r="L788">
        <v>636.53627379708905</v>
      </c>
      <c r="M788">
        <v>47.114346066824702</v>
      </c>
      <c r="N788">
        <v>0.36126122908590902</v>
      </c>
      <c r="O788">
        <v>8.9329208083733693</v>
      </c>
      <c r="P788">
        <v>116.612006274062</v>
      </c>
      <c r="Q788">
        <v>7.1371682989777002E-2</v>
      </c>
    </row>
    <row r="789" spans="1:17" hidden="1" x14ac:dyDescent="0.3">
      <c r="A789" t="s">
        <v>1723</v>
      </c>
      <c r="B789" t="s">
        <v>1724</v>
      </c>
      <c r="C789" t="s">
        <v>3184</v>
      </c>
      <c r="D789" t="s">
        <v>387</v>
      </c>
      <c r="E789">
        <v>4951.6066655716304</v>
      </c>
      <c r="F789">
        <v>306.3</v>
      </c>
      <c r="G789">
        <v>-36.647717854957897</v>
      </c>
      <c r="H789">
        <v>-14.4831209430812</v>
      </c>
      <c r="I789">
        <v>-20.134422035219501</v>
      </c>
      <c r="J789">
        <v>-6.0911245961136498</v>
      </c>
      <c r="O789">
        <v>14.267058439438401</v>
      </c>
      <c r="P789">
        <v>3.81291306558211</v>
      </c>
    </row>
    <row r="790" spans="1:17" hidden="1" x14ac:dyDescent="0.3">
      <c r="A790" t="s">
        <v>1725</v>
      </c>
      <c r="B790" t="s">
        <v>1726</v>
      </c>
      <c r="C790" t="s">
        <v>3184</v>
      </c>
      <c r="D790" t="s">
        <v>479</v>
      </c>
      <c r="E790">
        <v>4946.4256778999998</v>
      </c>
      <c r="F790">
        <v>704.5</v>
      </c>
      <c r="G790">
        <v>35.681938262487101</v>
      </c>
      <c r="H790">
        <v>-7.65926516052249</v>
      </c>
      <c r="I790">
        <v>52.195234082225497</v>
      </c>
      <c r="J790">
        <v>-1.57239928051199</v>
      </c>
      <c r="K790">
        <v>696.805776668097</v>
      </c>
      <c r="M790">
        <v>40.138285592426101</v>
      </c>
      <c r="N790">
        <v>0.48834486439387198</v>
      </c>
      <c r="O790">
        <v>34.279630943931799</v>
      </c>
      <c r="P790">
        <v>89.687668282175494</v>
      </c>
    </row>
    <row r="791" spans="1:17" hidden="1" x14ac:dyDescent="0.3">
      <c r="A791" t="s">
        <v>1727</v>
      </c>
      <c r="B791" t="s">
        <v>1728</v>
      </c>
      <c r="C791" t="s">
        <v>3184</v>
      </c>
      <c r="D791" t="s">
        <v>431</v>
      </c>
      <c r="E791">
        <v>4937.1592002750003</v>
      </c>
      <c r="F791">
        <v>564.45000000000005</v>
      </c>
      <c r="G791">
        <v>-53.921542162864903</v>
      </c>
      <c r="H791">
        <v>3.1732979888209498</v>
      </c>
      <c r="I791">
        <v>-13.9531175437124</v>
      </c>
      <c r="J791">
        <v>-2.9596293515431098</v>
      </c>
      <c r="K791">
        <v>571.12379504982403</v>
      </c>
      <c r="L791">
        <v>591.90999096487496</v>
      </c>
      <c r="M791">
        <v>32.851894625041297</v>
      </c>
      <c r="N791">
        <v>0.51541195308838095</v>
      </c>
      <c r="O791">
        <v>41.553724864912702</v>
      </c>
      <c r="P791">
        <v>10.4058679706601</v>
      </c>
      <c r="Q791">
        <v>2.1760467990086001E-2</v>
      </c>
    </row>
    <row r="792" spans="1:17" hidden="1" x14ac:dyDescent="0.3">
      <c r="A792" t="s">
        <v>1729</v>
      </c>
      <c r="B792" t="s">
        <v>1730</v>
      </c>
      <c r="C792" t="s">
        <v>3184</v>
      </c>
      <c r="D792" t="s">
        <v>400</v>
      </c>
      <c r="E792">
        <v>4933.1952859632302</v>
      </c>
      <c r="F792">
        <v>826.3</v>
      </c>
      <c r="G792">
        <v>62.606987868560601</v>
      </c>
      <c r="H792">
        <v>-2.6688066823143601</v>
      </c>
      <c r="I792">
        <v>81.028458667612597</v>
      </c>
      <c r="J792">
        <v>0.22749755452225701</v>
      </c>
      <c r="K792">
        <v>781.32206326772302</v>
      </c>
      <c r="L792">
        <v>612.85172114337604</v>
      </c>
      <c r="M792">
        <v>54.2421552071457</v>
      </c>
      <c r="N792">
        <v>1.0736239378378001</v>
      </c>
      <c r="O792">
        <v>10.220258985840401</v>
      </c>
      <c r="P792">
        <v>174.01757585806601</v>
      </c>
      <c r="Q792">
        <v>0.15309730768086699</v>
      </c>
    </row>
    <row r="793" spans="1:17" x14ac:dyDescent="0.3">
      <c r="A793" t="s">
        <v>1731</v>
      </c>
      <c r="B793" t="s">
        <v>1732</v>
      </c>
      <c r="C793" t="s">
        <v>3178</v>
      </c>
      <c r="D793" t="s">
        <v>1576</v>
      </c>
      <c r="E793">
        <v>4925.8957275000002</v>
      </c>
      <c r="F793">
        <v>412.5</v>
      </c>
      <c r="G793">
        <v>-3.64651090096956</v>
      </c>
      <c r="H793">
        <v>-3.7508344831812201</v>
      </c>
      <c r="I793">
        <v>-4.3902987064128798</v>
      </c>
      <c r="J793">
        <v>1.45827922389969</v>
      </c>
      <c r="K793">
        <v>402.250322128704</v>
      </c>
      <c r="L793">
        <v>371.587839540076</v>
      </c>
      <c r="M793">
        <v>52.253563781539597</v>
      </c>
      <c r="N793">
        <v>0.37504298754012799</v>
      </c>
      <c r="O793">
        <v>9.0303030303030294</v>
      </c>
      <c r="P793">
        <v>44.609991235758102</v>
      </c>
      <c r="Q793">
        <v>7.7976855756198005E-2</v>
      </c>
    </row>
    <row r="794" spans="1:17" hidden="1" x14ac:dyDescent="0.3">
      <c r="A794" t="s">
        <v>1733</v>
      </c>
      <c r="B794" t="s">
        <v>1734</v>
      </c>
      <c r="C794" t="s">
        <v>3184</v>
      </c>
      <c r="D794" t="s">
        <v>124</v>
      </c>
      <c r="E794">
        <v>4922.7298104109204</v>
      </c>
      <c r="F794">
        <v>50.61</v>
      </c>
      <c r="G794">
        <v>9.0282012328890193</v>
      </c>
      <c r="H794">
        <v>6.7093914308442599</v>
      </c>
      <c r="I794">
        <v>-18.170634696892701</v>
      </c>
      <c r="J794">
        <v>-0.84949732498795005</v>
      </c>
      <c r="K794">
        <v>49.071034774073702</v>
      </c>
      <c r="L794">
        <v>46.973524026973699</v>
      </c>
      <c r="M794">
        <v>52.800109571840103</v>
      </c>
      <c r="N794">
        <v>0.81259824044943796</v>
      </c>
      <c r="O794">
        <v>29.223473621813799</v>
      </c>
      <c r="P794">
        <v>58.4037558685446</v>
      </c>
      <c r="Q794">
        <v>6.1102064701424E-2</v>
      </c>
    </row>
    <row r="795" spans="1:17" x14ac:dyDescent="0.3">
      <c r="A795" t="s">
        <v>1735</v>
      </c>
      <c r="B795" t="s">
        <v>1736</v>
      </c>
      <c r="C795" t="s">
        <v>3183</v>
      </c>
      <c r="D795" t="s">
        <v>270</v>
      </c>
      <c r="E795">
        <v>4856.0966651750005</v>
      </c>
      <c r="F795">
        <v>291.35000000000002</v>
      </c>
      <c r="G795">
        <v>-2.9838539437141698</v>
      </c>
      <c r="H795">
        <v>0.76389762377534198</v>
      </c>
      <c r="I795">
        <v>-3.0900438696840702</v>
      </c>
      <c r="J795">
        <v>8.2412340369011208</v>
      </c>
      <c r="K795">
        <v>286.49242543139798</v>
      </c>
      <c r="L795">
        <v>272.90869023216499</v>
      </c>
      <c r="M795">
        <v>64.9442126288602</v>
      </c>
      <c r="N795">
        <v>0.58963552378275796</v>
      </c>
      <c r="O795">
        <v>15.3252102282477</v>
      </c>
      <c r="P795">
        <v>38.540180694246303</v>
      </c>
      <c r="Q795">
        <v>-4.0649558889590001E-2</v>
      </c>
    </row>
    <row r="796" spans="1:17" x14ac:dyDescent="0.3">
      <c r="A796" t="s">
        <v>1737</v>
      </c>
      <c r="B796" t="s">
        <v>1738</v>
      </c>
      <c r="C796" t="s">
        <v>3173</v>
      </c>
      <c r="D796" t="s">
        <v>277</v>
      </c>
      <c r="E796">
        <v>4849.4757351942299</v>
      </c>
      <c r="F796">
        <v>563.9</v>
      </c>
      <c r="G796">
        <v>15.6227788654652</v>
      </c>
      <c r="H796">
        <v>5.2888925607972599</v>
      </c>
      <c r="I796">
        <v>14.755537793178</v>
      </c>
      <c r="J796">
        <v>-3.58620535380973</v>
      </c>
      <c r="K796">
        <v>514.885883445025</v>
      </c>
      <c r="L796">
        <v>448.27443632543498</v>
      </c>
      <c r="M796">
        <v>55.779551816567199</v>
      </c>
      <c r="N796">
        <v>1.2438801637946599</v>
      </c>
      <c r="O796">
        <v>5.8698350771413299</v>
      </c>
      <c r="P796">
        <v>63.876780005812201</v>
      </c>
    </row>
    <row r="797" spans="1:17" x14ac:dyDescent="0.3">
      <c r="A797" t="s">
        <v>1739</v>
      </c>
      <c r="B797" t="s">
        <v>1740</v>
      </c>
      <c r="C797" t="s">
        <v>3178</v>
      </c>
      <c r="D797" t="s">
        <v>833</v>
      </c>
      <c r="E797">
        <v>4848.074061325</v>
      </c>
      <c r="F797">
        <v>395.35</v>
      </c>
      <c r="G797">
        <v>-26.659406756250299</v>
      </c>
      <c r="H797">
        <v>-1.41986189756597</v>
      </c>
      <c r="I797">
        <v>7.7613038413671296</v>
      </c>
      <c r="J797">
        <v>4.86717533014283</v>
      </c>
      <c r="K797">
        <v>373.43592161223199</v>
      </c>
      <c r="L797">
        <v>351.17125415663901</v>
      </c>
      <c r="M797">
        <v>58.889853411119901</v>
      </c>
      <c r="N797">
        <v>0.64389589018888704</v>
      </c>
      <c r="O797">
        <v>13.797900594409899</v>
      </c>
      <c r="P797">
        <v>47.5461839895503</v>
      </c>
      <c r="Q797">
        <v>-1.19314043474E-4</v>
      </c>
    </row>
    <row r="798" spans="1:17" hidden="1" x14ac:dyDescent="0.3">
      <c r="A798" t="s">
        <v>1741</v>
      </c>
      <c r="B798" t="s">
        <v>1742</v>
      </c>
      <c r="C798" t="s">
        <v>3184</v>
      </c>
      <c r="D798" t="s">
        <v>187</v>
      </c>
      <c r="E798">
        <v>4846.1404340099998</v>
      </c>
      <c r="F798">
        <v>631.70000000000005</v>
      </c>
      <c r="G798">
        <v>7.9188727744387997</v>
      </c>
      <c r="H798">
        <v>2.0781404888519499</v>
      </c>
      <c r="I798">
        <v>-1.87180104460582</v>
      </c>
      <c r="J798">
        <v>-3.2976459772309701</v>
      </c>
      <c r="K798">
        <v>612.77195663742202</v>
      </c>
      <c r="L798">
        <v>566.98088679269597</v>
      </c>
      <c r="M798">
        <v>55.048410251242103</v>
      </c>
      <c r="N798">
        <v>0.66037049405019599</v>
      </c>
      <c r="O798">
        <v>11.2870033243628</v>
      </c>
      <c r="P798">
        <v>57.433021806853503</v>
      </c>
      <c r="Q798">
        <v>0.15784400801877799</v>
      </c>
    </row>
    <row r="799" spans="1:17" x14ac:dyDescent="0.3">
      <c r="A799" t="s">
        <v>1743</v>
      </c>
      <c r="B799" t="s">
        <v>1744</v>
      </c>
      <c r="C799" t="s">
        <v>3183</v>
      </c>
      <c r="D799" t="s">
        <v>468</v>
      </c>
      <c r="E799">
        <v>4839.7391054999998</v>
      </c>
      <c r="F799">
        <v>422.5</v>
      </c>
      <c r="G799">
        <v>2.0047507082248899</v>
      </c>
      <c r="H799">
        <v>11.4133400865793</v>
      </c>
      <c r="I799">
        <v>-3.7211291584112498</v>
      </c>
      <c r="J799">
        <v>5.0935845795626804</v>
      </c>
      <c r="K799">
        <v>384.49076718010798</v>
      </c>
      <c r="L799">
        <v>365.38954709620702</v>
      </c>
      <c r="M799">
        <v>69.706846494942397</v>
      </c>
      <c r="N799">
        <v>1.8502067998146601</v>
      </c>
      <c r="O799">
        <v>8.6035502958579908</v>
      </c>
      <c r="P799">
        <v>50.062155922571399</v>
      </c>
      <c r="Q799">
        <v>0.122877997662328</v>
      </c>
    </row>
    <row r="800" spans="1:17" hidden="1" x14ac:dyDescent="0.3">
      <c r="A800" t="s">
        <v>1745</v>
      </c>
      <c r="B800" t="s">
        <v>1746</v>
      </c>
      <c r="C800" t="s">
        <v>3184</v>
      </c>
      <c r="D800" t="s">
        <v>613</v>
      </c>
      <c r="E800">
        <v>4824.8036245499998</v>
      </c>
      <c r="F800">
        <v>1906.45</v>
      </c>
      <c r="G800">
        <v>65.719502310148897</v>
      </c>
      <c r="H800">
        <v>-0.37186423789193401</v>
      </c>
      <c r="I800">
        <v>71.977587736016105</v>
      </c>
      <c r="J800">
        <v>-1.27088022129305E-2</v>
      </c>
      <c r="K800">
        <v>1767.8365109471599</v>
      </c>
      <c r="L800">
        <v>1383.3891645348699</v>
      </c>
      <c r="M800">
        <v>58.570583898329197</v>
      </c>
      <c r="N800">
        <v>0.57365431595566696</v>
      </c>
      <c r="O800">
        <v>7.5034750452411503</v>
      </c>
      <c r="P800">
        <v>135.03051223571401</v>
      </c>
      <c r="Q800">
        <v>0.147285396505483</v>
      </c>
    </row>
    <row r="801" spans="1:17" hidden="1" x14ac:dyDescent="0.3">
      <c r="A801" t="s">
        <v>1747</v>
      </c>
      <c r="B801" t="s">
        <v>1748</v>
      </c>
      <c r="C801" t="s">
        <v>3184</v>
      </c>
      <c r="D801" t="s">
        <v>54</v>
      </c>
      <c r="E801">
        <v>4809.3896161230005</v>
      </c>
      <c r="F801">
        <v>87.77</v>
      </c>
      <c r="G801">
        <v>107.14528650093401</v>
      </c>
      <c r="H801">
        <v>7.2158791933578996</v>
      </c>
      <c r="I801">
        <v>71.106537368572702</v>
      </c>
      <c r="J801">
        <v>-0.56217612128233196</v>
      </c>
      <c r="K801">
        <v>78.049341669911797</v>
      </c>
      <c r="L801">
        <v>58.907588329555701</v>
      </c>
      <c r="M801">
        <v>52.158088422695997</v>
      </c>
      <c r="N801">
        <v>0.47176961634291098</v>
      </c>
      <c r="O801">
        <v>14.959553378147399</v>
      </c>
      <c r="P801">
        <v>180.415335463258</v>
      </c>
      <c r="Q801">
        <v>4.2313476966541003E-2</v>
      </c>
    </row>
    <row r="802" spans="1:17" hidden="1" x14ac:dyDescent="0.3">
      <c r="A802" t="s">
        <v>1749</v>
      </c>
      <c r="B802" t="s">
        <v>1750</v>
      </c>
      <c r="C802" t="s">
        <v>3184</v>
      </c>
      <c r="D802" t="s">
        <v>187</v>
      </c>
      <c r="E802">
        <v>4786.8146458800002</v>
      </c>
      <c r="F802">
        <v>2365.9499999999998</v>
      </c>
      <c r="G802">
        <v>25.1439033141585</v>
      </c>
      <c r="H802">
        <v>33.435357803961303</v>
      </c>
      <c r="I802">
        <v>45.009233481106698</v>
      </c>
      <c r="J802">
        <v>4.40263700787016</v>
      </c>
      <c r="K802">
        <v>1983.63078705618</v>
      </c>
      <c r="M802">
        <v>66.173311062683595</v>
      </c>
      <c r="N802">
        <v>0.80992239085393902</v>
      </c>
      <c r="O802">
        <v>9.8924322153891797</v>
      </c>
      <c r="P802">
        <v>96.523797657612704</v>
      </c>
    </row>
    <row r="803" spans="1:17" x14ac:dyDescent="0.3">
      <c r="A803" t="s">
        <v>1751</v>
      </c>
      <c r="B803" t="s">
        <v>1752</v>
      </c>
      <c r="C803" t="s">
        <v>3180</v>
      </c>
      <c r="D803" t="s">
        <v>72</v>
      </c>
      <c r="E803">
        <v>4776.6400000000003</v>
      </c>
      <c r="F803">
        <v>678.5</v>
      </c>
      <c r="G803">
        <v>23.566213175113202</v>
      </c>
      <c r="H803">
        <v>-19.680444474358399</v>
      </c>
      <c r="I803">
        <v>-39.524916405097301</v>
      </c>
      <c r="J803">
        <v>-3.9170657905001498</v>
      </c>
      <c r="K803">
        <v>775.67673420254596</v>
      </c>
      <c r="L803">
        <v>775.58774379046201</v>
      </c>
      <c r="M803">
        <v>28.154188391495399</v>
      </c>
      <c r="N803">
        <v>0.62583301330542096</v>
      </c>
      <c r="O803">
        <v>71.702284450994796</v>
      </c>
      <c r="P803">
        <v>65.286236297198499</v>
      </c>
      <c r="Q803">
        <v>6.4539998838585994E-2</v>
      </c>
    </row>
    <row r="804" spans="1:17" hidden="1" x14ac:dyDescent="0.3">
      <c r="A804" t="s">
        <v>1753</v>
      </c>
      <c r="B804" t="s">
        <v>1754</v>
      </c>
      <c r="C804" t="s">
        <v>3184</v>
      </c>
      <c r="D804" t="s">
        <v>54</v>
      </c>
      <c r="E804">
        <v>4775.9740512500002</v>
      </c>
      <c r="F804">
        <v>678.35</v>
      </c>
      <c r="G804">
        <v>31.274711464190201</v>
      </c>
      <c r="H804">
        <v>14.9055269120995</v>
      </c>
      <c r="I804">
        <v>21.1904482499864</v>
      </c>
      <c r="J804">
        <v>6.6282498008395496</v>
      </c>
      <c r="K804">
        <v>600.67760828013604</v>
      </c>
      <c r="L804">
        <v>534.76996717844895</v>
      </c>
      <c r="M804">
        <v>79.892691635971005</v>
      </c>
      <c r="N804">
        <v>0.92206136973255703</v>
      </c>
      <c r="O804">
        <v>3.1915677747475302</v>
      </c>
      <c r="P804">
        <v>70.012531328320804</v>
      </c>
      <c r="Q804">
        <v>9.3624097130205003E-2</v>
      </c>
    </row>
    <row r="805" spans="1:17" x14ac:dyDescent="0.3">
      <c r="A805" t="s">
        <v>1755</v>
      </c>
      <c r="B805" t="s">
        <v>1756</v>
      </c>
      <c r="C805" t="s">
        <v>3181</v>
      </c>
      <c r="D805" t="s">
        <v>261</v>
      </c>
      <c r="E805">
        <v>4761.1514709749999</v>
      </c>
      <c r="F805">
        <v>522.95000000000005</v>
      </c>
      <c r="G805">
        <v>-7.5850003526799901</v>
      </c>
      <c r="H805">
        <v>-5.8799874407201003</v>
      </c>
      <c r="I805">
        <v>14.7566171787086</v>
      </c>
      <c r="J805">
        <v>3.82135861783348</v>
      </c>
      <c r="K805">
        <v>520.16630492830905</v>
      </c>
      <c r="L805">
        <v>481.74397003894597</v>
      </c>
      <c r="M805">
        <v>58.175190562850297</v>
      </c>
      <c r="N805">
        <v>0.52468480448751298</v>
      </c>
      <c r="O805">
        <v>17.382158906205099</v>
      </c>
      <c r="P805">
        <v>45.2235490141627</v>
      </c>
      <c r="Q805">
        <v>-4.1091569837958003E-2</v>
      </c>
    </row>
    <row r="806" spans="1:17" x14ac:dyDescent="0.3">
      <c r="A806" t="s">
        <v>1757</v>
      </c>
      <c r="B806" t="s">
        <v>1758</v>
      </c>
      <c r="C806" t="s">
        <v>3175</v>
      </c>
      <c r="D806" t="s">
        <v>187</v>
      </c>
      <c r="E806">
        <v>4756.6496713549996</v>
      </c>
      <c r="F806">
        <v>119.23</v>
      </c>
      <c r="G806">
        <v>-29.974093859905299</v>
      </c>
      <c r="H806">
        <v>-7.7460029475655299</v>
      </c>
      <c r="I806">
        <v>-26.724162144123401</v>
      </c>
      <c r="J806">
        <v>-2.79473361174465</v>
      </c>
      <c r="K806">
        <v>125.554965998562</v>
      </c>
      <c r="L806">
        <v>123.998369734528</v>
      </c>
      <c r="M806">
        <v>37.462341326491099</v>
      </c>
      <c r="N806">
        <v>0.87410330923792701</v>
      </c>
      <c r="O806">
        <v>25.5221001425815</v>
      </c>
      <c r="P806">
        <v>16.492427943331698</v>
      </c>
      <c r="Q806">
        <v>3.0254481999149999E-3</v>
      </c>
    </row>
    <row r="807" spans="1:17" x14ac:dyDescent="0.3">
      <c r="A807" t="s">
        <v>1759</v>
      </c>
      <c r="B807" t="s">
        <v>1760</v>
      </c>
      <c r="C807" t="s">
        <v>3173</v>
      </c>
      <c r="D807" t="s">
        <v>54</v>
      </c>
      <c r="E807">
        <v>4752.8852500000003</v>
      </c>
      <c r="F807">
        <v>520.75</v>
      </c>
      <c r="G807">
        <v>-33.575902670933303</v>
      </c>
      <c r="H807">
        <v>-13.205929532690201</v>
      </c>
      <c r="I807">
        <v>-3.6230164944004701</v>
      </c>
      <c r="J807">
        <v>0.79380713817825499</v>
      </c>
      <c r="K807">
        <v>531.60925689371197</v>
      </c>
      <c r="L807">
        <v>514.24665895426097</v>
      </c>
      <c r="M807">
        <v>42.306563788697503</v>
      </c>
      <c r="N807">
        <v>0.494763886947094</v>
      </c>
      <c r="O807">
        <v>21.939510321651401</v>
      </c>
      <c r="P807">
        <v>20.809650852569199</v>
      </c>
      <c r="Q807">
        <v>-4.7971199775914998E-2</v>
      </c>
    </row>
    <row r="808" spans="1:17" x14ac:dyDescent="0.3">
      <c r="A808" t="s">
        <v>1761</v>
      </c>
      <c r="B808" t="s">
        <v>1762</v>
      </c>
      <c r="C808" t="s">
        <v>3185</v>
      </c>
      <c r="D808" t="s">
        <v>114</v>
      </c>
      <c r="E808">
        <v>4729.9663803599997</v>
      </c>
      <c r="F808">
        <v>276.60000000000002</v>
      </c>
      <c r="G808">
        <v>50.3744115080762</v>
      </c>
      <c r="H808">
        <v>-5.1533622056887598</v>
      </c>
      <c r="I808">
        <v>-4.4937704751014698</v>
      </c>
      <c r="J808">
        <v>5.6843200096240203</v>
      </c>
      <c r="K808">
        <v>275.05101764306602</v>
      </c>
      <c r="L808">
        <v>252.08992246743799</v>
      </c>
      <c r="M808">
        <v>58.373353952367097</v>
      </c>
      <c r="N808">
        <v>0.814705535712551</v>
      </c>
      <c r="O808">
        <v>15.853217642805401</v>
      </c>
      <c r="P808">
        <v>113.755795981452</v>
      </c>
      <c r="Q808">
        <v>8.0745963267149001E-2</v>
      </c>
    </row>
    <row r="809" spans="1:17" x14ac:dyDescent="0.3">
      <c r="A809" t="s">
        <v>1763</v>
      </c>
      <c r="B809" t="s">
        <v>1764</v>
      </c>
      <c r="C809" t="s">
        <v>3178</v>
      </c>
      <c r="D809" t="s">
        <v>833</v>
      </c>
      <c r="E809">
        <v>4728.3688579500003</v>
      </c>
      <c r="F809">
        <v>382.1</v>
      </c>
      <c r="G809">
        <v>95.002410960031995</v>
      </c>
      <c r="H809">
        <v>-3.2333862440847398</v>
      </c>
      <c r="I809">
        <v>41.144166113283703</v>
      </c>
      <c r="J809">
        <v>0.60556089157328996</v>
      </c>
      <c r="K809">
        <v>369.124864581336</v>
      </c>
      <c r="L809">
        <v>298.68125220178399</v>
      </c>
      <c r="M809">
        <v>49.769637912248797</v>
      </c>
      <c r="N809">
        <v>0.53874892250663098</v>
      </c>
      <c r="O809">
        <v>7.8120910756346298</v>
      </c>
      <c r="P809">
        <v>156.701377225394</v>
      </c>
      <c r="Q809">
        <v>8.0499304431894E-2</v>
      </c>
    </row>
    <row r="810" spans="1:17" x14ac:dyDescent="0.3">
      <c r="A810" t="s">
        <v>1765</v>
      </c>
      <c r="B810" t="s">
        <v>1766</v>
      </c>
      <c r="C810" t="s">
        <v>3173</v>
      </c>
      <c r="D810" t="s">
        <v>54</v>
      </c>
      <c r="E810">
        <v>4715.0848379999998</v>
      </c>
      <c r="F810">
        <v>585.85</v>
      </c>
      <c r="G810">
        <v>71.954097770729106</v>
      </c>
      <c r="H810">
        <v>5.0558631010123198</v>
      </c>
      <c r="I810">
        <v>45.068529003875597</v>
      </c>
      <c r="J810">
        <v>-4.2717621325248896</v>
      </c>
      <c r="K810">
        <v>541.57025512025098</v>
      </c>
      <c r="L810">
        <v>420.42071098069999</v>
      </c>
      <c r="M810">
        <v>45.507799559247701</v>
      </c>
      <c r="N810">
        <v>0.60985881911635398</v>
      </c>
      <c r="O810">
        <v>15.2172057693948</v>
      </c>
      <c r="P810">
        <v>149.40400170285201</v>
      </c>
      <c r="Q810">
        <v>4.3327590116879998E-3</v>
      </c>
    </row>
    <row r="811" spans="1:17" x14ac:dyDescent="0.3">
      <c r="A811" t="s">
        <v>1767</v>
      </c>
      <c r="B811" t="s">
        <v>1768</v>
      </c>
      <c r="C811" t="s">
        <v>3181</v>
      </c>
      <c r="D811" t="s">
        <v>124</v>
      </c>
      <c r="E811">
        <v>4709.7890595484096</v>
      </c>
      <c r="F811">
        <v>239.22</v>
      </c>
      <c r="G811">
        <v>-23.9420970917324</v>
      </c>
      <c r="H811">
        <v>-3.4860250356683302</v>
      </c>
      <c r="I811">
        <v>-3.3483672603510102</v>
      </c>
      <c r="J811">
        <v>0.79203465593483402</v>
      </c>
      <c r="K811">
        <v>226.631125640715</v>
      </c>
      <c r="L811">
        <v>220.39268180190501</v>
      </c>
      <c r="M811">
        <v>62.353763847123197</v>
      </c>
      <c r="N811">
        <v>1.0810839682339399</v>
      </c>
      <c r="O811">
        <v>16.2110191455563</v>
      </c>
      <c r="P811">
        <v>43.331336129418801</v>
      </c>
      <c r="Q811">
        <v>7.0291017339492001E-2</v>
      </c>
    </row>
    <row r="812" spans="1:17" hidden="1" x14ac:dyDescent="0.3">
      <c r="A812" t="s">
        <v>1769</v>
      </c>
      <c r="B812" t="s">
        <v>1770</v>
      </c>
      <c r="C812" t="s">
        <v>3184</v>
      </c>
      <c r="D812" t="s">
        <v>111</v>
      </c>
      <c r="E812">
        <v>4697.7513479150002</v>
      </c>
      <c r="F812">
        <v>1358.15</v>
      </c>
      <c r="G812">
        <v>689.27429280593901</v>
      </c>
      <c r="H812">
        <v>15.9077931850161</v>
      </c>
      <c r="I812">
        <v>176.946036140492</v>
      </c>
      <c r="J812">
        <v>3.52915598044487</v>
      </c>
      <c r="K812">
        <v>1066.2777722108899</v>
      </c>
      <c r="L812">
        <v>690.75461480937804</v>
      </c>
      <c r="M812">
        <v>82.890711985058203</v>
      </c>
      <c r="N812">
        <v>1.1444782076598501</v>
      </c>
      <c r="O812">
        <v>1.5351765268931801</v>
      </c>
      <c r="P812">
        <v>734.75722188076202</v>
      </c>
      <c r="Q812">
        <v>0.186187538052596</v>
      </c>
    </row>
    <row r="813" spans="1:17" hidden="1" x14ac:dyDescent="0.3">
      <c r="A813" t="s">
        <v>1771</v>
      </c>
      <c r="B813" t="s">
        <v>1772</v>
      </c>
      <c r="C813" t="s">
        <v>3184</v>
      </c>
      <c r="D813" t="s">
        <v>1773</v>
      </c>
      <c r="E813">
        <v>4691.7428499999996</v>
      </c>
      <c r="F813">
        <v>418.7</v>
      </c>
      <c r="G813">
        <v>8.3846930577002698</v>
      </c>
      <c r="H813">
        <v>-2.3060898841855701</v>
      </c>
      <c r="I813">
        <v>-28.427863813844901</v>
      </c>
      <c r="J813">
        <v>-5.9120387876228504</v>
      </c>
      <c r="K813">
        <v>421.25234372170399</v>
      </c>
      <c r="L813">
        <v>410.80896564145303</v>
      </c>
      <c r="M813">
        <v>33.087847294323197</v>
      </c>
      <c r="N813">
        <v>0.901647730666428</v>
      </c>
      <c r="O813">
        <v>52.495820396465199</v>
      </c>
      <c r="P813">
        <v>39.744841339374297</v>
      </c>
      <c r="Q813">
        <v>0.251800976118288</v>
      </c>
    </row>
    <row r="814" spans="1:17" x14ac:dyDescent="0.3">
      <c r="A814" t="s">
        <v>1774</v>
      </c>
      <c r="B814" t="s">
        <v>1775</v>
      </c>
      <c r="C814" t="s">
        <v>3179</v>
      </c>
      <c r="D814" t="s">
        <v>127</v>
      </c>
      <c r="E814">
        <v>4686.7289222250001</v>
      </c>
      <c r="F814">
        <v>990.85</v>
      </c>
      <c r="G814">
        <v>38.073846246369698</v>
      </c>
      <c r="H814">
        <v>14.210583970779799</v>
      </c>
      <c r="I814">
        <v>25.331403179289399</v>
      </c>
      <c r="J814">
        <v>1.2084126159705999</v>
      </c>
      <c r="K814">
        <v>917.37359881644704</v>
      </c>
      <c r="L814">
        <v>809.49782951753798</v>
      </c>
      <c r="M814">
        <v>57.085793746971802</v>
      </c>
      <c r="N814">
        <v>2.40822242996017</v>
      </c>
      <c r="O814">
        <v>4.3851238835343302</v>
      </c>
      <c r="P814">
        <v>82.2252873563218</v>
      </c>
      <c r="Q814">
        <v>-3.7354257054683003E-2</v>
      </c>
    </row>
    <row r="815" spans="1:17" x14ac:dyDescent="0.3">
      <c r="A815" t="s">
        <v>1776</v>
      </c>
      <c r="B815" t="s">
        <v>1777</v>
      </c>
      <c r="C815" t="s">
        <v>613</v>
      </c>
      <c r="D815" t="s">
        <v>613</v>
      </c>
      <c r="E815">
        <v>4683.1788575</v>
      </c>
      <c r="F815">
        <v>226.75</v>
      </c>
      <c r="G815">
        <v>27.651071914679299</v>
      </c>
      <c r="H815">
        <v>2.9047060621588301</v>
      </c>
      <c r="I815">
        <v>21.053656977680699</v>
      </c>
      <c r="J815">
        <v>7.0535903909988704</v>
      </c>
      <c r="K815">
        <v>212.535458147958</v>
      </c>
      <c r="L815">
        <v>186.62896038171399</v>
      </c>
      <c r="M815">
        <v>72.056310572804307</v>
      </c>
      <c r="N815">
        <v>0.90711043722116202</v>
      </c>
      <c r="O815">
        <v>7.2546857772877598</v>
      </c>
      <c r="P815">
        <v>69.090231170768007</v>
      </c>
      <c r="Q815">
        <v>9.0741987722449E-2</v>
      </c>
    </row>
    <row r="816" spans="1:17" x14ac:dyDescent="0.3">
      <c r="A816" t="s">
        <v>1778</v>
      </c>
      <c r="B816" t="s">
        <v>1779</v>
      </c>
      <c r="C816" t="s">
        <v>3172</v>
      </c>
      <c r="D816" t="s">
        <v>46</v>
      </c>
      <c r="E816">
        <v>4676.0407268250001</v>
      </c>
      <c r="F816">
        <v>675.75</v>
      </c>
      <c r="G816">
        <v>-17.8459537579045</v>
      </c>
      <c r="H816">
        <v>-7.2275923274604796</v>
      </c>
      <c r="I816">
        <v>2.92066235158816</v>
      </c>
      <c r="J816">
        <v>-1.7315315630375401</v>
      </c>
      <c r="K816">
        <v>682.16562842300903</v>
      </c>
      <c r="L816">
        <v>626.81389981154905</v>
      </c>
      <c r="M816">
        <v>43.583798297788803</v>
      </c>
      <c r="N816">
        <v>0.32656309673388401</v>
      </c>
      <c r="O816">
        <v>49.3229744728079</v>
      </c>
      <c r="P816">
        <v>58.347978910369001</v>
      </c>
      <c r="Q816">
        <v>0.130633525889705</v>
      </c>
    </row>
    <row r="817" spans="1:17" hidden="1" x14ac:dyDescent="0.3">
      <c r="A817" t="s">
        <v>1780</v>
      </c>
      <c r="B817" t="s">
        <v>1781</v>
      </c>
      <c r="C817" t="s">
        <v>3184</v>
      </c>
      <c r="D817" t="s">
        <v>43</v>
      </c>
      <c r="E817">
        <v>4664.9951150799998</v>
      </c>
      <c r="F817">
        <v>662.95</v>
      </c>
      <c r="G817">
        <v>11.4862210352834</v>
      </c>
      <c r="H817">
        <v>5.7404973361371203</v>
      </c>
      <c r="I817">
        <v>19.190753684445198</v>
      </c>
      <c r="J817">
        <v>1.3284438784621599</v>
      </c>
      <c r="K817">
        <v>615.96576588657604</v>
      </c>
      <c r="M817">
        <v>54.925974290461198</v>
      </c>
      <c r="N817">
        <v>0.63012171068776401</v>
      </c>
      <c r="O817">
        <v>8.0247379138698101</v>
      </c>
      <c r="P817">
        <v>53.977470677040998</v>
      </c>
    </row>
    <row r="818" spans="1:17" hidden="1" x14ac:dyDescent="0.3">
      <c r="A818" t="s">
        <v>1782</v>
      </c>
      <c r="B818" t="s">
        <v>1783</v>
      </c>
      <c r="C818" t="s">
        <v>3184</v>
      </c>
      <c r="D818" t="s">
        <v>613</v>
      </c>
      <c r="E818">
        <v>4659.0743930500003</v>
      </c>
      <c r="F818">
        <v>2329.25</v>
      </c>
      <c r="G818">
        <v>106.033792656486</v>
      </c>
      <c r="H818">
        <v>0.93470802088828497</v>
      </c>
      <c r="I818">
        <v>33.168907077987299</v>
      </c>
      <c r="J818">
        <v>6.0445860888136203</v>
      </c>
      <c r="K818">
        <v>2099.6477050487301</v>
      </c>
      <c r="L818">
        <v>1738.86396307165</v>
      </c>
      <c r="M818">
        <v>65.746381136523596</v>
      </c>
      <c r="N818">
        <v>0.58237454469507999</v>
      </c>
      <c r="O818">
        <v>3.3852098314908199</v>
      </c>
      <c r="P818">
        <v>141.61091229708001</v>
      </c>
      <c r="Q818">
        <v>0.19111003887619599</v>
      </c>
    </row>
    <row r="819" spans="1:17" hidden="1" x14ac:dyDescent="0.3">
      <c r="A819" t="s">
        <v>1784</v>
      </c>
      <c r="B819" t="s">
        <v>1785</v>
      </c>
      <c r="C819" t="s">
        <v>3184</v>
      </c>
      <c r="D819" t="s">
        <v>982</v>
      </c>
      <c r="E819">
        <v>4654.0469565000003</v>
      </c>
      <c r="F819">
        <v>3711.45</v>
      </c>
      <c r="G819">
        <v>12.2384743291747</v>
      </c>
      <c r="H819">
        <v>7.9842395674768003</v>
      </c>
      <c r="I819">
        <v>37.668043778047803</v>
      </c>
      <c r="J819">
        <v>5.5135282605831</v>
      </c>
      <c r="K819">
        <v>3295.5775770989699</v>
      </c>
      <c r="L819">
        <v>2926.6780624614798</v>
      </c>
      <c r="M819">
        <v>81.663862447316902</v>
      </c>
      <c r="N819">
        <v>1.3746539721236</v>
      </c>
      <c r="O819">
        <v>2.3050290317800401</v>
      </c>
      <c r="P819">
        <v>69.534533162799207</v>
      </c>
      <c r="Q819">
        <v>4.2478270456737001E-2</v>
      </c>
    </row>
    <row r="820" spans="1:17" hidden="1" x14ac:dyDescent="0.3">
      <c r="A820" t="s">
        <v>1786</v>
      </c>
      <c r="B820" t="s">
        <v>1787</v>
      </c>
      <c r="C820" t="s">
        <v>3184</v>
      </c>
      <c r="D820" t="s">
        <v>46</v>
      </c>
      <c r="E820">
        <v>4639.3785850619997</v>
      </c>
      <c r="F820">
        <v>29.67</v>
      </c>
      <c r="G820">
        <v>102.341294139339</v>
      </c>
      <c r="H820">
        <v>11.455137369755899</v>
      </c>
      <c r="I820">
        <v>56.5941277394464</v>
      </c>
      <c r="J820">
        <v>-5.1065862632059096</v>
      </c>
      <c r="K820">
        <v>26.2437545999883</v>
      </c>
      <c r="L820">
        <v>21.1419566023329</v>
      </c>
      <c r="M820">
        <v>47.5551663572028</v>
      </c>
      <c r="N820">
        <v>0.742914727664579</v>
      </c>
      <c r="O820">
        <v>12.7401415571284</v>
      </c>
      <c r="P820">
        <v>140.01769762158099</v>
      </c>
      <c r="Q820">
        <v>0.111082657699552</v>
      </c>
    </row>
    <row r="821" spans="1:17" hidden="1" x14ac:dyDescent="0.3">
      <c r="A821" t="s">
        <v>1788</v>
      </c>
      <c r="B821" t="s">
        <v>1789</v>
      </c>
      <c r="C821" t="s">
        <v>3184</v>
      </c>
      <c r="D821" t="s">
        <v>261</v>
      </c>
      <c r="E821">
        <v>4632.3891724499999</v>
      </c>
      <c r="F821">
        <v>1009.95</v>
      </c>
      <c r="G821">
        <v>150.84338362846299</v>
      </c>
      <c r="H821">
        <v>-4.2172011334814599</v>
      </c>
      <c r="I821">
        <v>75.799678920791905</v>
      </c>
      <c r="J821">
        <v>-0.56781921663527202</v>
      </c>
      <c r="K821">
        <v>951.42655924660005</v>
      </c>
      <c r="L821">
        <v>714.82004294297997</v>
      </c>
      <c r="M821">
        <v>49.013141653213999</v>
      </c>
      <c r="N821">
        <v>1.80030472791722</v>
      </c>
      <c r="O821">
        <v>8.0251497598891</v>
      </c>
      <c r="P821">
        <v>226.105908944139</v>
      </c>
      <c r="Q821">
        <v>9.4022842711772997E-2</v>
      </c>
    </row>
    <row r="822" spans="1:17" x14ac:dyDescent="0.3">
      <c r="A822" t="s">
        <v>1790</v>
      </c>
      <c r="B822" t="s">
        <v>1791</v>
      </c>
      <c r="C822" t="s">
        <v>3180</v>
      </c>
      <c r="D822" t="s">
        <v>431</v>
      </c>
      <c r="E822">
        <v>4618.7076199839903</v>
      </c>
      <c r="F822">
        <v>92.44</v>
      </c>
      <c r="G822">
        <v>-26.849125104737901</v>
      </c>
      <c r="H822">
        <v>-10.6710774271735</v>
      </c>
      <c r="I822">
        <v>-27.721499021784901</v>
      </c>
      <c r="J822">
        <v>-0.42163476266475902</v>
      </c>
      <c r="K822">
        <v>98.730276251369006</v>
      </c>
      <c r="L822">
        <v>100.085244943131</v>
      </c>
      <c r="M822">
        <v>31.320525702777601</v>
      </c>
      <c r="N822">
        <v>0.71803021179806004</v>
      </c>
      <c r="O822">
        <v>31.490696668108999</v>
      </c>
      <c r="P822">
        <v>8.4340175953078997</v>
      </c>
      <c r="Q822">
        <v>-4.762996846848E-3</v>
      </c>
    </row>
    <row r="823" spans="1:17" hidden="1" x14ac:dyDescent="0.3">
      <c r="A823" t="s">
        <v>1792</v>
      </c>
      <c r="B823" t="s">
        <v>1793</v>
      </c>
      <c r="C823" t="s">
        <v>3184</v>
      </c>
      <c r="D823" t="s">
        <v>1576</v>
      </c>
      <c r="E823">
        <v>4614.2531252999997</v>
      </c>
      <c r="F823">
        <v>8726.2000000000007</v>
      </c>
      <c r="G823">
        <v>-7.4832273887472196</v>
      </c>
      <c r="H823">
        <v>0.18254305061338699</v>
      </c>
      <c r="I823">
        <v>27.354728243678199</v>
      </c>
      <c r="J823">
        <v>6.1711096049746297E-2</v>
      </c>
      <c r="K823">
        <v>8556.8407803717691</v>
      </c>
      <c r="L823">
        <v>7703.3960399564703</v>
      </c>
      <c r="M823">
        <v>45.632791062812103</v>
      </c>
      <c r="N823">
        <v>0.23507046201137</v>
      </c>
      <c r="O823">
        <v>4.2721917902408704</v>
      </c>
      <c r="P823">
        <v>50.191478558704297</v>
      </c>
      <c r="Q823">
        <v>8.5774502346329991E-3</v>
      </c>
    </row>
    <row r="824" spans="1:17" hidden="1" x14ac:dyDescent="0.3">
      <c r="A824" t="s">
        <v>1794</v>
      </c>
      <c r="B824" t="s">
        <v>1795</v>
      </c>
      <c r="C824" t="s">
        <v>3184</v>
      </c>
      <c r="D824" t="s">
        <v>270</v>
      </c>
      <c r="E824">
        <v>4601.366709375</v>
      </c>
      <c r="F824">
        <v>2616.5500000000002</v>
      </c>
      <c r="G824">
        <v>106.778645802512</v>
      </c>
      <c r="H824">
        <v>-3.2237802656374202</v>
      </c>
      <c r="I824">
        <v>58.629909455454701</v>
      </c>
      <c r="J824">
        <v>4.1481629518346503</v>
      </c>
      <c r="K824">
        <v>2480.8458366738801</v>
      </c>
      <c r="L824">
        <v>2010.00444039122</v>
      </c>
      <c r="M824">
        <v>66.493991929059106</v>
      </c>
      <c r="N824">
        <v>0.52374358483669603</v>
      </c>
      <c r="O824">
        <v>10.0686017847929</v>
      </c>
      <c r="P824">
        <v>153.247193186217</v>
      </c>
      <c r="Q824">
        <v>6.8255726732694005E-2</v>
      </c>
    </row>
    <row r="825" spans="1:17" x14ac:dyDescent="0.3">
      <c r="A825" t="s">
        <v>1796</v>
      </c>
      <c r="B825" t="s">
        <v>1797</v>
      </c>
      <c r="C825" t="s">
        <v>3179</v>
      </c>
      <c r="D825" t="s">
        <v>1442</v>
      </c>
      <c r="E825">
        <v>4595.0721999429998</v>
      </c>
      <c r="F825">
        <v>84.73</v>
      </c>
      <c r="G825">
        <v>30.0303279088021</v>
      </c>
      <c r="H825">
        <v>-10.919144239439399</v>
      </c>
      <c r="I825">
        <v>-13.737067259071701</v>
      </c>
      <c r="J825">
        <v>1.6026843037937899</v>
      </c>
      <c r="K825">
        <v>86.579888851462101</v>
      </c>
      <c r="L825">
        <v>77.597036727333403</v>
      </c>
      <c r="M825">
        <v>46.705362169557603</v>
      </c>
      <c r="N825">
        <v>0.74796365578235202</v>
      </c>
      <c r="O825">
        <v>21.857665525787699</v>
      </c>
      <c r="P825">
        <v>97.505827505827497</v>
      </c>
      <c r="Q825">
        <v>0.15447322073403399</v>
      </c>
    </row>
    <row r="826" spans="1:17" x14ac:dyDescent="0.3">
      <c r="A826" t="s">
        <v>1798</v>
      </c>
      <c r="B826" t="s">
        <v>1799</v>
      </c>
      <c r="C826" t="s">
        <v>3172</v>
      </c>
      <c r="D826" t="s">
        <v>46</v>
      </c>
      <c r="E826">
        <v>4592.6265982529903</v>
      </c>
      <c r="F826">
        <v>56.89</v>
      </c>
      <c r="G826">
        <v>-20.894128864198301</v>
      </c>
      <c r="H826">
        <v>-7.7213624202161304</v>
      </c>
      <c r="I826">
        <v>-23.7499749599341</v>
      </c>
      <c r="J826">
        <v>-3.2025185325138401</v>
      </c>
      <c r="K826">
        <v>58.275472947457502</v>
      </c>
      <c r="L826">
        <v>57.655939706338302</v>
      </c>
      <c r="M826">
        <v>39.969246013684298</v>
      </c>
      <c r="N826">
        <v>0.64478888850036997</v>
      </c>
      <c r="O826">
        <v>38.8644753032167</v>
      </c>
      <c r="P826">
        <v>35.2913198573127</v>
      </c>
      <c r="Q826">
        <v>8.5733701940575002E-2</v>
      </c>
    </row>
    <row r="827" spans="1:17" x14ac:dyDescent="0.3">
      <c r="A827" t="s">
        <v>1800</v>
      </c>
      <c r="B827" t="s">
        <v>1801</v>
      </c>
      <c r="C827" t="s">
        <v>3173</v>
      </c>
      <c r="D827" t="s">
        <v>54</v>
      </c>
      <c r="E827">
        <v>4587.4044037499998</v>
      </c>
      <c r="F827">
        <v>372.05</v>
      </c>
      <c r="G827">
        <v>-4.8985575270853596</v>
      </c>
      <c r="H827">
        <v>9.5037031769424907</v>
      </c>
      <c r="I827">
        <v>15.5597370929188</v>
      </c>
      <c r="J827">
        <v>-1.5517950247507599</v>
      </c>
      <c r="K827">
        <v>354.98648872391999</v>
      </c>
      <c r="L827">
        <v>322.78636459325202</v>
      </c>
      <c r="M827">
        <v>46.8485917592633</v>
      </c>
      <c r="N827">
        <v>0.72545708499678296</v>
      </c>
      <c r="O827">
        <v>10.442144873000901</v>
      </c>
      <c r="P827">
        <v>48.760495801679298</v>
      </c>
      <c r="Q827">
        <v>-5.1052387044814997E-2</v>
      </c>
    </row>
    <row r="828" spans="1:17" hidden="1" x14ac:dyDescent="0.3">
      <c r="A828" t="s">
        <v>1802</v>
      </c>
      <c r="B828" t="s">
        <v>1803</v>
      </c>
      <c r="C828" t="s">
        <v>3184</v>
      </c>
      <c r="D828" t="s">
        <v>982</v>
      </c>
      <c r="E828">
        <v>4584.8068184349904</v>
      </c>
      <c r="F828">
        <v>566.45000000000005</v>
      </c>
      <c r="G828">
        <v>-2.1516628802142099</v>
      </c>
      <c r="H828">
        <v>17.5338474861565</v>
      </c>
      <c r="I828">
        <v>38.103059783237697</v>
      </c>
      <c r="J828">
        <v>12.1909522964764</v>
      </c>
      <c r="K828">
        <v>461.21531192361198</v>
      </c>
      <c r="L828">
        <v>417.84245569470801</v>
      </c>
      <c r="M828">
        <v>85.836350111943503</v>
      </c>
      <c r="N828">
        <v>1.98861223282002</v>
      </c>
      <c r="O828">
        <v>1.15632447700591</v>
      </c>
      <c r="P828">
        <v>67.563969826948593</v>
      </c>
      <c r="Q828">
        <v>9.8334709652860008E-3</v>
      </c>
    </row>
    <row r="829" spans="1:17" hidden="1" x14ac:dyDescent="0.3">
      <c r="A829" t="s">
        <v>1804</v>
      </c>
      <c r="B829" t="s">
        <v>1805</v>
      </c>
      <c r="C829" t="s">
        <v>3184</v>
      </c>
      <c r="D829" t="s">
        <v>261</v>
      </c>
      <c r="E829">
        <v>4578.3304215199996</v>
      </c>
      <c r="F829">
        <v>1290.95</v>
      </c>
      <c r="G829">
        <v>84.0315260321659</v>
      </c>
      <c r="H829">
        <v>-9.1010441802393895</v>
      </c>
      <c r="I829">
        <v>44.176305951466603</v>
      </c>
      <c r="J829">
        <v>0.16353066745023201</v>
      </c>
      <c r="K829">
        <v>1260.89711206536</v>
      </c>
      <c r="L829">
        <v>994.06880954473797</v>
      </c>
      <c r="M829">
        <v>45.920333977858</v>
      </c>
      <c r="N829">
        <v>0.50634058606820398</v>
      </c>
      <c r="O829">
        <v>12.0879972113559</v>
      </c>
      <c r="P829">
        <v>120.95849379546399</v>
      </c>
      <c r="Q829">
        <v>0.21173983802665</v>
      </c>
    </row>
    <row r="830" spans="1:17" hidden="1" x14ac:dyDescent="0.3">
      <c r="A830" t="s">
        <v>1806</v>
      </c>
      <c r="B830" t="s">
        <v>1807</v>
      </c>
      <c r="C830" t="s">
        <v>3184</v>
      </c>
      <c r="D830" t="s">
        <v>254</v>
      </c>
      <c r="E830">
        <v>4559.6236522815198</v>
      </c>
      <c r="F830">
        <v>1078.45</v>
      </c>
      <c r="G830">
        <v>599.79239409120703</v>
      </c>
      <c r="H830">
        <v>7.9465545480807203</v>
      </c>
      <c r="I830">
        <v>107.376514527555</v>
      </c>
      <c r="J830">
        <v>6.8096569970328398</v>
      </c>
      <c r="K830">
        <v>914.42456134343195</v>
      </c>
      <c r="L830">
        <v>621.07682292832101</v>
      </c>
      <c r="M830">
        <v>59.606064752554197</v>
      </c>
      <c r="N830">
        <v>0.84146032027181505</v>
      </c>
      <c r="O830">
        <v>9.3235662293105808</v>
      </c>
      <c r="P830">
        <v>647.36659736659703</v>
      </c>
      <c r="Q830">
        <v>0.21284407941470701</v>
      </c>
    </row>
    <row r="831" spans="1:17" x14ac:dyDescent="0.3">
      <c r="A831" t="s">
        <v>1808</v>
      </c>
      <c r="B831" t="s">
        <v>1809</v>
      </c>
      <c r="C831" t="s">
        <v>3175</v>
      </c>
      <c r="D831" t="s">
        <v>187</v>
      </c>
      <c r="E831">
        <v>4557.7755221999996</v>
      </c>
      <c r="F831">
        <v>1731.7</v>
      </c>
      <c r="G831">
        <v>61.184674511932499</v>
      </c>
      <c r="H831">
        <v>9.4995570953770496</v>
      </c>
      <c r="I831">
        <v>34.682549144143202</v>
      </c>
      <c r="J831">
        <v>2.9994301058746702</v>
      </c>
      <c r="K831">
        <v>1554.7685667047199</v>
      </c>
      <c r="L831">
        <v>1297.0228846237801</v>
      </c>
      <c r="M831">
        <v>63.565994826582198</v>
      </c>
      <c r="N831">
        <v>0.54548680806912297</v>
      </c>
      <c r="O831">
        <v>3.3666339435236998</v>
      </c>
      <c r="P831">
        <v>110.669099756691</v>
      </c>
      <c r="Q831">
        <v>0.12255238538353801</v>
      </c>
    </row>
    <row r="832" spans="1:17" hidden="1" x14ac:dyDescent="0.3">
      <c r="A832" t="s">
        <v>1810</v>
      </c>
      <c r="B832" t="s">
        <v>1811</v>
      </c>
      <c r="C832" t="s">
        <v>3184</v>
      </c>
      <c r="D832" t="s">
        <v>124</v>
      </c>
      <c r="E832">
        <v>4505.9418158999997</v>
      </c>
      <c r="F832">
        <v>430.5</v>
      </c>
      <c r="G832">
        <v>-23.640893934119902</v>
      </c>
      <c r="K832">
        <v>425.76520424318301</v>
      </c>
      <c r="L832">
        <v>384.46648021701702</v>
      </c>
      <c r="M832">
        <v>38.331602171758398</v>
      </c>
      <c r="N832">
        <v>1</v>
      </c>
      <c r="O832">
        <v>7.2938443670151001</v>
      </c>
      <c r="P832">
        <v>18.939079983423099</v>
      </c>
      <c r="Q832">
        <v>9.3594908740256E-2</v>
      </c>
    </row>
    <row r="833" spans="1:17" hidden="1" x14ac:dyDescent="0.3">
      <c r="A833" t="s">
        <v>1812</v>
      </c>
      <c r="B833" t="s">
        <v>1813</v>
      </c>
      <c r="C833" t="s">
        <v>3184</v>
      </c>
      <c r="D833" t="s">
        <v>289</v>
      </c>
      <c r="E833">
        <v>4492.3937014442099</v>
      </c>
      <c r="F833">
        <v>236.6</v>
      </c>
      <c r="G833">
        <v>136.77221799212401</v>
      </c>
      <c r="H833">
        <v>-4.47712191043997</v>
      </c>
      <c r="I833">
        <v>130.51247554801901</v>
      </c>
      <c r="J833">
        <v>-5.2896829010992397</v>
      </c>
      <c r="K833">
        <v>245.84430081310001</v>
      </c>
      <c r="L833">
        <v>187.84902724513699</v>
      </c>
      <c r="M833">
        <v>31.4582086684694</v>
      </c>
      <c r="N833">
        <v>0.53236522241255002</v>
      </c>
      <c r="O833">
        <v>38.1234150464919</v>
      </c>
      <c r="P833">
        <v>207.272727272727</v>
      </c>
      <c r="Q833">
        <v>0.12678649428960101</v>
      </c>
    </row>
    <row r="834" spans="1:17" x14ac:dyDescent="0.3">
      <c r="A834" t="s">
        <v>1814</v>
      </c>
      <c r="B834" t="s">
        <v>1815</v>
      </c>
      <c r="C834" t="s">
        <v>3175</v>
      </c>
      <c r="D834" t="s">
        <v>187</v>
      </c>
      <c r="E834">
        <v>4489.3219273650002</v>
      </c>
      <c r="F834">
        <v>176.55</v>
      </c>
      <c r="G834">
        <v>-11.7868330090699</v>
      </c>
      <c r="H834">
        <v>0.84779202613964699</v>
      </c>
      <c r="I834">
        <v>-17.520501855540999</v>
      </c>
      <c r="J834">
        <v>0.34969785959857802</v>
      </c>
      <c r="K834">
        <v>177.40716188818101</v>
      </c>
      <c r="L834">
        <v>171.46836487100501</v>
      </c>
      <c r="M834">
        <v>62.981420516690001</v>
      </c>
      <c r="N834">
        <v>1.3494650025586701</v>
      </c>
      <c r="O834">
        <v>27.8391390540923</v>
      </c>
      <c r="P834">
        <v>40.063466878222897</v>
      </c>
      <c r="Q834">
        <v>4.5687048021579003E-2</v>
      </c>
    </row>
    <row r="835" spans="1:17" hidden="1" x14ac:dyDescent="0.3">
      <c r="A835" t="s">
        <v>1816</v>
      </c>
      <c r="B835" t="s">
        <v>1817</v>
      </c>
      <c r="C835" t="s">
        <v>3184</v>
      </c>
      <c r="D835" t="s">
        <v>757</v>
      </c>
      <c r="E835">
        <v>4449.3999170859997</v>
      </c>
      <c r="F835">
        <v>288.27</v>
      </c>
      <c r="G835">
        <v>2.3643959498980198</v>
      </c>
      <c r="H835">
        <v>0.11651067344779099</v>
      </c>
      <c r="I835">
        <v>1.0871913747825499</v>
      </c>
      <c r="J835">
        <v>0.30404759229575401</v>
      </c>
      <c r="K835">
        <v>279.34567361845802</v>
      </c>
      <c r="L835">
        <v>257.72665405095501</v>
      </c>
      <c r="M835">
        <v>58.987597709054498</v>
      </c>
      <c r="N835">
        <v>1.3904506589726999</v>
      </c>
      <c r="O835">
        <v>1.98425087591496</v>
      </c>
      <c r="P835">
        <v>38.351890957957302</v>
      </c>
      <c r="Q835">
        <v>3.7892634135868998E-2</v>
      </c>
    </row>
    <row r="836" spans="1:17" hidden="1" x14ac:dyDescent="0.3">
      <c r="A836" t="s">
        <v>1818</v>
      </c>
      <c r="B836" t="s">
        <v>1819</v>
      </c>
      <c r="C836" t="s">
        <v>3184</v>
      </c>
      <c r="D836" t="s">
        <v>261</v>
      </c>
      <c r="E836">
        <v>4440.8594659199998</v>
      </c>
      <c r="F836">
        <v>1392.45</v>
      </c>
      <c r="G836">
        <v>2.8131028264392302</v>
      </c>
      <c r="H836">
        <v>-4.8488976756583497</v>
      </c>
      <c r="I836">
        <v>-4.6715943221248102</v>
      </c>
      <c r="J836">
        <v>-2.0045415189185398</v>
      </c>
      <c r="K836">
        <v>1372.58274219437</v>
      </c>
      <c r="L836">
        <v>1280.3897869114501</v>
      </c>
      <c r="M836">
        <v>52.295957560729903</v>
      </c>
      <c r="N836">
        <v>0.85518629486220799</v>
      </c>
      <c r="O836">
        <v>13.0956228230816</v>
      </c>
      <c r="P836">
        <v>44.460006224712103</v>
      </c>
      <c r="Q836">
        <v>0.12449080535076699</v>
      </c>
    </row>
    <row r="837" spans="1:17" hidden="1" x14ac:dyDescent="0.3">
      <c r="A837" t="s">
        <v>1820</v>
      </c>
      <c r="B837" t="s">
        <v>1821</v>
      </c>
      <c r="C837" t="s">
        <v>3184</v>
      </c>
      <c r="D837" t="s">
        <v>54</v>
      </c>
      <c r="E837">
        <v>4434.9319974999999</v>
      </c>
      <c r="F837">
        <v>775</v>
      </c>
      <c r="G837">
        <v>11.787247359256799</v>
      </c>
      <c r="H837">
        <v>12.7962700091353</v>
      </c>
      <c r="I837">
        <v>54.072066456983201</v>
      </c>
      <c r="J837">
        <v>1.8405204431175499</v>
      </c>
      <c r="K837">
        <v>697.50569779166699</v>
      </c>
      <c r="M837">
        <v>55.723724838539397</v>
      </c>
      <c r="N837">
        <v>0.60406779483402095</v>
      </c>
      <c r="O837">
        <v>8.5870967741935296</v>
      </c>
      <c r="P837">
        <v>83.932597602942906</v>
      </c>
    </row>
    <row r="838" spans="1:17" x14ac:dyDescent="0.3">
      <c r="A838" t="s">
        <v>1822</v>
      </c>
      <c r="B838" t="s">
        <v>1823</v>
      </c>
      <c r="C838" t="s">
        <v>3181</v>
      </c>
      <c r="D838" t="s">
        <v>1824</v>
      </c>
      <c r="E838">
        <v>4424.8319326338897</v>
      </c>
      <c r="F838">
        <v>65.47</v>
      </c>
      <c r="G838">
        <v>-28.1765391406181</v>
      </c>
      <c r="H838">
        <v>-9.5549414549505496</v>
      </c>
      <c r="I838">
        <v>4.4063351519076299</v>
      </c>
      <c r="J838">
        <v>-1.1435055354193</v>
      </c>
      <c r="K838">
        <v>68.651548204114704</v>
      </c>
      <c r="L838">
        <v>65.006589389166606</v>
      </c>
      <c r="M838">
        <v>36.840265046825301</v>
      </c>
      <c r="N838">
        <v>0.411727645078382</v>
      </c>
      <c r="O838">
        <v>28.593248816251698</v>
      </c>
      <c r="P838">
        <v>50.160550458715498</v>
      </c>
      <c r="Q838">
        <v>3.9507783383823998E-2</v>
      </c>
    </row>
    <row r="839" spans="1:17" x14ac:dyDescent="0.3">
      <c r="A839" t="s">
        <v>1825</v>
      </c>
      <c r="B839" t="s">
        <v>1826</v>
      </c>
      <c r="C839" t="s">
        <v>3176</v>
      </c>
      <c r="D839" t="s">
        <v>124</v>
      </c>
      <c r="E839">
        <v>4393.9303616879997</v>
      </c>
      <c r="F839">
        <v>243.81</v>
      </c>
      <c r="G839">
        <v>-6.5853274014284402</v>
      </c>
      <c r="H839">
        <v>10.651976450215701</v>
      </c>
      <c r="I839">
        <v>4.9026563789287199</v>
      </c>
      <c r="J839">
        <v>6.4884507745730602</v>
      </c>
      <c r="K839">
        <v>225.798546911366</v>
      </c>
      <c r="L839">
        <v>215.57680059581699</v>
      </c>
      <c r="M839">
        <v>74.731745890792695</v>
      </c>
      <c r="N839">
        <v>0.84335404261851799</v>
      </c>
      <c r="O839">
        <v>12.772240679217401</v>
      </c>
      <c r="P839">
        <v>53.291417793146699</v>
      </c>
      <c r="Q839">
        <v>9.7302551624167996E-2</v>
      </c>
    </row>
    <row r="840" spans="1:17" hidden="1" x14ac:dyDescent="0.3">
      <c r="A840" t="s">
        <v>1827</v>
      </c>
      <c r="B840" t="s">
        <v>1828</v>
      </c>
      <c r="C840" t="s">
        <v>3184</v>
      </c>
      <c r="D840" t="s">
        <v>387</v>
      </c>
      <c r="E840">
        <v>4386.1851923288696</v>
      </c>
      <c r="F840">
        <v>117.73</v>
      </c>
      <c r="G840">
        <v>-47.417189279891502</v>
      </c>
      <c r="H840">
        <v>-4.6432473376002301</v>
      </c>
      <c r="I840">
        <v>-19.209159529360502</v>
      </c>
      <c r="J840">
        <v>-1.3875051572300201</v>
      </c>
      <c r="K840">
        <v>120.593760668101</v>
      </c>
      <c r="L840">
        <v>125.743647071628</v>
      </c>
      <c r="M840">
        <v>38.030134778897597</v>
      </c>
      <c r="N840">
        <v>0.785945685138842</v>
      </c>
      <c r="O840">
        <v>30.4680200458676</v>
      </c>
      <c r="P840">
        <v>8.2574712643678208</v>
      </c>
    </row>
    <row r="841" spans="1:17" hidden="1" x14ac:dyDescent="0.3">
      <c r="A841" t="s">
        <v>1829</v>
      </c>
      <c r="B841" t="s">
        <v>1830</v>
      </c>
      <c r="C841" t="s">
        <v>3184</v>
      </c>
      <c r="D841" t="s">
        <v>277</v>
      </c>
      <c r="E841">
        <v>4384.98095672</v>
      </c>
      <c r="F841">
        <v>828.1</v>
      </c>
      <c r="G841">
        <v>12.158049291982699</v>
      </c>
      <c r="H841">
        <v>-8.0136947670766094</v>
      </c>
      <c r="I841">
        <v>19.913114991278199</v>
      </c>
      <c r="J841">
        <v>-2.2120292931346199</v>
      </c>
      <c r="K841">
        <v>815.82303933579794</v>
      </c>
      <c r="L841">
        <v>704.14772688186497</v>
      </c>
      <c r="M841">
        <v>44.203881684018398</v>
      </c>
      <c r="N841">
        <v>0.185104474986969</v>
      </c>
      <c r="O841">
        <v>12.4683009298393</v>
      </c>
      <c r="P841">
        <v>63.397790055248599</v>
      </c>
      <c r="Q841">
        <v>-7.5010980367794994E-2</v>
      </c>
    </row>
    <row r="842" spans="1:17" x14ac:dyDescent="0.3">
      <c r="A842" t="s">
        <v>1831</v>
      </c>
      <c r="B842" t="s">
        <v>1832</v>
      </c>
      <c r="C842" t="s">
        <v>3179</v>
      </c>
      <c r="D842" t="s">
        <v>294</v>
      </c>
      <c r="E842">
        <v>4380.367772216</v>
      </c>
      <c r="F842">
        <v>199.06</v>
      </c>
      <c r="G842">
        <v>-0.227078452952095</v>
      </c>
      <c r="H842">
        <v>-6.4750678018284802</v>
      </c>
      <c r="I842">
        <v>-18.027786314075701</v>
      </c>
      <c r="J842">
        <v>-3.4911568743938499</v>
      </c>
      <c r="K842">
        <v>201.79341898522401</v>
      </c>
      <c r="L842">
        <v>190.22827093373601</v>
      </c>
      <c r="M842">
        <v>34.081776758318803</v>
      </c>
      <c r="N842">
        <v>0.61814907017253395</v>
      </c>
      <c r="O842">
        <v>19.4865869587059</v>
      </c>
      <c r="P842">
        <v>45.299270072992698</v>
      </c>
    </row>
    <row r="843" spans="1:17" x14ac:dyDescent="0.3">
      <c r="A843" t="s">
        <v>1833</v>
      </c>
      <c r="B843" t="s">
        <v>1834</v>
      </c>
      <c r="C843" t="s">
        <v>3181</v>
      </c>
      <c r="D843" t="s">
        <v>124</v>
      </c>
      <c r="E843">
        <v>4374.1661920477</v>
      </c>
      <c r="F843">
        <v>2143.9499999999998</v>
      </c>
      <c r="G843">
        <v>38.115366520112403</v>
      </c>
      <c r="H843">
        <v>-13.994628488055801</v>
      </c>
      <c r="I843">
        <v>1.8497510651707301</v>
      </c>
      <c r="J843">
        <v>-1.65002471282456</v>
      </c>
      <c r="K843">
        <v>2205.7460578309901</v>
      </c>
      <c r="L843">
        <v>1934.15124163888</v>
      </c>
      <c r="M843">
        <v>35.957942610576801</v>
      </c>
      <c r="N843">
        <v>0.42745482258088702</v>
      </c>
      <c r="O843">
        <v>14.291378063853999</v>
      </c>
      <c r="P843">
        <v>78.216957605985002</v>
      </c>
      <c r="Q843">
        <v>0.27253574587379797</v>
      </c>
    </row>
    <row r="844" spans="1:17" x14ac:dyDescent="0.3">
      <c r="A844" t="s">
        <v>1835</v>
      </c>
      <c r="B844" t="s">
        <v>1836</v>
      </c>
      <c r="C844" t="s">
        <v>3181</v>
      </c>
      <c r="D844" t="s">
        <v>106</v>
      </c>
      <c r="E844">
        <v>4370.151835355</v>
      </c>
      <c r="F844">
        <v>1120.55</v>
      </c>
      <c r="G844">
        <v>23.959000654496101</v>
      </c>
      <c r="H844">
        <v>-14.198671625196599</v>
      </c>
      <c r="I844">
        <v>52.025820657945097</v>
      </c>
      <c r="J844">
        <v>0.69170769389579401</v>
      </c>
      <c r="K844">
        <v>1177.3643097613499</v>
      </c>
      <c r="L844">
        <v>1007.9909701520299</v>
      </c>
      <c r="M844">
        <v>50.165001605572797</v>
      </c>
      <c r="N844">
        <v>0.21817693704621399</v>
      </c>
      <c r="O844">
        <v>42.1355584311275</v>
      </c>
      <c r="P844">
        <v>83.6967213114754</v>
      </c>
      <c r="Q844">
        <v>5.1224340540647999E-2</v>
      </c>
    </row>
    <row r="845" spans="1:17" hidden="1" x14ac:dyDescent="0.3">
      <c r="A845" t="s">
        <v>1837</v>
      </c>
      <c r="B845" t="s">
        <v>1838</v>
      </c>
      <c r="C845" t="s">
        <v>3184</v>
      </c>
      <c r="D845" t="s">
        <v>215</v>
      </c>
      <c r="E845">
        <v>4303.47184741404</v>
      </c>
      <c r="F845">
        <v>192.73</v>
      </c>
      <c r="G845">
        <v>117.003253780181</v>
      </c>
      <c r="H845">
        <v>32.083596659274903</v>
      </c>
      <c r="I845">
        <v>110.56835221642601</v>
      </c>
      <c r="J845">
        <v>-1.9656495650389401</v>
      </c>
      <c r="K845">
        <v>150.52215599921101</v>
      </c>
      <c r="L845">
        <v>109.49724830530199</v>
      </c>
      <c r="M845">
        <v>66.097837724263698</v>
      </c>
      <c r="N845">
        <v>0.72058284628662195</v>
      </c>
      <c r="O845">
        <v>6.5739635759871398</v>
      </c>
      <c r="P845">
        <v>177.30935251798499</v>
      </c>
      <c r="Q845">
        <v>0.293450514676529</v>
      </c>
    </row>
    <row r="846" spans="1:17" hidden="1" x14ac:dyDescent="0.3">
      <c r="A846" t="s">
        <v>1839</v>
      </c>
      <c r="B846" t="s">
        <v>1840</v>
      </c>
      <c r="C846" t="s">
        <v>3184</v>
      </c>
      <c r="D846" t="s">
        <v>384</v>
      </c>
      <c r="E846">
        <v>4266.8754642000004</v>
      </c>
      <c r="F846">
        <v>342.9</v>
      </c>
      <c r="G846">
        <v>131.59997441771199</v>
      </c>
      <c r="H846">
        <v>-17.7544929425666</v>
      </c>
      <c r="I846">
        <v>96.597927707022706</v>
      </c>
      <c r="J846">
        <v>-4.1968088387226103</v>
      </c>
      <c r="K846">
        <v>354.35523853061699</v>
      </c>
      <c r="L846">
        <v>260.69652397895101</v>
      </c>
      <c r="M846">
        <v>24.9599104509456</v>
      </c>
      <c r="N846">
        <v>0.28716910132843998</v>
      </c>
      <c r="O846">
        <v>30.562846310877799</v>
      </c>
      <c r="P846">
        <v>178.463537437063</v>
      </c>
      <c r="Q846">
        <v>0.16291340603823301</v>
      </c>
    </row>
    <row r="847" spans="1:17" hidden="1" x14ac:dyDescent="0.3">
      <c r="A847" t="s">
        <v>1841</v>
      </c>
      <c r="B847" t="s">
        <v>1842</v>
      </c>
      <c r="C847" t="s">
        <v>3184</v>
      </c>
      <c r="D847" t="s">
        <v>261</v>
      </c>
      <c r="E847">
        <v>4257.9920819342096</v>
      </c>
      <c r="F847">
        <v>435.2</v>
      </c>
      <c r="G847">
        <v>18.659672811416101</v>
      </c>
      <c r="H847">
        <v>-7.2567999716626304</v>
      </c>
      <c r="I847">
        <v>7.06815440138611</v>
      </c>
      <c r="J847">
        <v>3.57919588940978</v>
      </c>
      <c r="K847">
        <v>442.40828774926302</v>
      </c>
      <c r="L847">
        <v>400.86156483048501</v>
      </c>
      <c r="M847">
        <v>56.298661417953902</v>
      </c>
      <c r="N847">
        <v>0.42438435758214899</v>
      </c>
      <c r="O847">
        <v>24.770220588235301</v>
      </c>
      <c r="P847">
        <v>57.7955039883973</v>
      </c>
      <c r="Q847">
        <v>0.145267840340955</v>
      </c>
    </row>
    <row r="848" spans="1:17" hidden="1" x14ac:dyDescent="0.3">
      <c r="A848" t="s">
        <v>1843</v>
      </c>
      <c r="B848" t="s">
        <v>1844</v>
      </c>
      <c r="C848" t="s">
        <v>3184</v>
      </c>
      <c r="D848" t="s">
        <v>261</v>
      </c>
      <c r="E848">
        <v>4197.7606487049998</v>
      </c>
      <c r="F848">
        <v>4138.55</v>
      </c>
      <c r="G848">
        <v>7.9920075511120903</v>
      </c>
      <c r="H848">
        <v>5.44937117918432</v>
      </c>
      <c r="I848">
        <v>65.592195323205502</v>
      </c>
      <c r="J848">
        <v>7.4289497543616001</v>
      </c>
      <c r="K848">
        <v>3769.45363082105</v>
      </c>
      <c r="L848">
        <v>3182.4936493488399</v>
      </c>
      <c r="M848">
        <v>81.696439235878401</v>
      </c>
      <c r="N848">
        <v>0.55669668672665795</v>
      </c>
      <c r="O848">
        <v>2.5721569148614698</v>
      </c>
      <c r="P848">
        <v>91.955009276437806</v>
      </c>
      <c r="Q848">
        <v>0.121524946279796</v>
      </c>
    </row>
    <row r="849" spans="1:17" x14ac:dyDescent="0.3">
      <c r="A849" t="s">
        <v>1845</v>
      </c>
      <c r="B849" t="s">
        <v>1846</v>
      </c>
      <c r="C849" t="s">
        <v>3183</v>
      </c>
      <c r="D849" t="s">
        <v>270</v>
      </c>
      <c r="E849">
        <v>4195.1284425000003</v>
      </c>
      <c r="F849">
        <v>1354.95</v>
      </c>
      <c r="G849">
        <v>59.289915036181497</v>
      </c>
      <c r="H849">
        <v>-5.0939912917197097</v>
      </c>
      <c r="I849">
        <v>50.219846691380901</v>
      </c>
      <c r="J849">
        <v>7.3304479483848404</v>
      </c>
      <c r="K849">
        <v>1210.0629609314699</v>
      </c>
      <c r="L849">
        <v>989.47293311144199</v>
      </c>
      <c r="M849">
        <v>71.709723294583299</v>
      </c>
      <c r="N849">
        <v>0.69123502944933202</v>
      </c>
      <c r="O849">
        <v>3.3174655891361202</v>
      </c>
      <c r="P849">
        <v>118.030412744388</v>
      </c>
      <c r="Q849">
        <v>2.8920603159022E-2</v>
      </c>
    </row>
    <row r="850" spans="1:17" hidden="1" x14ac:dyDescent="0.3">
      <c r="A850" t="s">
        <v>1847</v>
      </c>
      <c r="B850" t="s">
        <v>1848</v>
      </c>
      <c r="C850" t="s">
        <v>3184</v>
      </c>
      <c r="D850" t="s">
        <v>1005</v>
      </c>
      <c r="E850">
        <v>4191.77813298</v>
      </c>
      <c r="F850">
        <v>182.65</v>
      </c>
      <c r="G850">
        <v>70.984755706509006</v>
      </c>
      <c r="H850">
        <v>-0.17251511308738901</v>
      </c>
      <c r="I850">
        <v>55.949855972700497</v>
      </c>
      <c r="J850">
        <v>6.7265330202554701</v>
      </c>
      <c r="K850">
        <v>176.024174793442</v>
      </c>
      <c r="L850">
        <v>145.126021442672</v>
      </c>
      <c r="M850">
        <v>49.6430473452602</v>
      </c>
      <c r="N850">
        <v>0.81945647722436199</v>
      </c>
      <c r="O850">
        <v>22.529427867506101</v>
      </c>
      <c r="P850">
        <v>117.268041237113</v>
      </c>
    </row>
    <row r="851" spans="1:17" x14ac:dyDescent="0.3">
      <c r="A851" t="s">
        <v>1849</v>
      </c>
      <c r="B851" t="s">
        <v>1850</v>
      </c>
      <c r="C851" t="s">
        <v>3181</v>
      </c>
      <c r="D851" t="s">
        <v>261</v>
      </c>
      <c r="E851">
        <v>4185.133511172</v>
      </c>
      <c r="F851">
        <v>180.02</v>
      </c>
      <c r="G851">
        <v>-0.72154160533156597</v>
      </c>
      <c r="H851">
        <v>4.9317383549776697</v>
      </c>
      <c r="I851">
        <v>17.229449812458899</v>
      </c>
      <c r="J851">
        <v>1.98433833278968</v>
      </c>
      <c r="K851">
        <v>169.78368817870199</v>
      </c>
      <c r="L851">
        <v>153.25991107960999</v>
      </c>
      <c r="M851">
        <v>57.960383703798698</v>
      </c>
      <c r="N851">
        <v>0.61623114690065495</v>
      </c>
      <c r="O851">
        <v>7.04366181535383</v>
      </c>
      <c r="P851">
        <v>60.660419455600099</v>
      </c>
      <c r="Q851">
        <v>2.0478884841741998E-2</v>
      </c>
    </row>
    <row r="852" spans="1:17" x14ac:dyDescent="0.3">
      <c r="A852" t="s">
        <v>1851</v>
      </c>
      <c r="B852" t="s">
        <v>1852</v>
      </c>
      <c r="C852" t="s">
        <v>3169</v>
      </c>
      <c r="D852" t="s">
        <v>51</v>
      </c>
      <c r="E852">
        <v>4180.6205927199999</v>
      </c>
      <c r="F852">
        <v>586.29999999999995</v>
      </c>
      <c r="G852">
        <v>-58.9550849905348</v>
      </c>
      <c r="H852">
        <v>-9.8268372760469394</v>
      </c>
      <c r="I852">
        <v>-47.003760585055304</v>
      </c>
      <c r="J852">
        <v>-1.29664561783034</v>
      </c>
      <c r="K852">
        <v>629.25814562762605</v>
      </c>
      <c r="L852">
        <v>746.44367984784606</v>
      </c>
      <c r="M852">
        <v>32.767147302793802</v>
      </c>
      <c r="N852">
        <v>0.99620860619651197</v>
      </c>
      <c r="O852">
        <v>112.041616919665</v>
      </c>
      <c r="P852">
        <v>0.53155006858709397</v>
      </c>
      <c r="Q852">
        <v>-1.844858610788E-3</v>
      </c>
    </row>
    <row r="853" spans="1:17" hidden="1" x14ac:dyDescent="0.3">
      <c r="A853" t="s">
        <v>1853</v>
      </c>
      <c r="B853" t="s">
        <v>1854</v>
      </c>
      <c r="C853" t="s">
        <v>3184</v>
      </c>
      <c r="D853" t="s">
        <v>1855</v>
      </c>
      <c r="E853">
        <v>4177.1043617280002</v>
      </c>
      <c r="F853">
        <v>139.28</v>
      </c>
      <c r="G853">
        <v>19.620881528624</v>
      </c>
      <c r="H853">
        <v>-4.7562635777758402</v>
      </c>
      <c r="I853">
        <v>17.4228531411032</v>
      </c>
      <c r="J853">
        <v>2.2174247379197198</v>
      </c>
      <c r="K853">
        <v>138.343593108889</v>
      </c>
      <c r="L853">
        <v>121.653234362025</v>
      </c>
      <c r="M853">
        <v>47.289802726546803</v>
      </c>
      <c r="N853">
        <v>0.214648437771017</v>
      </c>
      <c r="O853">
        <v>17.748420448018301</v>
      </c>
      <c r="P853">
        <v>68.009650180940795</v>
      </c>
      <c r="Q853">
        <v>6.4173874921607005E-2</v>
      </c>
    </row>
    <row r="854" spans="1:17" hidden="1" x14ac:dyDescent="0.3">
      <c r="A854" t="s">
        <v>1856</v>
      </c>
      <c r="B854" t="s">
        <v>1857</v>
      </c>
      <c r="C854" t="s">
        <v>3184</v>
      </c>
      <c r="D854" t="s">
        <v>46</v>
      </c>
      <c r="E854">
        <v>4172.9052307611501</v>
      </c>
      <c r="F854">
        <v>2171.6</v>
      </c>
      <c r="G854">
        <v>511.60062151847302</v>
      </c>
      <c r="H854">
        <v>-3.2056284787676699</v>
      </c>
      <c r="I854">
        <v>139.63255223719099</v>
      </c>
      <c r="J854">
        <v>1.5578423240680801</v>
      </c>
      <c r="K854">
        <v>2142.72771096406</v>
      </c>
      <c r="L854">
        <v>1587.86261439532</v>
      </c>
      <c r="M854">
        <v>56.301545454228098</v>
      </c>
      <c r="N854">
        <v>0.61954765751211605</v>
      </c>
      <c r="O854">
        <v>37.410204457542797</v>
      </c>
      <c r="P854">
        <v>648.82758620689594</v>
      </c>
    </row>
    <row r="855" spans="1:17" hidden="1" x14ac:dyDescent="0.3">
      <c r="A855" t="s">
        <v>1858</v>
      </c>
      <c r="B855" t="s">
        <v>1859</v>
      </c>
      <c r="C855" t="s">
        <v>3184</v>
      </c>
      <c r="D855" t="s">
        <v>46</v>
      </c>
      <c r="E855">
        <v>4164.2330390839697</v>
      </c>
      <c r="F855">
        <v>748.6</v>
      </c>
      <c r="G855">
        <v>129.022460413978</v>
      </c>
      <c r="H855">
        <v>-14.4776094959836</v>
      </c>
      <c r="I855">
        <v>53.908783245909099</v>
      </c>
      <c r="J855">
        <v>-4.5732266829656698</v>
      </c>
      <c r="K855">
        <v>776.560121230243</v>
      </c>
      <c r="L855">
        <v>600.02511297849401</v>
      </c>
      <c r="M855">
        <v>28.484578093540399</v>
      </c>
      <c r="N855">
        <v>0.42967106696060597</v>
      </c>
      <c r="O855">
        <v>24.899812984237201</v>
      </c>
      <c r="P855">
        <v>179.85046728971901</v>
      </c>
    </row>
    <row r="856" spans="1:17" hidden="1" x14ac:dyDescent="0.3">
      <c r="A856" t="s">
        <v>1860</v>
      </c>
      <c r="B856" t="s">
        <v>1861</v>
      </c>
      <c r="C856" t="s">
        <v>3184</v>
      </c>
      <c r="D856" t="s">
        <v>140</v>
      </c>
      <c r="E856">
        <v>4154.1374774305996</v>
      </c>
      <c r="F856">
        <v>5437.35</v>
      </c>
      <c r="G856">
        <v>200.864212455196</v>
      </c>
      <c r="H856">
        <v>-11.5508243796597</v>
      </c>
      <c r="I856">
        <v>14.029316343838</v>
      </c>
      <c r="J856">
        <v>-4.0232280526963997</v>
      </c>
      <c r="K856">
        <v>5844.3447484325097</v>
      </c>
      <c r="L856">
        <v>4868.5993478684804</v>
      </c>
      <c r="M856">
        <v>28.183529427329301</v>
      </c>
      <c r="N856">
        <v>0.70747308358702998</v>
      </c>
      <c r="O856">
        <v>29.695531830763102</v>
      </c>
      <c r="P856">
        <v>246.97999425672401</v>
      </c>
      <c r="Q856">
        <v>0.30412637810295601</v>
      </c>
    </row>
    <row r="857" spans="1:17" x14ac:dyDescent="0.3">
      <c r="A857" t="s">
        <v>1862</v>
      </c>
      <c r="B857" t="s">
        <v>1863</v>
      </c>
      <c r="C857" t="s">
        <v>3180</v>
      </c>
      <c r="D857" t="s">
        <v>431</v>
      </c>
      <c r="E857">
        <v>4147.7287613999997</v>
      </c>
      <c r="F857">
        <v>1080.7</v>
      </c>
      <c r="G857">
        <v>-56.275037463915403</v>
      </c>
      <c r="H857">
        <v>-7.0071645189472198</v>
      </c>
      <c r="I857">
        <v>-18.613548811000701</v>
      </c>
      <c r="J857">
        <v>-1.37965820351389</v>
      </c>
      <c r="K857">
        <v>1118.6753338472099</v>
      </c>
      <c r="L857">
        <v>1187.19468463109</v>
      </c>
      <c r="M857">
        <v>43.065095536565998</v>
      </c>
      <c r="N857">
        <v>1.2566218776352001</v>
      </c>
      <c r="O857">
        <v>36.480984547052799</v>
      </c>
      <c r="P857">
        <v>8.3028511299293406</v>
      </c>
      <c r="Q857">
        <v>-8.2217106768654999E-2</v>
      </c>
    </row>
    <row r="858" spans="1:17" hidden="1" x14ac:dyDescent="0.3">
      <c r="A858" t="s">
        <v>1864</v>
      </c>
      <c r="B858" t="s">
        <v>1865</v>
      </c>
      <c r="C858" t="s">
        <v>3184</v>
      </c>
      <c r="D858" t="s">
        <v>54</v>
      </c>
      <c r="E858">
        <v>4136.7384318000004</v>
      </c>
      <c r="F858">
        <v>2501.1999999999998</v>
      </c>
      <c r="G858">
        <v>62.343627129748903</v>
      </c>
      <c r="H858">
        <v>15.975549296489501</v>
      </c>
      <c r="I858">
        <v>45.965826356336599</v>
      </c>
      <c r="J858">
        <v>15.4584398117884</v>
      </c>
      <c r="K858">
        <v>2119.6929272309799</v>
      </c>
      <c r="L858">
        <v>1725.9639645121599</v>
      </c>
      <c r="M858">
        <v>76.455341600721397</v>
      </c>
      <c r="N858">
        <v>0.53746430439727499</v>
      </c>
      <c r="O858">
        <v>1.91108268031345</v>
      </c>
      <c r="P858">
        <v>104.171258315987</v>
      </c>
      <c r="Q858">
        <v>0.14691747060745999</v>
      </c>
    </row>
    <row r="859" spans="1:17" hidden="1" x14ac:dyDescent="0.3">
      <c r="A859" t="s">
        <v>1866</v>
      </c>
      <c r="B859" t="s">
        <v>1867</v>
      </c>
      <c r="C859" t="s">
        <v>3184</v>
      </c>
      <c r="D859" t="s">
        <v>51</v>
      </c>
      <c r="E859">
        <v>4131.7040403397395</v>
      </c>
      <c r="F859">
        <v>303.10000000000002</v>
      </c>
      <c r="G859">
        <v>46.619886950269503</v>
      </c>
      <c r="H859">
        <v>7.7153152242455203</v>
      </c>
      <c r="I859">
        <v>29.624072228245399</v>
      </c>
      <c r="J859">
        <v>-1.5779034464074499</v>
      </c>
      <c r="K859">
        <v>276.87607483973898</v>
      </c>
      <c r="L859">
        <v>236.604276371135</v>
      </c>
      <c r="M859">
        <v>56.550270217211597</v>
      </c>
      <c r="N859">
        <v>1.7764272974009301</v>
      </c>
      <c r="O859">
        <v>13.163972286374101</v>
      </c>
      <c r="P859">
        <v>92.4444444444444</v>
      </c>
      <c r="Q859">
        <v>5.3231202928010002E-3</v>
      </c>
    </row>
    <row r="860" spans="1:17" hidden="1" x14ac:dyDescent="0.3">
      <c r="A860" t="s">
        <v>1868</v>
      </c>
      <c r="B860" t="s">
        <v>1869</v>
      </c>
      <c r="C860" t="s">
        <v>3184</v>
      </c>
      <c r="D860" t="s">
        <v>130</v>
      </c>
      <c r="E860">
        <v>4122.4157088051397</v>
      </c>
      <c r="F860">
        <v>318.14999999999998</v>
      </c>
      <c r="G860">
        <v>351.78335969099101</v>
      </c>
      <c r="H860">
        <v>14.3154379886772</v>
      </c>
      <c r="I860">
        <v>113.709182020822</v>
      </c>
      <c r="J860">
        <v>11.4068496978627</v>
      </c>
      <c r="K860">
        <v>260.40721896270497</v>
      </c>
      <c r="L860">
        <v>180.253048764466</v>
      </c>
      <c r="M860">
        <v>72.219609764635095</v>
      </c>
      <c r="N860">
        <v>1.0872639841732601</v>
      </c>
      <c r="O860">
        <v>8.2193933679082196</v>
      </c>
      <c r="P860">
        <v>531.25</v>
      </c>
      <c r="Q860">
        <v>0.17638278996991699</v>
      </c>
    </row>
    <row r="861" spans="1:17" x14ac:dyDescent="0.3">
      <c r="A861" t="s">
        <v>1870</v>
      </c>
      <c r="B861" t="s">
        <v>1871</v>
      </c>
      <c r="C861" t="s">
        <v>3187</v>
      </c>
      <c r="D861" t="s">
        <v>626</v>
      </c>
      <c r="E861">
        <v>4117.4889247199999</v>
      </c>
      <c r="F861">
        <v>623.4</v>
      </c>
      <c r="G861">
        <v>-41.932519534005102</v>
      </c>
      <c r="H861">
        <v>-0.60104946876704901</v>
      </c>
      <c r="I861">
        <v>-14.484621116849899</v>
      </c>
      <c r="J861">
        <v>1.3943428921088199</v>
      </c>
      <c r="K861">
        <v>620.02165268618899</v>
      </c>
      <c r="L861">
        <v>632.41580766489005</v>
      </c>
      <c r="M861">
        <v>56.955469943942497</v>
      </c>
      <c r="N861">
        <v>0.65607870640483301</v>
      </c>
      <c r="O861">
        <v>30.734680782803899</v>
      </c>
      <c r="P861">
        <v>13.016678752719301</v>
      </c>
      <c r="Q861">
        <v>8.7088894402841996E-2</v>
      </c>
    </row>
    <row r="862" spans="1:17" hidden="1" x14ac:dyDescent="0.3">
      <c r="A862" t="s">
        <v>1872</v>
      </c>
      <c r="B862" t="s">
        <v>1873</v>
      </c>
      <c r="C862" t="s">
        <v>3184</v>
      </c>
      <c r="D862" t="s">
        <v>463</v>
      </c>
      <c r="E862">
        <v>4084.6982721899999</v>
      </c>
      <c r="F862">
        <v>890.7</v>
      </c>
      <c r="G862">
        <v>40.498421010690002</v>
      </c>
      <c r="H862">
        <v>-15.898154389094101</v>
      </c>
      <c r="I862">
        <v>36.671391988179103</v>
      </c>
      <c r="J862">
        <v>1.4023759438860799</v>
      </c>
      <c r="K862">
        <v>909.55132732718596</v>
      </c>
      <c r="L862">
        <v>738.67922627722101</v>
      </c>
      <c r="M862">
        <v>43.672914589606897</v>
      </c>
      <c r="N862">
        <v>0.34555768380317098</v>
      </c>
      <c r="O862">
        <v>22.937015830245802</v>
      </c>
      <c r="P862">
        <v>77.130356965297693</v>
      </c>
      <c r="Q862">
        <v>0.160743326701833</v>
      </c>
    </row>
    <row r="863" spans="1:17" hidden="1" x14ac:dyDescent="0.3">
      <c r="A863" t="s">
        <v>1874</v>
      </c>
      <c r="B863" t="s">
        <v>1875</v>
      </c>
      <c r="C863" t="s">
        <v>3184</v>
      </c>
      <c r="D863" t="s">
        <v>468</v>
      </c>
      <c r="E863">
        <v>4077.1846934549999</v>
      </c>
      <c r="F863">
        <v>294.55</v>
      </c>
      <c r="G863">
        <v>57.151851718325901</v>
      </c>
      <c r="H863">
        <v>16.763039871746699</v>
      </c>
      <c r="I863">
        <v>22.664818873264998</v>
      </c>
      <c r="J863">
        <v>-2.8730383469193201</v>
      </c>
      <c r="K863">
        <v>246.70890580012301</v>
      </c>
      <c r="L863">
        <v>204.718134032839</v>
      </c>
      <c r="M863">
        <v>63.777373244336999</v>
      </c>
      <c r="N863">
        <v>2.5306644949880401</v>
      </c>
      <c r="O863">
        <v>9.9541673739602601</v>
      </c>
      <c r="P863">
        <v>129.04354587869301</v>
      </c>
      <c r="Q863">
        <v>5.8376026098343997E-2</v>
      </c>
    </row>
    <row r="864" spans="1:17" hidden="1" x14ac:dyDescent="0.3">
      <c r="A864" t="s">
        <v>1876</v>
      </c>
      <c r="B864" t="s">
        <v>1877</v>
      </c>
      <c r="C864" t="s">
        <v>3184</v>
      </c>
      <c r="D864" t="s">
        <v>463</v>
      </c>
      <c r="E864">
        <v>4061.7159433500001</v>
      </c>
      <c r="F864">
        <v>659.1</v>
      </c>
      <c r="G864">
        <v>-38.417893469574999</v>
      </c>
      <c r="H864">
        <v>1.2463642053177999</v>
      </c>
      <c r="I864">
        <v>-24.744323412038199</v>
      </c>
      <c r="J864">
        <v>-1.2276001359433699</v>
      </c>
      <c r="K864">
        <v>653.34646415017198</v>
      </c>
      <c r="L864">
        <v>674.49772532865802</v>
      </c>
      <c r="M864">
        <v>50.076149217068803</v>
      </c>
      <c r="N864">
        <v>0.95798560198449501</v>
      </c>
      <c r="O864">
        <v>25.542406311636999</v>
      </c>
      <c r="P864">
        <v>10.559422964019101</v>
      </c>
      <c r="Q864">
        <v>0.12032013607282099</v>
      </c>
    </row>
    <row r="865" spans="1:17" hidden="1" x14ac:dyDescent="0.3">
      <c r="A865" t="s">
        <v>1878</v>
      </c>
      <c r="B865" t="s">
        <v>1879</v>
      </c>
      <c r="C865" t="s">
        <v>3184</v>
      </c>
      <c r="D865" t="s">
        <v>1077</v>
      </c>
      <c r="E865">
        <v>4060.8879999999999</v>
      </c>
      <c r="F865">
        <v>118</v>
      </c>
      <c r="G865">
        <v>-29.636010350639602</v>
      </c>
      <c r="K865">
        <v>104.378999999999</v>
      </c>
      <c r="M865">
        <v>99.990560428137201</v>
      </c>
      <c r="N865">
        <v>1</v>
      </c>
      <c r="O865">
        <v>0</v>
      </c>
      <c r="P865">
        <v>5.3571428571428603</v>
      </c>
    </row>
    <row r="866" spans="1:17" hidden="1" x14ac:dyDescent="0.3">
      <c r="A866" t="s">
        <v>1880</v>
      </c>
      <c r="B866" t="s">
        <v>1881</v>
      </c>
      <c r="C866" t="s">
        <v>3184</v>
      </c>
      <c r="D866" t="s">
        <v>400</v>
      </c>
      <c r="E866">
        <v>4051.5406106800001</v>
      </c>
      <c r="F866">
        <v>274.60000000000002</v>
      </c>
      <c r="G866">
        <v>105.977794674246</v>
      </c>
      <c r="H866">
        <v>3.0280304939106801</v>
      </c>
      <c r="I866">
        <v>126.453674778837</v>
      </c>
      <c r="J866">
        <v>-4.0830304049667303</v>
      </c>
      <c r="K866">
        <v>246.08316778033799</v>
      </c>
      <c r="L866">
        <v>178.30571573871401</v>
      </c>
      <c r="M866">
        <v>47.497575682409</v>
      </c>
      <c r="N866">
        <v>0.49524564358787998</v>
      </c>
      <c r="O866">
        <v>22.978878368536002</v>
      </c>
      <c r="P866">
        <v>189.052631578947</v>
      </c>
      <c r="Q866">
        <v>0.152983346439</v>
      </c>
    </row>
    <row r="867" spans="1:17" hidden="1" x14ac:dyDescent="0.3">
      <c r="A867" t="s">
        <v>1882</v>
      </c>
      <c r="B867" t="s">
        <v>1883</v>
      </c>
      <c r="C867" t="s">
        <v>3184</v>
      </c>
      <c r="D867" t="s">
        <v>488</v>
      </c>
      <c r="E867">
        <v>4041.3984078399999</v>
      </c>
      <c r="F867">
        <v>4677.8</v>
      </c>
      <c r="G867">
        <v>-4.62484619551857</v>
      </c>
      <c r="H867">
        <v>6.0982491290704504</v>
      </c>
      <c r="I867">
        <v>27.3895595487066</v>
      </c>
      <c r="J867">
        <v>2.5782950337296602</v>
      </c>
      <c r="K867">
        <v>4260.0386692810698</v>
      </c>
      <c r="L867">
        <v>3793.2774529701801</v>
      </c>
      <c r="M867">
        <v>70.261265583461906</v>
      </c>
      <c r="N867">
        <v>1.5148522631252099</v>
      </c>
      <c r="O867">
        <v>3.4674419598956701</v>
      </c>
      <c r="P867">
        <v>56.114003470831598</v>
      </c>
      <c r="Q867">
        <v>2.4121102444005001E-2</v>
      </c>
    </row>
    <row r="868" spans="1:17" hidden="1" x14ac:dyDescent="0.3">
      <c r="A868" t="s">
        <v>1884</v>
      </c>
      <c r="B868" t="s">
        <v>1885</v>
      </c>
      <c r="C868" t="s">
        <v>3184</v>
      </c>
      <c r="D868" t="s">
        <v>54</v>
      </c>
      <c r="E868">
        <v>4019.1837995249998</v>
      </c>
      <c r="F868">
        <v>368.85</v>
      </c>
      <c r="G868">
        <v>134.73979400382001</v>
      </c>
      <c r="H868">
        <v>4.6934029631840604</v>
      </c>
      <c r="I868">
        <v>30.7518317485906</v>
      </c>
      <c r="J868">
        <v>-0.77659607276516296</v>
      </c>
      <c r="K868">
        <v>348.04444677090601</v>
      </c>
      <c r="L868">
        <v>279.76578513814798</v>
      </c>
      <c r="M868">
        <v>56.566017369576002</v>
      </c>
      <c r="N868">
        <v>0.93807089149479295</v>
      </c>
      <c r="O868">
        <v>5.73403822692151</v>
      </c>
      <c r="P868">
        <v>240.89648798521199</v>
      </c>
      <c r="Q868">
        <v>0.14841345854542201</v>
      </c>
    </row>
    <row r="869" spans="1:17" hidden="1" x14ac:dyDescent="0.3">
      <c r="A869" t="s">
        <v>1886</v>
      </c>
      <c r="B869" t="s">
        <v>1887</v>
      </c>
      <c r="C869" t="s">
        <v>3184</v>
      </c>
      <c r="D869" t="s">
        <v>270</v>
      </c>
      <c r="E869">
        <v>4007.9570679499998</v>
      </c>
      <c r="F869">
        <v>3309.5</v>
      </c>
      <c r="G869">
        <v>12.512390082887</v>
      </c>
      <c r="H869">
        <v>-4.7672680799529701</v>
      </c>
      <c r="I869">
        <v>58.004582526182197</v>
      </c>
      <c r="J869">
        <v>-9.9716906264824198E-2</v>
      </c>
      <c r="K869">
        <v>3131.8178030525601</v>
      </c>
      <c r="L869">
        <v>2510.2579842262498</v>
      </c>
      <c r="M869">
        <v>45.597138655808898</v>
      </c>
      <c r="N869">
        <v>0.34672054437847599</v>
      </c>
      <c r="O869">
        <v>12.8403082036561</v>
      </c>
      <c r="P869">
        <v>119.368309415702</v>
      </c>
      <c r="Q869">
        <v>0.116759444619288</v>
      </c>
    </row>
    <row r="870" spans="1:17" hidden="1" x14ac:dyDescent="0.3">
      <c r="A870" t="s">
        <v>1888</v>
      </c>
      <c r="B870" t="s">
        <v>1889</v>
      </c>
      <c r="C870" t="s">
        <v>3184</v>
      </c>
      <c r="D870" t="s">
        <v>277</v>
      </c>
      <c r="E870">
        <v>3998.7762600000001</v>
      </c>
      <c r="F870">
        <v>436.2</v>
      </c>
      <c r="G870">
        <v>117.257691558736</v>
      </c>
      <c r="H870">
        <v>7.1688259799963197</v>
      </c>
      <c r="I870">
        <v>116.252485286408</v>
      </c>
      <c r="J870">
        <v>-1.86291622127294</v>
      </c>
      <c r="K870">
        <v>388.87366493347997</v>
      </c>
      <c r="L870">
        <v>277.09878618191198</v>
      </c>
      <c r="M870">
        <v>46.823147300417602</v>
      </c>
      <c r="N870">
        <v>0.41890604723907798</v>
      </c>
      <c r="O870">
        <v>10.9582760201742</v>
      </c>
      <c r="P870">
        <v>192.75167785234899</v>
      </c>
      <c r="Q870">
        <v>0.161982214704609</v>
      </c>
    </row>
    <row r="871" spans="1:17" hidden="1" x14ac:dyDescent="0.3">
      <c r="A871" t="s">
        <v>1890</v>
      </c>
      <c r="B871" t="s">
        <v>1891</v>
      </c>
      <c r="C871" t="s">
        <v>3184</v>
      </c>
      <c r="D871" t="s">
        <v>570</v>
      </c>
      <c r="E871">
        <v>3995.3868607739901</v>
      </c>
      <c r="F871">
        <v>167.07</v>
      </c>
      <c r="G871">
        <v>180.04712105662901</v>
      </c>
      <c r="H871">
        <v>23.204904378143599</v>
      </c>
      <c r="I871">
        <v>104.26134425937499</v>
      </c>
      <c r="J871">
        <v>11.122350658299201</v>
      </c>
      <c r="K871">
        <v>137.63921867333801</v>
      </c>
      <c r="L871">
        <v>103.905626925221</v>
      </c>
      <c r="M871">
        <v>65.320609269994705</v>
      </c>
      <c r="N871">
        <v>0.56577261436613602</v>
      </c>
      <c r="O871">
        <v>5.9436164481953604</v>
      </c>
      <c r="P871">
        <v>226.30859374999901</v>
      </c>
      <c r="Q871">
        <v>7.1745200708640003E-2</v>
      </c>
    </row>
    <row r="872" spans="1:17" hidden="1" x14ac:dyDescent="0.3">
      <c r="A872" t="s">
        <v>1892</v>
      </c>
      <c r="B872" t="s">
        <v>1893</v>
      </c>
      <c r="C872" t="s">
        <v>3184</v>
      </c>
      <c r="D872" t="s">
        <v>322</v>
      </c>
      <c r="E872">
        <v>3979.46163823085</v>
      </c>
      <c r="F872">
        <v>413.95</v>
      </c>
      <c r="G872">
        <v>68.037732257824899</v>
      </c>
      <c r="H872">
        <v>61.620237879069897</v>
      </c>
      <c r="I872">
        <v>124.776881257311</v>
      </c>
      <c r="J872">
        <v>7.4065726790884403</v>
      </c>
      <c r="K872">
        <v>308.82075097864202</v>
      </c>
      <c r="M872">
        <v>81.484234062037402</v>
      </c>
      <c r="N872">
        <v>1.29987705923057</v>
      </c>
      <c r="O872">
        <v>1.2199541007368</v>
      </c>
      <c r="P872">
        <v>174.867197875166</v>
      </c>
    </row>
    <row r="873" spans="1:17" hidden="1" x14ac:dyDescent="0.3">
      <c r="A873" t="s">
        <v>1894</v>
      </c>
      <c r="B873" t="s">
        <v>1895</v>
      </c>
      <c r="C873" t="s">
        <v>3169</v>
      </c>
      <c r="D873" t="s">
        <v>1896</v>
      </c>
      <c r="E873">
        <v>3928.9955073103501</v>
      </c>
      <c r="F873">
        <v>234.13</v>
      </c>
      <c r="G873">
        <v>-43.390957975455699</v>
      </c>
      <c r="H873">
        <v>0.46557294144383199</v>
      </c>
      <c r="I873">
        <v>-11.3411053354989</v>
      </c>
      <c r="J873">
        <v>3.1293138337855999</v>
      </c>
      <c r="K873">
        <v>230.94279908340599</v>
      </c>
      <c r="M873">
        <v>60.7141208131873</v>
      </c>
      <c r="N873">
        <v>0.97786268779530805</v>
      </c>
      <c r="O873">
        <v>20.018792978259899</v>
      </c>
      <c r="P873">
        <v>19.089521871820899</v>
      </c>
    </row>
    <row r="874" spans="1:17" hidden="1" x14ac:dyDescent="0.3">
      <c r="A874" t="s">
        <v>1897</v>
      </c>
      <c r="B874" t="s">
        <v>1898</v>
      </c>
      <c r="C874" t="s">
        <v>3184</v>
      </c>
      <c r="D874" t="s">
        <v>1576</v>
      </c>
      <c r="E874">
        <v>3922.74</v>
      </c>
      <c r="F874">
        <v>353.4</v>
      </c>
      <c r="G874">
        <v>-49.903423607247397</v>
      </c>
      <c r="H874">
        <v>3.9828367056627898</v>
      </c>
      <c r="I874">
        <v>-6.90549632265654</v>
      </c>
      <c r="J874">
        <v>-1.42989024213407</v>
      </c>
      <c r="K874">
        <v>343.958054099268</v>
      </c>
      <c r="L874">
        <v>344.42298039194998</v>
      </c>
      <c r="M874">
        <v>43.746695161391798</v>
      </c>
      <c r="N874">
        <v>0.79898527670329</v>
      </c>
      <c r="O874">
        <v>32.059988681380801</v>
      </c>
      <c r="P874">
        <v>21.694214876033001</v>
      </c>
      <c r="Q874">
        <v>-6.8602507839840001E-3</v>
      </c>
    </row>
    <row r="875" spans="1:17" hidden="1" x14ac:dyDescent="0.3">
      <c r="A875" t="s">
        <v>1899</v>
      </c>
      <c r="B875" t="s">
        <v>1900</v>
      </c>
      <c r="C875" t="s">
        <v>3184</v>
      </c>
      <c r="D875" t="s">
        <v>479</v>
      </c>
      <c r="E875">
        <v>3915.4720237500001</v>
      </c>
      <c r="F875">
        <v>284.55</v>
      </c>
      <c r="G875">
        <v>54.377449629552999</v>
      </c>
      <c r="H875">
        <v>-3.6092651023747702</v>
      </c>
      <c r="I875">
        <v>47.939188727995599</v>
      </c>
      <c r="J875">
        <v>-1.6968947198631099</v>
      </c>
      <c r="K875">
        <v>264.56311017659499</v>
      </c>
      <c r="L875">
        <v>209.020442773718</v>
      </c>
      <c r="M875">
        <v>48.303139582276899</v>
      </c>
      <c r="N875">
        <v>0.40318910678122599</v>
      </c>
      <c r="O875">
        <v>7.0813565278509696</v>
      </c>
      <c r="P875">
        <v>109.074210139603</v>
      </c>
      <c r="Q875">
        <v>0.235081163808531</v>
      </c>
    </row>
    <row r="876" spans="1:17" hidden="1" x14ac:dyDescent="0.3">
      <c r="A876" t="s">
        <v>1901</v>
      </c>
      <c r="B876" t="s">
        <v>1902</v>
      </c>
      <c r="C876" t="s">
        <v>3184</v>
      </c>
      <c r="D876" t="s">
        <v>488</v>
      </c>
      <c r="E876">
        <v>3903.5811305249999</v>
      </c>
      <c r="F876">
        <v>3213.55</v>
      </c>
      <c r="G876">
        <v>30.486695162207901</v>
      </c>
      <c r="H876">
        <v>-8.3570072801226196</v>
      </c>
      <c r="I876">
        <v>21.990210281575902</v>
      </c>
      <c r="J876">
        <v>-0.93511391827258505</v>
      </c>
      <c r="K876">
        <v>3156.5784330278502</v>
      </c>
      <c r="L876">
        <v>2722.3675627714902</v>
      </c>
      <c r="M876">
        <v>40.686122517231297</v>
      </c>
      <c r="N876">
        <v>0.36178505233843999</v>
      </c>
      <c r="O876">
        <v>7.9802710398157704</v>
      </c>
      <c r="P876">
        <v>66.799024187688104</v>
      </c>
      <c r="Q876">
        <v>7.1747951043349995E-2</v>
      </c>
    </row>
    <row r="877" spans="1:17" hidden="1" x14ac:dyDescent="0.3">
      <c r="A877" t="s">
        <v>1903</v>
      </c>
      <c r="B877" t="s">
        <v>1904</v>
      </c>
      <c r="C877" t="s">
        <v>3184</v>
      </c>
      <c r="D877" t="s">
        <v>187</v>
      </c>
      <c r="E877">
        <v>3899.9838801000001</v>
      </c>
      <c r="F877">
        <v>572.20000000000005</v>
      </c>
      <c r="G877">
        <v>22.477733154002699</v>
      </c>
      <c r="H877">
        <v>6.0456614076424504</v>
      </c>
      <c r="I877">
        <v>0.63246136248406803</v>
      </c>
      <c r="J877">
        <v>7.4888700193817201E-2</v>
      </c>
      <c r="K877">
        <v>547.20857461124206</v>
      </c>
      <c r="L877">
        <v>490.795753033089</v>
      </c>
      <c r="M877">
        <v>60.102122127646602</v>
      </c>
      <c r="N877">
        <v>1.63430003019489</v>
      </c>
      <c r="O877">
        <v>6.5973435861586802</v>
      </c>
      <c r="P877">
        <v>72.167895291108707</v>
      </c>
      <c r="Q877">
        <v>0.14498601546126999</v>
      </c>
    </row>
    <row r="878" spans="1:17" x14ac:dyDescent="0.3">
      <c r="A878" t="s">
        <v>1905</v>
      </c>
      <c r="B878" t="s">
        <v>1906</v>
      </c>
      <c r="C878" t="s">
        <v>3167</v>
      </c>
      <c r="D878" t="s">
        <v>270</v>
      </c>
      <c r="E878">
        <v>3890.8032484</v>
      </c>
      <c r="F878">
        <v>2289.4</v>
      </c>
      <c r="G878">
        <v>58.151875227286602</v>
      </c>
      <c r="H878">
        <v>-15.109003649097399</v>
      </c>
      <c r="I878">
        <v>35.5242477022679</v>
      </c>
      <c r="J878">
        <v>-2.9636767401912998</v>
      </c>
      <c r="K878">
        <v>2377.07239147256</v>
      </c>
      <c r="L878">
        <v>1977.73124469394</v>
      </c>
      <c r="M878">
        <v>37.506669420918897</v>
      </c>
      <c r="N878">
        <v>0.45507034710923799</v>
      </c>
      <c r="O878">
        <v>22.3027867563553</v>
      </c>
      <c r="P878">
        <v>106.577938190841</v>
      </c>
      <c r="Q878">
        <v>7.9125035174099998E-3</v>
      </c>
    </row>
    <row r="879" spans="1:17" hidden="1" x14ac:dyDescent="0.3">
      <c r="A879" t="s">
        <v>1907</v>
      </c>
      <c r="B879" t="s">
        <v>1908</v>
      </c>
      <c r="C879" t="s">
        <v>3184</v>
      </c>
      <c r="D879" t="s">
        <v>54</v>
      </c>
      <c r="E879">
        <v>3890.1265096862799</v>
      </c>
      <c r="F879">
        <v>1562.1</v>
      </c>
      <c r="G879">
        <v>167.76538363321899</v>
      </c>
      <c r="H879">
        <v>8.6153061766854098</v>
      </c>
      <c r="I879">
        <v>61.801343851532501</v>
      </c>
      <c r="J879">
        <v>-2.11970603498429</v>
      </c>
      <c r="K879">
        <v>1359.68215280257</v>
      </c>
      <c r="L879">
        <v>1053.0659625365399</v>
      </c>
      <c r="M879">
        <v>66.8634526067233</v>
      </c>
      <c r="N879">
        <v>0.90838390384728696</v>
      </c>
      <c r="O879">
        <v>5.3069585813968398</v>
      </c>
      <c r="P879">
        <v>214.868980963045</v>
      </c>
      <c r="Q879">
        <v>0.234141310452532</v>
      </c>
    </row>
    <row r="880" spans="1:17" hidden="1" x14ac:dyDescent="0.3">
      <c r="A880" t="s">
        <v>1909</v>
      </c>
      <c r="B880" t="s">
        <v>1910</v>
      </c>
      <c r="C880" t="s">
        <v>3184</v>
      </c>
      <c r="D880" t="s">
        <v>270</v>
      </c>
      <c r="E880">
        <v>3884.2903118250001</v>
      </c>
      <c r="F880">
        <v>566.54999999999995</v>
      </c>
      <c r="G880">
        <v>43.879567152906702</v>
      </c>
      <c r="H880">
        <v>-9.8908853490019695</v>
      </c>
      <c r="I880">
        <v>3.31979682370407</v>
      </c>
      <c r="J880">
        <v>0.17513594763221799</v>
      </c>
      <c r="K880">
        <v>578.57620367932702</v>
      </c>
      <c r="L880">
        <v>508.83284709085399</v>
      </c>
      <c r="M880">
        <v>44.584386187302499</v>
      </c>
      <c r="N880">
        <v>0.30459841324567599</v>
      </c>
      <c r="O880">
        <v>15.6120377724825</v>
      </c>
      <c r="P880">
        <v>81.006389776357807</v>
      </c>
      <c r="Q880">
        <v>6.0572606769089002E-2</v>
      </c>
    </row>
    <row r="881" spans="1:17" x14ac:dyDescent="0.3">
      <c r="A881" t="s">
        <v>1911</v>
      </c>
      <c r="B881" t="s">
        <v>1912</v>
      </c>
      <c r="C881" t="s">
        <v>3171</v>
      </c>
      <c r="D881" t="s">
        <v>231</v>
      </c>
      <c r="E881">
        <v>3881.53893771</v>
      </c>
      <c r="F881">
        <v>459.9</v>
      </c>
      <c r="G881">
        <v>-35.756780648371901</v>
      </c>
      <c r="H881">
        <v>-11.153716619091099</v>
      </c>
      <c r="I881">
        <v>-32.890156391366297</v>
      </c>
      <c r="J881">
        <v>-4.75872977757375</v>
      </c>
      <c r="K881">
        <v>486.93299944914997</v>
      </c>
      <c r="L881">
        <v>500.27073589666003</v>
      </c>
      <c r="M881">
        <v>20.007413711214799</v>
      </c>
      <c r="N881">
        <v>1.2560730560298601</v>
      </c>
      <c r="O881">
        <v>51.989562948466997</v>
      </c>
      <c r="P881">
        <v>2.88590604026846</v>
      </c>
    </row>
    <row r="882" spans="1:17" x14ac:dyDescent="0.3">
      <c r="A882" t="s">
        <v>1913</v>
      </c>
      <c r="B882" t="s">
        <v>1914</v>
      </c>
      <c r="C882" t="s">
        <v>3181</v>
      </c>
      <c r="D882" t="s">
        <v>140</v>
      </c>
      <c r="E882">
        <v>3870.0324440242098</v>
      </c>
      <c r="F882">
        <v>586.75</v>
      </c>
      <c r="G882">
        <v>-32.754989051357299</v>
      </c>
      <c r="H882">
        <v>11.0163858876373</v>
      </c>
      <c r="I882">
        <v>-0.50406770114452204</v>
      </c>
      <c r="J882">
        <v>-4.72568526135559</v>
      </c>
      <c r="K882">
        <v>543.37451885477901</v>
      </c>
      <c r="L882">
        <v>521.16197042892099</v>
      </c>
      <c r="M882">
        <v>53.213055420446999</v>
      </c>
      <c r="N882">
        <v>3.2116912792369998</v>
      </c>
      <c r="O882">
        <v>13.6770345121431</v>
      </c>
      <c r="P882">
        <v>38.058823529411697</v>
      </c>
    </row>
    <row r="883" spans="1:17" x14ac:dyDescent="0.3">
      <c r="A883" t="s">
        <v>1915</v>
      </c>
      <c r="B883" t="s">
        <v>1916</v>
      </c>
      <c r="C883" t="s">
        <v>3183</v>
      </c>
      <c r="D883" t="s">
        <v>270</v>
      </c>
      <c r="E883">
        <v>3860.7901484399999</v>
      </c>
      <c r="F883">
        <v>155.13999999999999</v>
      </c>
      <c r="G883">
        <v>46.044082707462501</v>
      </c>
      <c r="H883">
        <v>-9.1855422904139292</v>
      </c>
      <c r="I883">
        <v>49.757922073873203</v>
      </c>
      <c r="J883">
        <v>-1.4492091924589601</v>
      </c>
      <c r="K883">
        <v>152.26703188326101</v>
      </c>
      <c r="L883">
        <v>124.644420237267</v>
      </c>
      <c r="M883">
        <v>47.268246056284497</v>
      </c>
      <c r="N883">
        <v>0.49060356581283499</v>
      </c>
      <c r="O883">
        <v>14.090498904215501</v>
      </c>
      <c r="P883">
        <v>90.122549019607803</v>
      </c>
      <c r="Q883">
        <v>1.5429967877561001E-2</v>
      </c>
    </row>
    <row r="884" spans="1:17" x14ac:dyDescent="0.3">
      <c r="A884" t="s">
        <v>1917</v>
      </c>
      <c r="B884" t="s">
        <v>1918</v>
      </c>
      <c r="C884" t="s">
        <v>3176</v>
      </c>
      <c r="D884" t="s">
        <v>124</v>
      </c>
      <c r="E884">
        <v>3852.8627094599901</v>
      </c>
      <c r="F884">
        <v>714.1</v>
      </c>
      <c r="G884">
        <v>39.375057934703598</v>
      </c>
      <c r="H884">
        <v>4.3670204833525599</v>
      </c>
      <c r="I884">
        <v>-4.8329871099098298</v>
      </c>
      <c r="J884">
        <v>7.8640334484514796</v>
      </c>
      <c r="K884">
        <v>679.381355578387</v>
      </c>
      <c r="L884">
        <v>638.88817384750496</v>
      </c>
      <c r="M884">
        <v>80.179348069092995</v>
      </c>
      <c r="N884">
        <v>1.5426362295184901</v>
      </c>
      <c r="O884">
        <v>23.232040330485901</v>
      </c>
      <c r="P884">
        <v>84.402840542285304</v>
      </c>
      <c r="Q884">
        <v>6.1350935805241001E-2</v>
      </c>
    </row>
    <row r="885" spans="1:17" hidden="1" x14ac:dyDescent="0.3">
      <c r="A885" t="s">
        <v>1919</v>
      </c>
      <c r="B885" t="s">
        <v>1920</v>
      </c>
      <c r="C885" t="s">
        <v>3184</v>
      </c>
      <c r="D885" t="s">
        <v>124</v>
      </c>
      <c r="E885">
        <v>3842.1914162399999</v>
      </c>
      <c r="F885">
        <v>1173.5999999999999</v>
      </c>
      <c r="G885">
        <v>57.200263029379897</v>
      </c>
      <c r="H885">
        <v>-2.3421724859544502</v>
      </c>
      <c r="I885">
        <v>5.9995667318036503</v>
      </c>
      <c r="J885">
        <v>-0.30844087116052599</v>
      </c>
      <c r="K885">
        <v>1095.79870548491</v>
      </c>
      <c r="L885">
        <v>944.41906176783903</v>
      </c>
      <c r="M885">
        <v>45.567914645261602</v>
      </c>
      <c r="N885">
        <v>0.798193364179274</v>
      </c>
      <c r="O885">
        <v>13.326516700749799</v>
      </c>
      <c r="P885">
        <v>96.517079705291295</v>
      </c>
      <c r="Q885">
        <v>0.13742849963022</v>
      </c>
    </row>
    <row r="886" spans="1:17" hidden="1" x14ac:dyDescent="0.3">
      <c r="A886" t="s">
        <v>1921</v>
      </c>
      <c r="B886" t="s">
        <v>1922</v>
      </c>
      <c r="C886" t="s">
        <v>3184</v>
      </c>
      <c r="D886" t="s">
        <v>54</v>
      </c>
      <c r="E886">
        <v>3834.1104419099902</v>
      </c>
      <c r="F886">
        <v>382.35</v>
      </c>
      <c r="G886">
        <v>0.59843670538372595</v>
      </c>
      <c r="H886">
        <v>-6.62357361854282</v>
      </c>
      <c r="I886">
        <v>14.961329510564701</v>
      </c>
      <c r="J886">
        <v>-1.89060952562181E-2</v>
      </c>
      <c r="K886">
        <v>381.45450816970498</v>
      </c>
      <c r="L886">
        <v>341.18361520929</v>
      </c>
      <c r="M886">
        <v>36.975525019574697</v>
      </c>
      <c r="N886">
        <v>0.64410902998528796</v>
      </c>
      <c r="O886">
        <v>13.508565450503401</v>
      </c>
      <c r="P886">
        <v>61.091215504529103</v>
      </c>
      <c r="Q886">
        <v>6.5312121856392999E-2</v>
      </c>
    </row>
    <row r="887" spans="1:17" x14ac:dyDescent="0.3">
      <c r="A887" t="s">
        <v>1923</v>
      </c>
      <c r="B887" t="s">
        <v>1924</v>
      </c>
      <c r="C887" t="s">
        <v>3168</v>
      </c>
      <c r="D887" t="s">
        <v>289</v>
      </c>
      <c r="E887">
        <v>3805.2222083400002</v>
      </c>
      <c r="F887">
        <v>1393.85</v>
      </c>
      <c r="G887">
        <v>45.221849564655102</v>
      </c>
      <c r="H887">
        <v>-1.5840343801091501</v>
      </c>
      <c r="I887">
        <v>-5.5981163252425299</v>
      </c>
      <c r="J887">
        <v>0.90236322751208398</v>
      </c>
      <c r="K887">
        <v>1371.7173926796399</v>
      </c>
      <c r="L887">
        <v>1248.43166287396</v>
      </c>
      <c r="M887">
        <v>62.578924696655299</v>
      </c>
      <c r="N887">
        <v>0.57660610883350905</v>
      </c>
      <c r="O887">
        <v>1.51737991892959</v>
      </c>
      <c r="P887">
        <v>78.401382311532004</v>
      </c>
      <c r="Q887">
        <v>8.7811323485289E-2</v>
      </c>
    </row>
    <row r="888" spans="1:17" x14ac:dyDescent="0.3">
      <c r="A888" t="s">
        <v>1925</v>
      </c>
      <c r="B888" t="s">
        <v>1926</v>
      </c>
      <c r="C888" t="s">
        <v>3169</v>
      </c>
      <c r="D888" t="s">
        <v>24</v>
      </c>
      <c r="E888">
        <v>3801.1241479199998</v>
      </c>
      <c r="F888">
        <v>121.22</v>
      </c>
      <c r="G888">
        <v>-33.759504159290799</v>
      </c>
      <c r="H888">
        <v>-4.1565240756316602</v>
      </c>
      <c r="I888">
        <v>-20.768466742106401</v>
      </c>
      <c r="J888">
        <v>-1.2929626848764499</v>
      </c>
      <c r="K888">
        <v>123.54643038501899</v>
      </c>
      <c r="L888">
        <v>126.400227820743</v>
      </c>
      <c r="M888">
        <v>44.491929777032198</v>
      </c>
      <c r="N888">
        <v>1.0481719011855599</v>
      </c>
      <c r="O888">
        <v>34.8374855634383</v>
      </c>
      <c r="P888">
        <v>10.3002729754322</v>
      </c>
      <c r="Q888">
        <v>1.9153875560584999E-2</v>
      </c>
    </row>
    <row r="889" spans="1:17" hidden="1" x14ac:dyDescent="0.3">
      <c r="A889" t="s">
        <v>1927</v>
      </c>
      <c r="B889" t="s">
        <v>1928</v>
      </c>
      <c r="C889" t="s">
        <v>3184</v>
      </c>
      <c r="D889" t="s">
        <v>790</v>
      </c>
      <c r="E889">
        <v>3788.9923480860002</v>
      </c>
      <c r="F889">
        <v>34.979999999999997</v>
      </c>
      <c r="G889">
        <v>72.604866295585296</v>
      </c>
      <c r="H889">
        <v>67.830452386044598</v>
      </c>
      <c r="I889">
        <v>45.244680718842197</v>
      </c>
      <c r="J889">
        <v>43.387000879529701</v>
      </c>
      <c r="K889">
        <v>23.821511036289699</v>
      </c>
      <c r="L889">
        <v>22.581918702218701</v>
      </c>
      <c r="M889">
        <v>87.224180682675794</v>
      </c>
      <c r="N889">
        <v>3.9164014773987001</v>
      </c>
      <c r="O889">
        <v>7.7472841623784996</v>
      </c>
      <c r="P889">
        <v>114.601226993865</v>
      </c>
      <c r="Q889">
        <v>-8.5249909858200004E-4</v>
      </c>
    </row>
    <row r="890" spans="1:17" hidden="1" x14ac:dyDescent="0.3">
      <c r="A890" t="s">
        <v>1929</v>
      </c>
      <c r="B890" t="s">
        <v>1930</v>
      </c>
      <c r="C890" t="s">
        <v>3184</v>
      </c>
      <c r="D890" t="s">
        <v>790</v>
      </c>
      <c r="E890">
        <v>3788.8446118249999</v>
      </c>
      <c r="F890">
        <v>814.45</v>
      </c>
      <c r="G890">
        <v>-49.886632551168397</v>
      </c>
      <c r="H890">
        <v>-13.5174743475841</v>
      </c>
      <c r="I890">
        <v>-12.200182854525</v>
      </c>
      <c r="J890">
        <v>-2.2570713685555401</v>
      </c>
      <c r="K890">
        <v>852.39247677069</v>
      </c>
      <c r="L890">
        <v>883.46894388130295</v>
      </c>
      <c r="M890">
        <v>31.3765872049918</v>
      </c>
      <c r="N890">
        <v>0.848821537387077</v>
      </c>
      <c r="O890">
        <v>27.693535514764498</v>
      </c>
      <c r="P890">
        <v>13.3069003895381</v>
      </c>
      <c r="Q890">
        <v>-9.0840564094373993E-2</v>
      </c>
    </row>
    <row r="891" spans="1:17" hidden="1" x14ac:dyDescent="0.3">
      <c r="A891" t="s">
        <v>1931</v>
      </c>
      <c r="B891" t="s">
        <v>1932</v>
      </c>
      <c r="C891" t="s">
        <v>3184</v>
      </c>
      <c r="D891" t="s">
        <v>140</v>
      </c>
      <c r="E891">
        <v>3763.6832061499999</v>
      </c>
      <c r="F891">
        <v>311.5</v>
      </c>
      <c r="G891">
        <v>7.1150684331514302</v>
      </c>
      <c r="H891">
        <v>-22.340987391302299</v>
      </c>
      <c r="I891">
        <v>34.303255270886801</v>
      </c>
      <c r="J891">
        <v>-4.6362777171277196</v>
      </c>
      <c r="K891">
        <v>361.25346956556098</v>
      </c>
      <c r="M891">
        <v>23.876607821337501</v>
      </c>
      <c r="N891">
        <v>0.45954856253660697</v>
      </c>
      <c r="O891">
        <v>70.144462279293705</v>
      </c>
      <c r="P891">
        <v>83.884297520661093</v>
      </c>
    </row>
    <row r="892" spans="1:17" hidden="1" x14ac:dyDescent="0.3">
      <c r="A892" t="s">
        <v>1933</v>
      </c>
      <c r="B892" t="s">
        <v>1934</v>
      </c>
      <c r="C892" t="s">
        <v>3184</v>
      </c>
      <c r="D892" t="s">
        <v>130</v>
      </c>
      <c r="E892">
        <v>3755.2187267999998</v>
      </c>
      <c r="F892">
        <v>416.7</v>
      </c>
      <c r="G892">
        <v>-29.726001940210601</v>
      </c>
      <c r="H892">
        <v>-7.5518217357252704</v>
      </c>
      <c r="I892">
        <v>-17.872218996727401</v>
      </c>
      <c r="J892">
        <v>-0.63024079138533196</v>
      </c>
      <c r="K892">
        <v>426.71028387699999</v>
      </c>
      <c r="L892">
        <v>424.06959471393998</v>
      </c>
      <c r="M892">
        <v>33.834799877354598</v>
      </c>
      <c r="N892">
        <v>8.6217194164754596E-2</v>
      </c>
      <c r="O892">
        <v>14.9508039356851</v>
      </c>
      <c r="P892">
        <v>9.3700787401574708</v>
      </c>
      <c r="Q892">
        <v>-1.8540492706843999E-2</v>
      </c>
    </row>
    <row r="893" spans="1:17" x14ac:dyDescent="0.3">
      <c r="A893" t="s">
        <v>1935</v>
      </c>
      <c r="B893" t="s">
        <v>1936</v>
      </c>
      <c r="C893" t="s">
        <v>3181</v>
      </c>
      <c r="D893" t="s">
        <v>124</v>
      </c>
      <c r="E893">
        <v>3749.3036784000001</v>
      </c>
      <c r="F893">
        <v>856.8</v>
      </c>
      <c r="G893">
        <v>27.291828387152801</v>
      </c>
      <c r="H893">
        <v>7.4824822120595398</v>
      </c>
      <c r="I893">
        <v>-20.610160864927298</v>
      </c>
      <c r="J893">
        <v>-1.5883198889196199</v>
      </c>
      <c r="K893">
        <v>832.30044707345803</v>
      </c>
      <c r="L893">
        <v>776.72284969246903</v>
      </c>
      <c r="M893">
        <v>62.6605831909024</v>
      </c>
      <c r="N893">
        <v>0.60756323528710499</v>
      </c>
      <c r="O893">
        <v>26.400560224089599</v>
      </c>
      <c r="P893">
        <v>102.31404958677599</v>
      </c>
      <c r="Q893">
        <v>8.3159821251196003E-2</v>
      </c>
    </row>
    <row r="894" spans="1:17" hidden="1" x14ac:dyDescent="0.3">
      <c r="A894" t="s">
        <v>1937</v>
      </c>
      <c r="B894" t="s">
        <v>1938</v>
      </c>
      <c r="C894" t="s">
        <v>3184</v>
      </c>
      <c r="D894" t="s">
        <v>83</v>
      </c>
      <c r="E894">
        <v>3745.83890415</v>
      </c>
      <c r="F894">
        <v>350.75</v>
      </c>
      <c r="G894">
        <v>145.91257899105301</v>
      </c>
      <c r="H894">
        <v>3.7437438218169699</v>
      </c>
      <c r="I894">
        <v>76.453938375260805</v>
      </c>
      <c r="J894">
        <v>-5.6633863788295598</v>
      </c>
      <c r="K894">
        <v>299.34029705231302</v>
      </c>
      <c r="L894">
        <v>216.24931874455999</v>
      </c>
      <c r="M894">
        <v>46.812928930496199</v>
      </c>
      <c r="N894">
        <v>0.49678247143630599</v>
      </c>
      <c r="O894">
        <v>14.0413399857448</v>
      </c>
      <c r="P894">
        <v>191.683991683991</v>
      </c>
      <c r="Q894">
        <v>5.6714672577587999E-2</v>
      </c>
    </row>
    <row r="895" spans="1:17" hidden="1" x14ac:dyDescent="0.3">
      <c r="A895" t="s">
        <v>1939</v>
      </c>
      <c r="B895" t="s">
        <v>1940</v>
      </c>
      <c r="C895" t="s">
        <v>3184</v>
      </c>
      <c r="D895" t="s">
        <v>83</v>
      </c>
      <c r="E895">
        <v>3741.5642253682799</v>
      </c>
      <c r="F895">
        <v>1651.9</v>
      </c>
      <c r="G895">
        <v>128.94555609903799</v>
      </c>
      <c r="H895">
        <v>20.462557051055001</v>
      </c>
      <c r="I895">
        <v>80.899089000322803</v>
      </c>
      <c r="J895">
        <v>-5.3750548523900301</v>
      </c>
      <c r="K895">
        <v>1485.7058727348499</v>
      </c>
      <c r="L895">
        <v>1140.5176954629701</v>
      </c>
      <c r="M895">
        <v>52.073141715320197</v>
      </c>
      <c r="N895">
        <v>1.2658829490791399</v>
      </c>
      <c r="O895">
        <v>7.4187299473333601</v>
      </c>
      <c r="P895">
        <v>220.41509067985601</v>
      </c>
      <c r="Q895">
        <v>0.186469016157501</v>
      </c>
    </row>
    <row r="896" spans="1:17" x14ac:dyDescent="0.3">
      <c r="A896" t="s">
        <v>1941</v>
      </c>
      <c r="B896" t="s">
        <v>1942</v>
      </c>
      <c r="C896" t="s">
        <v>3181</v>
      </c>
      <c r="D896" t="s">
        <v>124</v>
      </c>
      <c r="E896">
        <v>3740.5287269999999</v>
      </c>
      <c r="F896">
        <v>649.35</v>
      </c>
      <c r="G896">
        <v>-6.38901664195122</v>
      </c>
      <c r="H896">
        <v>11.698029081794701</v>
      </c>
      <c r="I896">
        <v>1.5554062097502099</v>
      </c>
      <c r="J896">
        <v>10.2592225855044</v>
      </c>
      <c r="K896">
        <v>593.20082824378403</v>
      </c>
      <c r="L896">
        <v>570.87184818796504</v>
      </c>
      <c r="M896">
        <v>74.003471716652399</v>
      </c>
      <c r="N896">
        <v>1.30016606421269</v>
      </c>
      <c r="O896">
        <v>6.5604065604065704</v>
      </c>
      <c r="P896">
        <v>41.163043478260803</v>
      </c>
      <c r="Q896">
        <v>0.13163943574120399</v>
      </c>
    </row>
    <row r="897" spans="1:17" hidden="1" x14ac:dyDescent="0.3">
      <c r="A897" t="s">
        <v>1943</v>
      </c>
      <c r="B897" t="s">
        <v>1944</v>
      </c>
      <c r="C897" t="s">
        <v>3184</v>
      </c>
      <c r="D897" t="s">
        <v>1077</v>
      </c>
      <c r="E897">
        <v>3730.8735000000001</v>
      </c>
      <c r="F897">
        <v>62.39</v>
      </c>
      <c r="G897">
        <v>-42.888792637884997</v>
      </c>
      <c r="H897">
        <v>-3.97105504584722</v>
      </c>
      <c r="I897">
        <v>-23.245031877586801</v>
      </c>
      <c r="J897">
        <v>0.55319116127738899</v>
      </c>
      <c r="K897">
        <v>63.438699705921202</v>
      </c>
      <c r="L897">
        <v>65.913011426596199</v>
      </c>
      <c r="M897">
        <v>80.428401478298795</v>
      </c>
      <c r="N897">
        <v>0.90999501917673498</v>
      </c>
      <c r="O897">
        <v>14.5215579419778</v>
      </c>
      <c r="P897">
        <v>2.27868852459016</v>
      </c>
      <c r="Q897">
        <v>-6.679688381315E-3</v>
      </c>
    </row>
    <row r="898" spans="1:17" hidden="1" x14ac:dyDescent="0.3">
      <c r="A898" t="s">
        <v>1945</v>
      </c>
      <c r="B898" t="s">
        <v>1946</v>
      </c>
      <c r="C898" t="s">
        <v>3184</v>
      </c>
      <c r="D898" t="s">
        <v>757</v>
      </c>
      <c r="E898">
        <v>3724.7253936799998</v>
      </c>
      <c r="F898">
        <v>164.47</v>
      </c>
      <c r="G898">
        <v>5.7667485000500998</v>
      </c>
      <c r="H898">
        <v>0.122962760109983</v>
      </c>
      <c r="I898">
        <v>-3.9208391079194</v>
      </c>
      <c r="J898">
        <v>2.6133835286369802</v>
      </c>
      <c r="K898">
        <v>158.90601736273501</v>
      </c>
      <c r="L898">
        <v>149.232817922988</v>
      </c>
      <c r="M898">
        <v>58.331342908403499</v>
      </c>
      <c r="N898">
        <v>0.74127844243983598</v>
      </c>
      <c r="O898">
        <v>6.4023834133884501</v>
      </c>
      <c r="P898">
        <v>45.742135578201101</v>
      </c>
      <c r="Q898">
        <v>8.2626113561340003E-3</v>
      </c>
    </row>
    <row r="899" spans="1:17" hidden="1" x14ac:dyDescent="0.3">
      <c r="A899" t="s">
        <v>1947</v>
      </c>
      <c r="B899" t="s">
        <v>1948</v>
      </c>
      <c r="C899" t="s">
        <v>3184</v>
      </c>
      <c r="D899" t="s">
        <v>130</v>
      </c>
      <c r="E899">
        <v>3701.3014187499998</v>
      </c>
      <c r="F899">
        <v>812.5</v>
      </c>
      <c r="G899">
        <v>100.94864371260699</v>
      </c>
      <c r="H899">
        <v>5.5784889883608999</v>
      </c>
      <c r="I899">
        <v>-5.04955516463842</v>
      </c>
      <c r="J899">
        <v>-6.1150071041869598</v>
      </c>
      <c r="K899">
        <v>747.24152889065499</v>
      </c>
      <c r="L899">
        <v>642.38309175838106</v>
      </c>
      <c r="M899">
        <v>58.368960132389397</v>
      </c>
      <c r="N899">
        <v>2.4223802875874201</v>
      </c>
      <c r="O899">
        <v>11.015384615384599</v>
      </c>
      <c r="P899">
        <v>162.94498381877</v>
      </c>
      <c r="Q899">
        <v>0.146733192351966</v>
      </c>
    </row>
    <row r="900" spans="1:17" x14ac:dyDescent="0.3">
      <c r="A900" t="s">
        <v>1949</v>
      </c>
      <c r="B900" t="s">
        <v>1950</v>
      </c>
      <c r="C900" t="s">
        <v>3186</v>
      </c>
      <c r="D900" t="s">
        <v>1951</v>
      </c>
      <c r="E900">
        <v>3701.2885095000001</v>
      </c>
      <c r="F900">
        <v>20.91</v>
      </c>
      <c r="G900">
        <v>-30.345655528050798</v>
      </c>
      <c r="H900">
        <v>-2.9823970666328301</v>
      </c>
      <c r="I900">
        <v>-17.591038508447301</v>
      </c>
      <c r="J900">
        <v>1.2757345138785301</v>
      </c>
      <c r="K900">
        <v>21.302389240849099</v>
      </c>
      <c r="L900">
        <v>21.249798948252</v>
      </c>
      <c r="M900">
        <v>54.176063935826697</v>
      </c>
      <c r="N900">
        <v>0.51559253809371397</v>
      </c>
      <c r="O900">
        <v>33.668101386896197</v>
      </c>
      <c r="P900">
        <v>23</v>
      </c>
      <c r="Q900">
        <v>-6.3536687836300995E-2</v>
      </c>
    </row>
    <row r="901" spans="1:17" hidden="1" x14ac:dyDescent="0.3">
      <c r="A901" t="s">
        <v>1952</v>
      </c>
      <c r="B901" t="s">
        <v>1953</v>
      </c>
      <c r="C901" t="s">
        <v>3184</v>
      </c>
      <c r="D901" t="s">
        <v>83</v>
      </c>
      <c r="E901">
        <v>3697.7785319999998</v>
      </c>
      <c r="F901">
        <v>3006.5</v>
      </c>
      <c r="G901">
        <v>15.1268912817638</v>
      </c>
      <c r="H901">
        <v>-7.8259372532960496</v>
      </c>
      <c r="I901">
        <v>6.3267968539057202</v>
      </c>
      <c r="J901">
        <v>3.7381450000391001</v>
      </c>
      <c r="K901">
        <v>3126.0325380239001</v>
      </c>
      <c r="L901">
        <v>2802.73346398179</v>
      </c>
      <c r="M901">
        <v>45.2991355567951</v>
      </c>
      <c r="N901">
        <v>1.56152906547115</v>
      </c>
      <c r="O901">
        <v>26.9000498919008</v>
      </c>
      <c r="P901">
        <v>64.608940841523093</v>
      </c>
      <c r="Q901">
        <v>0.17881094917651699</v>
      </c>
    </row>
    <row r="902" spans="1:17" hidden="1" x14ac:dyDescent="0.3">
      <c r="A902" t="s">
        <v>1954</v>
      </c>
      <c r="B902" t="s">
        <v>1955</v>
      </c>
      <c r="C902" t="s">
        <v>3184</v>
      </c>
      <c r="D902" t="s">
        <v>463</v>
      </c>
      <c r="E902">
        <v>3697.1991902699901</v>
      </c>
      <c r="F902">
        <v>583.95000000000005</v>
      </c>
      <c r="G902">
        <v>29.352663057255299</v>
      </c>
      <c r="H902">
        <v>-0.124938052800233</v>
      </c>
      <c r="I902">
        <v>33.382618283082699</v>
      </c>
      <c r="K902">
        <v>555.13151102030702</v>
      </c>
      <c r="L902">
        <v>481.76224515429197</v>
      </c>
      <c r="M902">
        <v>64.780785260819798</v>
      </c>
      <c r="N902">
        <v>2.74608625545868</v>
      </c>
      <c r="O902">
        <v>5.9851014641664397</v>
      </c>
      <c r="P902">
        <v>77.492401215805501</v>
      </c>
      <c r="Q902">
        <v>-3.9150349227047E-2</v>
      </c>
    </row>
    <row r="903" spans="1:17" x14ac:dyDescent="0.3">
      <c r="A903" t="s">
        <v>1956</v>
      </c>
      <c r="B903" t="s">
        <v>1957</v>
      </c>
      <c r="C903" t="s">
        <v>3181</v>
      </c>
      <c r="D903" t="s">
        <v>270</v>
      </c>
      <c r="E903">
        <v>3688.3003603799998</v>
      </c>
      <c r="F903">
        <v>1174.9000000000001</v>
      </c>
      <c r="G903">
        <v>-28.343927325952901</v>
      </c>
      <c r="H903">
        <v>-7.9595447307855096</v>
      </c>
      <c r="I903">
        <v>18.8011966792313</v>
      </c>
      <c r="J903">
        <v>1.63290037106791</v>
      </c>
      <c r="K903">
        <v>1164.2086844092901</v>
      </c>
      <c r="L903">
        <v>1078.9356983397199</v>
      </c>
      <c r="M903">
        <v>49.655352162430297</v>
      </c>
      <c r="N903">
        <v>0.372573901925908</v>
      </c>
      <c r="O903">
        <v>17.031236700995802</v>
      </c>
      <c r="P903">
        <v>56.309452537750303</v>
      </c>
      <c r="Q903">
        <v>-6.0966246102866002E-2</v>
      </c>
    </row>
    <row r="904" spans="1:17" hidden="1" x14ac:dyDescent="0.3">
      <c r="A904" t="s">
        <v>1958</v>
      </c>
      <c r="B904" t="s">
        <v>1959</v>
      </c>
      <c r="C904" t="s">
        <v>3184</v>
      </c>
      <c r="D904" t="s">
        <v>46</v>
      </c>
      <c r="E904">
        <v>3683.7732004499999</v>
      </c>
      <c r="F904">
        <v>662.3</v>
      </c>
      <c r="G904">
        <v>-36.003442500952701</v>
      </c>
      <c r="H904">
        <v>-14.0574218458438</v>
      </c>
      <c r="I904">
        <v>-19.490146681214298</v>
      </c>
      <c r="J904">
        <v>-4.1381313311675703</v>
      </c>
      <c r="K904">
        <v>710.010402974057</v>
      </c>
      <c r="M904">
        <v>29.162795016197101</v>
      </c>
      <c r="N904">
        <v>0.44397612370216299</v>
      </c>
      <c r="O904">
        <v>35.474860335195501</v>
      </c>
      <c r="P904">
        <v>20.4181818181818</v>
      </c>
    </row>
    <row r="905" spans="1:17" x14ac:dyDescent="0.3">
      <c r="A905" t="s">
        <v>1960</v>
      </c>
      <c r="B905" t="s">
        <v>1961</v>
      </c>
      <c r="C905" t="s">
        <v>3181</v>
      </c>
      <c r="D905" t="s">
        <v>552</v>
      </c>
      <c r="E905">
        <v>3677.09463291458</v>
      </c>
      <c r="F905">
        <v>329.55</v>
      </c>
      <c r="G905">
        <v>-23.346382303306299</v>
      </c>
      <c r="H905">
        <v>-5.9056189026996098</v>
      </c>
      <c r="I905">
        <v>-6.8330864835679703</v>
      </c>
      <c r="J905">
        <v>-4.9657308570712297</v>
      </c>
      <c r="K905">
        <v>345.00618645887499</v>
      </c>
      <c r="L905">
        <v>333.54613634514402</v>
      </c>
      <c r="M905">
        <v>37.348669292033499</v>
      </c>
      <c r="N905">
        <v>0.27712274600277798</v>
      </c>
      <c r="O905">
        <v>37.126384463662497</v>
      </c>
      <c r="P905">
        <v>40.055248618784503</v>
      </c>
    </row>
    <row r="906" spans="1:17" hidden="1" x14ac:dyDescent="0.3">
      <c r="A906" t="s">
        <v>1962</v>
      </c>
      <c r="B906" t="s">
        <v>1963</v>
      </c>
      <c r="C906" t="s">
        <v>3184</v>
      </c>
      <c r="D906" t="s">
        <v>289</v>
      </c>
      <c r="E906">
        <v>3674.581776</v>
      </c>
      <c r="F906">
        <v>168.45</v>
      </c>
      <c r="G906">
        <v>116.43332038558</v>
      </c>
      <c r="H906">
        <v>-24.5732539645307</v>
      </c>
      <c r="I906">
        <v>189.04995432139401</v>
      </c>
      <c r="J906">
        <v>0.73155025759130798</v>
      </c>
      <c r="K906">
        <v>188.31308122335901</v>
      </c>
      <c r="L906">
        <v>140.601928006945</v>
      </c>
      <c r="M906">
        <v>46.833866583669298</v>
      </c>
      <c r="N906">
        <v>2.76510567289453</v>
      </c>
      <c r="O906">
        <v>54.9421193232413</v>
      </c>
      <c r="P906">
        <v>265.55989583333297</v>
      </c>
      <c r="Q906">
        <v>0.210499287614513</v>
      </c>
    </row>
    <row r="907" spans="1:17" hidden="1" x14ac:dyDescent="0.3">
      <c r="A907" t="s">
        <v>1964</v>
      </c>
      <c r="B907" t="s">
        <v>1965</v>
      </c>
      <c r="C907" t="s">
        <v>3184</v>
      </c>
      <c r="D907" t="s">
        <v>54</v>
      </c>
      <c r="E907">
        <v>3663.7631219039999</v>
      </c>
      <c r="F907">
        <v>142.68</v>
      </c>
      <c r="G907">
        <v>51.915381583451101</v>
      </c>
      <c r="H907">
        <v>-12.689891019663699</v>
      </c>
      <c r="I907">
        <v>38.0791925541414</v>
      </c>
      <c r="J907">
        <v>2.2713062250828999</v>
      </c>
      <c r="K907">
        <v>144.041542946151</v>
      </c>
      <c r="L907">
        <v>117.867119831785</v>
      </c>
      <c r="M907">
        <v>43.135813745268301</v>
      </c>
      <c r="N907">
        <v>0.31087741327289697</v>
      </c>
      <c r="O907">
        <v>18.446874123913599</v>
      </c>
      <c r="P907">
        <v>92.4207687120701</v>
      </c>
      <c r="Q907">
        <v>8.5299102314609996E-3</v>
      </c>
    </row>
    <row r="908" spans="1:17" hidden="1" x14ac:dyDescent="0.3">
      <c r="A908" t="s">
        <v>1966</v>
      </c>
      <c r="B908" t="s">
        <v>1967</v>
      </c>
      <c r="C908" t="s">
        <v>3184</v>
      </c>
      <c r="D908" t="s">
        <v>83</v>
      </c>
      <c r="E908">
        <v>3659.72073831748</v>
      </c>
      <c r="F908">
        <v>2675.55</v>
      </c>
      <c r="G908">
        <v>683.11473756307396</v>
      </c>
      <c r="H908">
        <v>0.209977981609339</v>
      </c>
      <c r="I908">
        <v>143.23648890972399</v>
      </c>
      <c r="J908">
        <v>4.9852754704108797</v>
      </c>
      <c r="K908">
        <v>2436.8266953234802</v>
      </c>
      <c r="L908">
        <v>1673.0698481778199</v>
      </c>
      <c r="M908">
        <v>58.022691378153901</v>
      </c>
      <c r="N908">
        <v>1.0181974366020601</v>
      </c>
      <c r="O908">
        <v>10.2577040234717</v>
      </c>
      <c r="P908">
        <v>732.46733042937103</v>
      </c>
    </row>
    <row r="909" spans="1:17" hidden="1" x14ac:dyDescent="0.3">
      <c r="A909" t="s">
        <v>1968</v>
      </c>
      <c r="B909" t="s">
        <v>1969</v>
      </c>
      <c r="C909" t="s">
        <v>3184</v>
      </c>
      <c r="D909" t="s">
        <v>215</v>
      </c>
      <c r="E909">
        <v>3641.0150197500002</v>
      </c>
      <c r="F909">
        <v>566.25</v>
      </c>
      <c r="G909">
        <v>135.55005676192701</v>
      </c>
      <c r="H909">
        <v>-12.106050525196</v>
      </c>
      <c r="I909">
        <v>51.135853092805597</v>
      </c>
      <c r="J909">
        <v>-2.4363582647976498</v>
      </c>
      <c r="K909">
        <v>575.86298534149296</v>
      </c>
      <c r="L909">
        <v>443.57284969818198</v>
      </c>
      <c r="M909">
        <v>36.319039885604901</v>
      </c>
      <c r="N909">
        <v>0.19149610046280599</v>
      </c>
      <c r="O909">
        <v>22.560706401765898</v>
      </c>
      <c r="P909">
        <v>216.34078212290501</v>
      </c>
      <c r="Q909">
        <v>0.18365178021591</v>
      </c>
    </row>
    <row r="910" spans="1:17" x14ac:dyDescent="0.3">
      <c r="A910" t="s">
        <v>1970</v>
      </c>
      <c r="B910" t="s">
        <v>1971</v>
      </c>
      <c r="C910" t="s">
        <v>3185</v>
      </c>
      <c r="D910" t="s">
        <v>431</v>
      </c>
      <c r="E910">
        <v>3634.32613446</v>
      </c>
      <c r="F910">
        <v>23.57</v>
      </c>
      <c r="G910">
        <v>-41.740376418556203</v>
      </c>
      <c r="H910">
        <v>-3.2725617529748301</v>
      </c>
      <c r="I910">
        <v>-35.083739094761398</v>
      </c>
      <c r="J910">
        <v>2.9869156289001499</v>
      </c>
      <c r="K910">
        <v>22.541228695212801</v>
      </c>
      <c r="L910">
        <v>23.797994275952199</v>
      </c>
      <c r="M910">
        <v>49.934896717257701</v>
      </c>
      <c r="N910">
        <v>1.0546733398277499</v>
      </c>
      <c r="O910">
        <v>91.557064064488699</v>
      </c>
      <c r="P910">
        <v>41.137724550898199</v>
      </c>
    </row>
    <row r="911" spans="1:17" hidden="1" x14ac:dyDescent="0.3">
      <c r="A911" t="s">
        <v>1972</v>
      </c>
      <c r="B911" t="s">
        <v>1973</v>
      </c>
      <c r="C911" t="s">
        <v>3184</v>
      </c>
      <c r="D911" t="s">
        <v>215</v>
      </c>
      <c r="E911">
        <v>3623.7197069250001</v>
      </c>
      <c r="F911">
        <v>202.83</v>
      </c>
      <c r="G911">
        <v>20.118567177623898</v>
      </c>
      <c r="H911">
        <v>7.4800431385169297</v>
      </c>
      <c r="I911">
        <v>37.944107990041601</v>
      </c>
      <c r="J911">
        <v>0.96408225038630602</v>
      </c>
      <c r="K911">
        <v>179.61542957266201</v>
      </c>
      <c r="L911">
        <v>149.00203836236801</v>
      </c>
      <c r="M911">
        <v>58.427585195987497</v>
      </c>
      <c r="N911">
        <v>1.2329907275692</v>
      </c>
      <c r="O911">
        <v>6.4438199477394802</v>
      </c>
      <c r="P911">
        <v>95.876388218252004</v>
      </c>
      <c r="Q911">
        <v>0.16234229828605301</v>
      </c>
    </row>
    <row r="912" spans="1:17" hidden="1" x14ac:dyDescent="0.3">
      <c r="A912" t="s">
        <v>1974</v>
      </c>
      <c r="B912" t="s">
        <v>1975</v>
      </c>
      <c r="C912" t="s">
        <v>3184</v>
      </c>
      <c r="D912" t="s">
        <v>463</v>
      </c>
      <c r="E912">
        <v>3603.9675000000002</v>
      </c>
      <c r="F912">
        <v>541.95000000000005</v>
      </c>
      <c r="G912">
        <v>126.22065019741299</v>
      </c>
      <c r="H912">
        <v>44.131283768606202</v>
      </c>
      <c r="I912">
        <v>164.58083508640101</v>
      </c>
      <c r="J912">
        <v>17.921897171022898</v>
      </c>
      <c r="K912">
        <v>394.126242724978</v>
      </c>
      <c r="L912">
        <v>278.28218137711099</v>
      </c>
      <c r="M912">
        <v>72.647731305138294</v>
      </c>
      <c r="N912">
        <v>0.38328574176025698</v>
      </c>
      <c r="O912">
        <v>9.2259433527086508E-3</v>
      </c>
      <c r="P912">
        <v>206.186440677966</v>
      </c>
      <c r="Q912">
        <v>0.110914634744167</v>
      </c>
    </row>
    <row r="913" spans="1:17" x14ac:dyDescent="0.3">
      <c r="A913" t="s">
        <v>1976</v>
      </c>
      <c r="B913" t="s">
        <v>1977</v>
      </c>
      <c r="C913" t="s">
        <v>3168</v>
      </c>
      <c r="D913" t="s">
        <v>21</v>
      </c>
      <c r="E913">
        <v>3598.5629832</v>
      </c>
      <c r="F913">
        <v>609.6</v>
      </c>
      <c r="G913">
        <v>-27.483518819290101</v>
      </c>
      <c r="H913">
        <v>-14.257655584416201</v>
      </c>
      <c r="I913">
        <v>-11.1204614461113</v>
      </c>
      <c r="J913">
        <v>-3.9057070441923898</v>
      </c>
      <c r="K913">
        <v>623.96787299279401</v>
      </c>
      <c r="L913">
        <v>604.638322206353</v>
      </c>
      <c r="M913">
        <v>33.413799890699998</v>
      </c>
      <c r="N913">
        <v>0.30956446494835299</v>
      </c>
      <c r="O913">
        <v>29.839238845144301</v>
      </c>
      <c r="P913">
        <v>35.466666666666598</v>
      </c>
      <c r="Q913">
        <v>5.1973061454082002E-2</v>
      </c>
    </row>
    <row r="914" spans="1:17" hidden="1" x14ac:dyDescent="0.3">
      <c r="A914" t="s">
        <v>1978</v>
      </c>
      <c r="B914" t="s">
        <v>1979</v>
      </c>
      <c r="C914" t="s">
        <v>3184</v>
      </c>
      <c r="D914" t="s">
        <v>400</v>
      </c>
      <c r="E914">
        <v>3595.8309301199902</v>
      </c>
      <c r="F914">
        <v>1086.8</v>
      </c>
      <c r="G914">
        <v>49.878907834393601</v>
      </c>
      <c r="H914">
        <v>-14.2906638264944</v>
      </c>
      <c r="I914">
        <v>46.172482303602401</v>
      </c>
      <c r="J914">
        <v>-1.3601662394446301</v>
      </c>
      <c r="K914">
        <v>997.83102193826301</v>
      </c>
      <c r="L914">
        <v>799.69791723507103</v>
      </c>
      <c r="M914">
        <v>52.094210865734503</v>
      </c>
      <c r="N914">
        <v>0.423167849708805</v>
      </c>
      <c r="O914">
        <v>25.1380198748619</v>
      </c>
      <c r="P914">
        <v>112.390072307992</v>
      </c>
      <c r="Q914">
        <v>5.9705309271940003E-3</v>
      </c>
    </row>
    <row r="915" spans="1:17" x14ac:dyDescent="0.3">
      <c r="A915" t="s">
        <v>1980</v>
      </c>
      <c r="B915" t="s">
        <v>1981</v>
      </c>
      <c r="C915" t="s">
        <v>3178</v>
      </c>
      <c r="D915" t="s">
        <v>46</v>
      </c>
      <c r="E915">
        <v>3581.8030004000002</v>
      </c>
      <c r="F915">
        <v>2113.4</v>
      </c>
      <c r="G915">
        <v>-7.0498135954791499</v>
      </c>
      <c r="H915">
        <v>4.9555143714572401</v>
      </c>
      <c r="I915">
        <v>14.152720265891899</v>
      </c>
      <c r="J915">
        <v>7.2878695784890803</v>
      </c>
      <c r="K915">
        <v>1980.4880060344401</v>
      </c>
      <c r="L915">
        <v>1792.58543275792</v>
      </c>
      <c r="M915">
        <v>67.670864618180502</v>
      </c>
      <c r="N915">
        <v>0.59646565025291898</v>
      </c>
      <c r="O915">
        <v>7.1496167313333796</v>
      </c>
      <c r="P915">
        <v>49.462517680339403</v>
      </c>
      <c r="Q915">
        <v>6.0824477631725E-2</v>
      </c>
    </row>
    <row r="916" spans="1:17" hidden="1" x14ac:dyDescent="0.3">
      <c r="A916" t="s">
        <v>1982</v>
      </c>
      <c r="B916" t="s">
        <v>1983</v>
      </c>
      <c r="C916" t="s">
        <v>3179</v>
      </c>
      <c r="D916" t="s">
        <v>294</v>
      </c>
      <c r="E916">
        <v>3543.5128503885699</v>
      </c>
      <c r="F916">
        <v>165.76</v>
      </c>
      <c r="G916">
        <v>-49.925611312870302</v>
      </c>
      <c r="H916">
        <v>-8.0358538242316495</v>
      </c>
      <c r="I916">
        <v>-33.532160286316397</v>
      </c>
      <c r="J916">
        <v>-0.18932380878249599</v>
      </c>
      <c r="K916">
        <v>175.664451354558</v>
      </c>
      <c r="M916">
        <v>38.891806290805803</v>
      </c>
      <c r="N916">
        <v>0.51642503858740296</v>
      </c>
      <c r="O916">
        <v>41.771235521235504</v>
      </c>
      <c r="P916">
        <v>13.1467576791808</v>
      </c>
    </row>
    <row r="917" spans="1:17" x14ac:dyDescent="0.3">
      <c r="A917" t="s">
        <v>1984</v>
      </c>
      <c r="B917" t="s">
        <v>1985</v>
      </c>
      <c r="C917" t="s">
        <v>3171</v>
      </c>
      <c r="D917" t="s">
        <v>195</v>
      </c>
      <c r="E917">
        <v>3536.7169127040002</v>
      </c>
      <c r="F917">
        <v>247.68</v>
      </c>
      <c r="G917">
        <v>-24.7393992502492</v>
      </c>
      <c r="H917">
        <v>-8.4936006547984206</v>
      </c>
      <c r="I917">
        <v>-7.4400875009643297</v>
      </c>
      <c r="J917">
        <v>-1.3557197298117101</v>
      </c>
      <c r="K917">
        <v>261.744286808764</v>
      </c>
      <c r="L917">
        <v>246.81868666336101</v>
      </c>
      <c r="M917">
        <v>33.4836589343249</v>
      </c>
      <c r="N917">
        <v>0.46647562435567602</v>
      </c>
      <c r="O917">
        <v>16.6626291989663</v>
      </c>
      <c r="P917">
        <v>23.994993742177702</v>
      </c>
      <c r="Q917">
        <v>-4.4369991603418001E-2</v>
      </c>
    </row>
    <row r="918" spans="1:17" hidden="1" x14ac:dyDescent="0.3">
      <c r="A918" t="s">
        <v>1986</v>
      </c>
      <c r="B918" t="s">
        <v>1987</v>
      </c>
      <c r="C918" t="s">
        <v>3184</v>
      </c>
      <c r="D918" t="s">
        <v>1616</v>
      </c>
      <c r="E918">
        <v>3530.6259889849998</v>
      </c>
      <c r="F918">
        <v>2081.65</v>
      </c>
      <c r="G918">
        <v>2.3145988687513399</v>
      </c>
      <c r="H918">
        <v>-15.3899196412204</v>
      </c>
      <c r="I918">
        <v>19.8572598750753</v>
      </c>
      <c r="J918">
        <v>-1.91137484551656</v>
      </c>
      <c r="K918">
        <v>2158.22621069873</v>
      </c>
      <c r="L918">
        <v>1879.24684452166</v>
      </c>
      <c r="M918">
        <v>35.547493499825997</v>
      </c>
      <c r="N918">
        <v>0.63912292866204601</v>
      </c>
      <c r="O918">
        <v>18.607835130785599</v>
      </c>
      <c r="P918">
        <v>47.003989972105501</v>
      </c>
      <c r="Q918">
        <v>0.108418345218316</v>
      </c>
    </row>
    <row r="919" spans="1:17" hidden="1" x14ac:dyDescent="0.3">
      <c r="A919" t="s">
        <v>1988</v>
      </c>
      <c r="B919" t="s">
        <v>1989</v>
      </c>
      <c r="C919" t="s">
        <v>3184</v>
      </c>
      <c r="D919" t="s">
        <v>231</v>
      </c>
      <c r="E919">
        <v>3529.3987701249998</v>
      </c>
      <c r="F919">
        <v>1221.6500000000001</v>
      </c>
      <c r="G919">
        <v>8.3208487455383597</v>
      </c>
      <c r="H919">
        <v>13.551237253854801</v>
      </c>
      <c r="I919">
        <v>44.637481741719597</v>
      </c>
      <c r="J919">
        <v>-5.3543068169256998</v>
      </c>
      <c r="K919">
        <v>1087.94174107767</v>
      </c>
      <c r="L919">
        <v>918.73369521117797</v>
      </c>
      <c r="M919">
        <v>46.044281194780098</v>
      </c>
      <c r="N919">
        <v>0.75532856945350002</v>
      </c>
      <c r="O919">
        <v>12.1229484713297</v>
      </c>
      <c r="P919">
        <v>84.734613639800401</v>
      </c>
      <c r="Q919">
        <v>-2.1719897531004999E-2</v>
      </c>
    </row>
    <row r="920" spans="1:17" hidden="1" x14ac:dyDescent="0.3">
      <c r="A920" t="s">
        <v>1990</v>
      </c>
      <c r="B920" t="s">
        <v>1991</v>
      </c>
      <c r="C920" t="s">
        <v>3184</v>
      </c>
      <c r="D920" t="s">
        <v>21</v>
      </c>
      <c r="E920">
        <v>3524.6629732050001</v>
      </c>
      <c r="F920">
        <v>655.04999999999995</v>
      </c>
      <c r="G920">
        <v>90.202510267285803</v>
      </c>
      <c r="H920">
        <v>-9.9624601695025508</v>
      </c>
      <c r="I920">
        <v>16.6101011804483</v>
      </c>
      <c r="J920">
        <v>1.3921689937896899</v>
      </c>
      <c r="K920">
        <v>635.23937816832597</v>
      </c>
      <c r="L920">
        <v>514.68405008504203</v>
      </c>
      <c r="M920">
        <v>46.469186129321002</v>
      </c>
      <c r="N920">
        <v>0.28554540960853497</v>
      </c>
      <c r="O920">
        <v>15.8690176322418</v>
      </c>
      <c r="P920">
        <v>135.587124617874</v>
      </c>
      <c r="Q920">
        <v>0.10456621794894901</v>
      </c>
    </row>
    <row r="921" spans="1:17" hidden="1" x14ac:dyDescent="0.3">
      <c r="A921" t="s">
        <v>1992</v>
      </c>
      <c r="B921" t="s">
        <v>1993</v>
      </c>
      <c r="C921" t="s">
        <v>3184</v>
      </c>
      <c r="D921" t="s">
        <v>130</v>
      </c>
      <c r="E921">
        <v>3519.4730072838602</v>
      </c>
      <c r="F921">
        <v>686.1</v>
      </c>
      <c r="G921">
        <v>25.283687334764199</v>
      </c>
      <c r="H921">
        <v>14.858887713014401</v>
      </c>
      <c r="I921">
        <v>18.9610461241198</v>
      </c>
      <c r="J921">
        <v>-1.55139612558855</v>
      </c>
      <c r="K921">
        <v>620.72940146174903</v>
      </c>
      <c r="L921">
        <v>519.89686154587696</v>
      </c>
      <c r="M921">
        <v>57.089082722209902</v>
      </c>
      <c r="N921">
        <v>1.4426614143222101</v>
      </c>
      <c r="O921">
        <v>7.4041684885585104</v>
      </c>
      <c r="P921">
        <v>103.168492745039</v>
      </c>
      <c r="Q921">
        <v>0.184152809564538</v>
      </c>
    </row>
    <row r="922" spans="1:17" hidden="1" x14ac:dyDescent="0.3">
      <c r="A922" t="s">
        <v>1994</v>
      </c>
      <c r="B922" t="s">
        <v>1995</v>
      </c>
      <c r="C922" t="s">
        <v>3184</v>
      </c>
      <c r="D922" t="s">
        <v>1996</v>
      </c>
      <c r="E922">
        <v>3515.6418749999998</v>
      </c>
      <c r="F922">
        <v>1382.75</v>
      </c>
      <c r="G922">
        <v>85.083461329345695</v>
      </c>
      <c r="H922">
        <v>-13.6845250705141</v>
      </c>
      <c r="I922">
        <v>11.080928604500199</v>
      </c>
      <c r="J922">
        <v>-3.1349052376917501</v>
      </c>
      <c r="K922">
        <v>1439.9779674992701</v>
      </c>
      <c r="L922">
        <v>1234.21754085405</v>
      </c>
      <c r="M922">
        <v>37.129331463296602</v>
      </c>
      <c r="N922">
        <v>0.39437293859491301</v>
      </c>
      <c r="O922">
        <v>20.770204303019302</v>
      </c>
      <c r="P922">
        <v>123.890867875647</v>
      </c>
      <c r="Q922">
        <v>1.214065851738E-2</v>
      </c>
    </row>
    <row r="923" spans="1:17" hidden="1" x14ac:dyDescent="0.3">
      <c r="A923" t="s">
        <v>1997</v>
      </c>
      <c r="B923" t="s">
        <v>1998</v>
      </c>
      <c r="C923" t="s">
        <v>3184</v>
      </c>
      <c r="D923" t="s">
        <v>24</v>
      </c>
      <c r="E923">
        <v>3510.3953298699998</v>
      </c>
      <c r="F923">
        <v>421.85</v>
      </c>
      <c r="G923">
        <v>2.2212323389718902</v>
      </c>
      <c r="H923">
        <v>-1.7825473593080301</v>
      </c>
      <c r="I923">
        <v>27.8387555204759</v>
      </c>
      <c r="J923">
        <v>4.3038060161716301</v>
      </c>
      <c r="K923">
        <v>379.03222174987098</v>
      </c>
      <c r="L923">
        <v>327.27800493490298</v>
      </c>
      <c r="M923">
        <v>65.2810590428182</v>
      </c>
      <c r="N923">
        <v>0.58988758437227595</v>
      </c>
      <c r="O923">
        <v>10.702856465568299</v>
      </c>
      <c r="P923">
        <v>69.145950280673603</v>
      </c>
      <c r="Q923">
        <v>-3.2914997969039003E-2</v>
      </c>
    </row>
    <row r="924" spans="1:17" hidden="1" x14ac:dyDescent="0.3">
      <c r="A924" t="s">
        <v>1999</v>
      </c>
      <c r="B924" t="s">
        <v>2000</v>
      </c>
      <c r="C924" t="s">
        <v>3184</v>
      </c>
      <c r="D924" t="s">
        <v>46</v>
      </c>
      <c r="E924">
        <v>3498.69408621</v>
      </c>
      <c r="F924">
        <v>841.5</v>
      </c>
      <c r="G924">
        <v>-3.9791658662541298</v>
      </c>
      <c r="H924">
        <v>-14.907848452507899</v>
      </c>
      <c r="I924">
        <v>-21.667802522837</v>
      </c>
      <c r="J924">
        <v>-1.26689984327284</v>
      </c>
      <c r="K924">
        <v>917.12516462981898</v>
      </c>
      <c r="L924">
        <v>899.18668875435401</v>
      </c>
      <c r="M924">
        <v>41.723385030154503</v>
      </c>
      <c r="N924">
        <v>0.91201173216239995</v>
      </c>
      <c r="O924">
        <v>63.517528223410501</v>
      </c>
      <c r="P924">
        <v>31.4159292035398</v>
      </c>
    </row>
    <row r="925" spans="1:17" hidden="1" x14ac:dyDescent="0.3">
      <c r="A925" t="s">
        <v>2001</v>
      </c>
      <c r="B925" t="s">
        <v>2002</v>
      </c>
      <c r="C925" t="s">
        <v>3184</v>
      </c>
      <c r="D925" t="s">
        <v>57</v>
      </c>
      <c r="E925">
        <v>3495.8687082440001</v>
      </c>
      <c r="F925">
        <v>231.13</v>
      </c>
      <c r="G925">
        <v>34.562321208634501</v>
      </c>
      <c r="H925">
        <v>-7.260206671523</v>
      </c>
      <c r="I925">
        <v>12.9551934324518</v>
      </c>
      <c r="J925">
        <v>0.35025506455890998</v>
      </c>
      <c r="K925">
        <v>229.17219830662501</v>
      </c>
      <c r="L925">
        <v>203.76096180306601</v>
      </c>
      <c r="M925">
        <v>54.081403484362802</v>
      </c>
      <c r="N925">
        <v>0.63433232118376504</v>
      </c>
      <c r="O925">
        <v>16.774109808332899</v>
      </c>
      <c r="P925">
        <v>69.016453382083995</v>
      </c>
      <c r="Q925">
        <v>0.102935453385777</v>
      </c>
    </row>
    <row r="926" spans="1:17" x14ac:dyDescent="0.3">
      <c r="A926" t="s">
        <v>2003</v>
      </c>
      <c r="B926" t="s">
        <v>2004</v>
      </c>
      <c r="C926" t="s">
        <v>3180</v>
      </c>
      <c r="D926" t="s">
        <v>431</v>
      </c>
      <c r="E926">
        <v>3487.9570078100001</v>
      </c>
      <c r="F926">
        <v>484.1</v>
      </c>
      <c r="G926">
        <v>-6.6403234716779398</v>
      </c>
      <c r="H926">
        <v>-4.9848996168727098</v>
      </c>
      <c r="I926">
        <v>-1.85817233589999</v>
      </c>
      <c r="J926">
        <v>-2.6268088387225998</v>
      </c>
      <c r="K926">
        <v>488.813466429443</v>
      </c>
      <c r="L926">
        <v>460.47598458725901</v>
      </c>
      <c r="M926">
        <v>45.015234347809098</v>
      </c>
      <c r="N926">
        <v>0.68517561507186198</v>
      </c>
      <c r="O926">
        <v>14.583763685189</v>
      </c>
      <c r="P926">
        <v>39.089211320212598</v>
      </c>
      <c r="Q926">
        <v>-9.1303619936661001E-2</v>
      </c>
    </row>
    <row r="927" spans="1:17" hidden="1" x14ac:dyDescent="0.3">
      <c r="A927" t="s">
        <v>2005</v>
      </c>
      <c r="B927" t="s">
        <v>2006</v>
      </c>
      <c r="C927" t="s">
        <v>3184</v>
      </c>
      <c r="D927" t="s">
        <v>27</v>
      </c>
      <c r="E927">
        <v>3448.91057250313</v>
      </c>
      <c r="F927">
        <v>54.65</v>
      </c>
      <c r="G927">
        <v>42.131915210389401</v>
      </c>
      <c r="H927">
        <v>-12.041505397969001</v>
      </c>
      <c r="I927">
        <v>38.880292404449598</v>
      </c>
      <c r="J927">
        <v>1.8694685064757599</v>
      </c>
      <c r="K927">
        <v>57.164536042519202</v>
      </c>
      <c r="L927">
        <v>47.090334906566397</v>
      </c>
      <c r="M927">
        <v>50.489580479323898</v>
      </c>
      <c r="N927">
        <v>0.13181185148094199</v>
      </c>
      <c r="O927">
        <v>86.514181152790499</v>
      </c>
      <c r="P927">
        <v>116.435643564356</v>
      </c>
      <c r="Q927">
        <v>9.2674846127660998E-2</v>
      </c>
    </row>
    <row r="928" spans="1:17" x14ac:dyDescent="0.3">
      <c r="A928" t="s">
        <v>2007</v>
      </c>
      <c r="B928" t="s">
        <v>2008</v>
      </c>
      <c r="C928" t="s">
        <v>3176</v>
      </c>
      <c r="D928" t="s">
        <v>124</v>
      </c>
      <c r="E928">
        <v>3447.0986355</v>
      </c>
      <c r="F928">
        <v>1184.0999999999999</v>
      </c>
      <c r="G928">
        <v>-15.4423802934215</v>
      </c>
      <c r="H928">
        <v>0.29201908906256302</v>
      </c>
      <c r="I928">
        <v>-2.1130018407142099</v>
      </c>
      <c r="J928">
        <v>-1.71653482089494</v>
      </c>
      <c r="K928">
        <v>1136.9161425601301</v>
      </c>
      <c r="L928">
        <v>1128.3012423131199</v>
      </c>
      <c r="M928">
        <v>61.553854279933702</v>
      </c>
      <c r="N928">
        <v>1.4947040530665501</v>
      </c>
      <c r="O928">
        <v>14.7707119331137</v>
      </c>
      <c r="P928">
        <v>23.989528795811498</v>
      </c>
      <c r="Q928">
        <v>-1.1398545045881E-2</v>
      </c>
    </row>
    <row r="929" spans="1:17" x14ac:dyDescent="0.3">
      <c r="A929" t="s">
        <v>2009</v>
      </c>
      <c r="B929" t="s">
        <v>2010</v>
      </c>
      <c r="C929" t="s">
        <v>3179</v>
      </c>
      <c r="D929" t="s">
        <v>1442</v>
      </c>
      <c r="E929">
        <v>3440.323054256</v>
      </c>
      <c r="F929">
        <v>128.47999999999999</v>
      </c>
      <c r="G929">
        <v>-37.476333886350702</v>
      </c>
      <c r="H929">
        <v>-7.6898766143122304</v>
      </c>
      <c r="I929">
        <v>-10.391567909090099</v>
      </c>
      <c r="J929">
        <v>-8.2615710814479506</v>
      </c>
      <c r="K929">
        <v>130.99192295296999</v>
      </c>
      <c r="L929">
        <v>136.873854127556</v>
      </c>
      <c r="M929">
        <v>40.285546400366002</v>
      </c>
      <c r="N929">
        <v>1.1701620963947601</v>
      </c>
      <c r="O929">
        <v>24.377334993773299</v>
      </c>
      <c r="P929">
        <v>23.006223073240701</v>
      </c>
      <c r="Q929">
        <v>-0.101630987232181</v>
      </c>
    </row>
    <row r="930" spans="1:17" hidden="1" x14ac:dyDescent="0.3">
      <c r="A930" t="s">
        <v>2011</v>
      </c>
      <c r="B930" t="s">
        <v>2012</v>
      </c>
      <c r="C930" t="s">
        <v>3184</v>
      </c>
      <c r="D930" t="s">
        <v>21</v>
      </c>
      <c r="E930">
        <v>3438.5394624999999</v>
      </c>
      <c r="F930">
        <v>271</v>
      </c>
      <c r="G930">
        <v>-29.157704474161601</v>
      </c>
      <c r="H930">
        <v>11.451473094511</v>
      </c>
      <c r="I930">
        <v>10.6625954817471</v>
      </c>
      <c r="J930">
        <v>-0.95507705605860005</v>
      </c>
      <c r="K930">
        <v>253.38082510165501</v>
      </c>
      <c r="L930">
        <v>235.007780089151</v>
      </c>
      <c r="M930">
        <v>48.495504874853303</v>
      </c>
      <c r="N930">
        <v>0.95023254797058099</v>
      </c>
      <c r="O930">
        <v>18.730627306273</v>
      </c>
      <c r="P930">
        <v>61.347939985710802</v>
      </c>
      <c r="Q930">
        <v>0.117426696581752</v>
      </c>
    </row>
    <row r="931" spans="1:17" x14ac:dyDescent="0.3">
      <c r="A931" t="s">
        <v>2013</v>
      </c>
      <c r="B931" t="s">
        <v>2014</v>
      </c>
      <c r="C931" t="s">
        <v>3181</v>
      </c>
      <c r="D931" t="s">
        <v>479</v>
      </c>
      <c r="E931">
        <v>3434.46992</v>
      </c>
      <c r="F931">
        <v>396.7</v>
      </c>
      <c r="G931">
        <v>-10.755147141596501</v>
      </c>
      <c r="H931">
        <v>-58.499888974671201</v>
      </c>
      <c r="I931">
        <v>-56.368871993905501</v>
      </c>
      <c r="J931">
        <v>-52.444439170476102</v>
      </c>
      <c r="K931">
        <v>443.35651152142299</v>
      </c>
      <c r="L931">
        <v>475.68435205558802</v>
      </c>
      <c r="M931">
        <v>39.598705697280003</v>
      </c>
      <c r="N931">
        <v>0.69928606529664905</v>
      </c>
      <c r="O931">
        <v>88.423241744391206</v>
      </c>
      <c r="P931">
        <v>27.967741935483801</v>
      </c>
      <c r="Q931">
        <v>0.137499819694437</v>
      </c>
    </row>
    <row r="932" spans="1:17" hidden="1" x14ac:dyDescent="0.3">
      <c r="A932" t="s">
        <v>2015</v>
      </c>
      <c r="B932" t="s">
        <v>2016</v>
      </c>
      <c r="C932" t="s">
        <v>3184</v>
      </c>
      <c r="E932">
        <v>3423.7325000000001</v>
      </c>
      <c r="F932">
        <v>639.95000000000005</v>
      </c>
      <c r="G932">
        <v>826.64883375425404</v>
      </c>
      <c r="H932">
        <v>-0.48216504421984002</v>
      </c>
      <c r="I932">
        <v>-16.241305466558199</v>
      </c>
      <c r="J932">
        <v>2.4885208841190698</v>
      </c>
      <c r="K932">
        <v>634.26869109608504</v>
      </c>
      <c r="L932">
        <v>513.885798916525</v>
      </c>
      <c r="M932">
        <v>49.437797896812903</v>
      </c>
      <c r="N932">
        <v>0.70496308196730895</v>
      </c>
      <c r="O932">
        <v>23.861239159309299</v>
      </c>
      <c r="P932">
        <v>858.00898203592806</v>
      </c>
      <c r="Q932">
        <v>0.16146815183570201</v>
      </c>
    </row>
    <row r="933" spans="1:17" x14ac:dyDescent="0.3">
      <c r="A933" t="s">
        <v>2017</v>
      </c>
      <c r="B933" t="s">
        <v>2018</v>
      </c>
      <c r="C933" t="s">
        <v>3183</v>
      </c>
      <c r="D933" t="s">
        <v>270</v>
      </c>
      <c r="E933">
        <v>3421.8109703999999</v>
      </c>
      <c r="F933">
        <v>334.2</v>
      </c>
      <c r="G933">
        <v>24.990728911308299</v>
      </c>
      <c r="H933">
        <v>-3.60986332552929</v>
      </c>
      <c r="I933">
        <v>24.171450366683199</v>
      </c>
      <c r="J933">
        <v>-1.05140180206722</v>
      </c>
      <c r="K933">
        <v>327.40411952216601</v>
      </c>
      <c r="L933">
        <v>284.37307831880599</v>
      </c>
      <c r="M933">
        <v>52.293245740992802</v>
      </c>
      <c r="N933">
        <v>0.51111389829857301</v>
      </c>
      <c r="O933">
        <v>8.5727109515260498</v>
      </c>
      <c r="P933">
        <v>77.153458786111798</v>
      </c>
      <c r="Q933">
        <v>-1.0577076360581E-2</v>
      </c>
    </row>
    <row r="934" spans="1:17" hidden="1" x14ac:dyDescent="0.3">
      <c r="A934" t="s">
        <v>2019</v>
      </c>
      <c r="B934" t="s">
        <v>2020</v>
      </c>
      <c r="C934" t="s">
        <v>3184</v>
      </c>
      <c r="D934" t="s">
        <v>103</v>
      </c>
      <c r="E934">
        <v>3417.2072121599999</v>
      </c>
      <c r="F934">
        <v>907.2</v>
      </c>
      <c r="G934">
        <v>13.9662433883299</v>
      </c>
      <c r="H934">
        <v>11.875831940091199</v>
      </c>
      <c r="I934">
        <v>-8.3117106616890908</v>
      </c>
      <c r="J934">
        <v>-4.1526911916637799</v>
      </c>
      <c r="K934">
        <v>832.36809968899104</v>
      </c>
      <c r="L934">
        <v>774.78461728738</v>
      </c>
      <c r="M934">
        <v>55.200166721343997</v>
      </c>
      <c r="N934">
        <v>2.8433533968026001</v>
      </c>
      <c r="O934">
        <v>15.079365079364999</v>
      </c>
      <c r="P934">
        <v>68.891371125383998</v>
      </c>
      <c r="Q934">
        <v>7.2941140059656004E-2</v>
      </c>
    </row>
    <row r="935" spans="1:17" hidden="1" x14ac:dyDescent="0.3">
      <c r="A935" t="s">
        <v>2021</v>
      </c>
      <c r="B935" t="s">
        <v>2022</v>
      </c>
      <c r="C935" t="s">
        <v>3184</v>
      </c>
      <c r="D935" t="s">
        <v>2023</v>
      </c>
      <c r="E935">
        <v>3408.0423525750002</v>
      </c>
      <c r="F935">
        <v>768.25</v>
      </c>
      <c r="G935">
        <v>98.311002689925303</v>
      </c>
      <c r="H935">
        <v>-6.7882409410885796</v>
      </c>
      <c r="I935">
        <v>127.083552198747</v>
      </c>
      <c r="J935">
        <v>-3.1507446622372699</v>
      </c>
      <c r="K935">
        <v>730.26414498869099</v>
      </c>
      <c r="M935">
        <v>42.2841292485449</v>
      </c>
      <c r="N935">
        <v>0.90901415906287897</v>
      </c>
      <c r="O935">
        <v>10.250569476081999</v>
      </c>
      <c r="P935">
        <v>200.332290852228</v>
      </c>
    </row>
    <row r="936" spans="1:17" hidden="1" x14ac:dyDescent="0.3">
      <c r="A936" t="s">
        <v>2024</v>
      </c>
      <c r="B936" t="s">
        <v>2025</v>
      </c>
      <c r="C936" t="s">
        <v>3184</v>
      </c>
      <c r="D936" t="s">
        <v>54</v>
      </c>
      <c r="E936">
        <v>3406.1973520000001</v>
      </c>
      <c r="F936">
        <v>789.5</v>
      </c>
      <c r="G936">
        <v>111.106555600088</v>
      </c>
      <c r="H936">
        <v>8.8177640732818592</v>
      </c>
      <c r="I936">
        <v>92.175383745322506</v>
      </c>
      <c r="J936">
        <v>-0.35675549702195097</v>
      </c>
      <c r="K936">
        <v>704.02148832091802</v>
      </c>
      <c r="L936">
        <v>537.79149074070699</v>
      </c>
      <c r="M936">
        <v>58.907696485579798</v>
      </c>
      <c r="N936">
        <v>0.43688347849563802</v>
      </c>
      <c r="O936">
        <v>5.1298290056997997</v>
      </c>
      <c r="P936">
        <v>199.565069288883</v>
      </c>
      <c r="Q936">
        <v>-3.3593883885046E-2</v>
      </c>
    </row>
    <row r="937" spans="1:17" x14ac:dyDescent="0.3">
      <c r="A937" t="s">
        <v>2026</v>
      </c>
      <c r="B937" t="s">
        <v>2027</v>
      </c>
      <c r="C937" t="s">
        <v>3175</v>
      </c>
      <c r="D937" t="s">
        <v>187</v>
      </c>
      <c r="E937">
        <v>3399.6289841508501</v>
      </c>
      <c r="F937">
        <v>216.26</v>
      </c>
      <c r="G937">
        <v>-56.684733917033199</v>
      </c>
      <c r="H937">
        <v>-7.9920867306121197</v>
      </c>
      <c r="I937">
        <v>-22.269797667415101</v>
      </c>
      <c r="J937">
        <v>-0.78354865349518499</v>
      </c>
      <c r="K937">
        <v>220.60366659595201</v>
      </c>
      <c r="L937">
        <v>228.56810777481601</v>
      </c>
      <c r="M937">
        <v>51.644196943132101</v>
      </c>
      <c r="N937">
        <v>0.94362744189347203</v>
      </c>
      <c r="O937">
        <v>38.2595024507537</v>
      </c>
      <c r="P937">
        <v>13.4925216478614</v>
      </c>
      <c r="Q937">
        <v>5.5385449281810002E-3</v>
      </c>
    </row>
    <row r="938" spans="1:17" hidden="1" x14ac:dyDescent="0.3">
      <c r="A938" t="s">
        <v>2028</v>
      </c>
      <c r="B938" t="s">
        <v>2029</v>
      </c>
      <c r="C938" t="s">
        <v>3184</v>
      </c>
      <c r="D938" t="s">
        <v>124</v>
      </c>
      <c r="E938">
        <v>3398.2839307200002</v>
      </c>
      <c r="F938">
        <v>19.68</v>
      </c>
      <c r="G938">
        <v>58.784779254557698</v>
      </c>
      <c r="H938">
        <v>7.5371549220506697</v>
      </c>
      <c r="I938">
        <v>-25.392307007390201</v>
      </c>
      <c r="J938">
        <v>-4.37434507060666</v>
      </c>
      <c r="K938">
        <v>19.582224959524002</v>
      </c>
      <c r="L938">
        <v>18.384471681891799</v>
      </c>
      <c r="M938">
        <v>43.338494979005603</v>
      </c>
      <c r="N938">
        <v>1.6053102444866001</v>
      </c>
      <c r="O938">
        <v>72.510162601626007</v>
      </c>
      <c r="P938">
        <v>125.429553264604</v>
      </c>
      <c r="Q938">
        <v>0.1129765938731</v>
      </c>
    </row>
    <row r="939" spans="1:17" hidden="1" x14ac:dyDescent="0.3">
      <c r="A939" t="s">
        <v>2030</v>
      </c>
      <c r="B939" t="s">
        <v>2031</v>
      </c>
      <c r="C939" t="s">
        <v>3184</v>
      </c>
      <c r="D939" t="s">
        <v>440</v>
      </c>
      <c r="E939">
        <v>3386.9667519999998</v>
      </c>
      <c r="F939">
        <v>192.32</v>
      </c>
      <c r="G939">
        <v>105.34139017986401</v>
      </c>
      <c r="H939">
        <v>-3.5973825241432098</v>
      </c>
      <c r="I939">
        <v>20.876506747661999</v>
      </c>
      <c r="J939">
        <v>-2.27623486944209</v>
      </c>
      <c r="K939">
        <v>179.89105788894699</v>
      </c>
      <c r="L939">
        <v>145.57929202290899</v>
      </c>
      <c r="M939">
        <v>42.514183794104802</v>
      </c>
      <c r="N939">
        <v>0.70021052243780502</v>
      </c>
      <c r="O939">
        <v>9.6349833610648901</v>
      </c>
      <c r="P939">
        <v>142.06419131529199</v>
      </c>
      <c r="Q939">
        <v>0.118486504712076</v>
      </c>
    </row>
    <row r="940" spans="1:17" hidden="1" x14ac:dyDescent="0.3">
      <c r="A940" t="s">
        <v>2032</v>
      </c>
      <c r="B940" t="s">
        <v>2033</v>
      </c>
      <c r="C940" t="s">
        <v>3184</v>
      </c>
      <c r="D940" t="s">
        <v>187</v>
      </c>
      <c r="E940">
        <v>3385.7273249999998</v>
      </c>
      <c r="F940">
        <v>562.5</v>
      </c>
      <c r="G940">
        <v>5.6845587471966601</v>
      </c>
      <c r="H940">
        <v>-9.7065761813631806</v>
      </c>
      <c r="I940">
        <v>-6.6321545011815699</v>
      </c>
      <c r="J940">
        <v>-3.5715744770386202</v>
      </c>
      <c r="K940">
        <v>597.71974980635696</v>
      </c>
      <c r="L940">
        <v>539.10958170536401</v>
      </c>
      <c r="M940">
        <v>32.026845175046901</v>
      </c>
      <c r="N940">
        <v>0.39131066582560903</v>
      </c>
      <c r="O940">
        <v>24</v>
      </c>
      <c r="P940">
        <v>62.901824500434401</v>
      </c>
      <c r="Q940">
        <v>6.8743490796748005E-2</v>
      </c>
    </row>
    <row r="941" spans="1:17" hidden="1" x14ac:dyDescent="0.3">
      <c r="A941" t="s">
        <v>2034</v>
      </c>
      <c r="B941" t="s">
        <v>2035</v>
      </c>
      <c r="C941" t="s">
        <v>3184</v>
      </c>
      <c r="D941" t="s">
        <v>51</v>
      </c>
      <c r="E941">
        <v>3346.7200601899999</v>
      </c>
      <c r="F941">
        <v>534.95000000000005</v>
      </c>
      <c r="G941">
        <v>3.4049354820241202</v>
      </c>
      <c r="H941">
        <v>-0.85874121913524504</v>
      </c>
      <c r="I941">
        <v>5.0298982383444004</v>
      </c>
      <c r="J941">
        <v>-1.3723336863865799E-2</v>
      </c>
      <c r="K941">
        <v>526.50945940239706</v>
      </c>
      <c r="L941">
        <v>478.84854618122199</v>
      </c>
      <c r="M941">
        <v>47.967984761158696</v>
      </c>
      <c r="N941">
        <v>0.5703332382088</v>
      </c>
      <c r="O941">
        <v>11.225348163379699</v>
      </c>
      <c r="P941">
        <v>52.385700042728899</v>
      </c>
      <c r="Q941">
        <v>4.9965937364121998E-2</v>
      </c>
    </row>
    <row r="942" spans="1:17" x14ac:dyDescent="0.3">
      <c r="A942" t="s">
        <v>2036</v>
      </c>
      <c r="B942" t="s">
        <v>2037</v>
      </c>
      <c r="C942" t="s">
        <v>3171</v>
      </c>
      <c r="D942" t="s">
        <v>512</v>
      </c>
      <c r="E942">
        <v>3346.1580140999999</v>
      </c>
      <c r="F942">
        <v>460.35</v>
      </c>
      <c r="G942">
        <v>-11.0543858355745</v>
      </c>
      <c r="H942">
        <v>-2.1034063249038502</v>
      </c>
      <c r="I942">
        <v>19.3268578266098</v>
      </c>
      <c r="J942">
        <v>-0.436162532668188</v>
      </c>
      <c r="K942">
        <v>443.07621982655098</v>
      </c>
      <c r="L942">
        <v>389.37337281321697</v>
      </c>
      <c r="M942">
        <v>48.799906581091498</v>
      </c>
      <c r="N942">
        <v>0.580723134998827</v>
      </c>
      <c r="O942">
        <v>9.6991419572064697</v>
      </c>
      <c r="P942">
        <v>56.024402643619702</v>
      </c>
      <c r="Q942">
        <v>-1.1018943823987E-2</v>
      </c>
    </row>
    <row r="943" spans="1:17" hidden="1" x14ac:dyDescent="0.3">
      <c r="A943" t="s">
        <v>2038</v>
      </c>
      <c r="B943" t="s">
        <v>2039</v>
      </c>
      <c r="C943" t="s">
        <v>3184</v>
      </c>
      <c r="D943" t="s">
        <v>400</v>
      </c>
      <c r="E943">
        <v>3338.0535641096099</v>
      </c>
      <c r="F943">
        <v>12986.3</v>
      </c>
      <c r="G943">
        <v>-51.409523701088098</v>
      </c>
      <c r="H943">
        <v>-9.3735411954972108</v>
      </c>
      <c r="I943">
        <v>-7.4328433055703202</v>
      </c>
      <c r="J943">
        <v>-1.3474124087752599</v>
      </c>
      <c r="K943">
        <v>12471.7049187256</v>
      </c>
      <c r="L943">
        <v>12280.7961797321</v>
      </c>
      <c r="M943">
        <v>48.357593183352897</v>
      </c>
      <c r="N943">
        <v>0.39284606865071597</v>
      </c>
      <c r="O943">
        <v>35.341475246991003</v>
      </c>
      <c r="P943">
        <v>42.706593406593399</v>
      </c>
      <c r="Q943">
        <v>-5.1481349366028002E-2</v>
      </c>
    </row>
    <row r="944" spans="1:17" hidden="1" x14ac:dyDescent="0.3">
      <c r="A944" t="s">
        <v>2040</v>
      </c>
      <c r="B944" t="s">
        <v>2041</v>
      </c>
      <c r="C944" t="s">
        <v>3184</v>
      </c>
      <c r="D944" t="s">
        <v>1616</v>
      </c>
      <c r="E944">
        <v>3334.1560747590001</v>
      </c>
      <c r="F944">
        <v>147.38999999999999</v>
      </c>
      <c r="G944">
        <v>-36.879379050904802</v>
      </c>
      <c r="H944">
        <v>-6.7013125970946801</v>
      </c>
      <c r="I944">
        <v>-11.451552567161899</v>
      </c>
      <c r="J944">
        <v>-1.6821497779637899</v>
      </c>
      <c r="K944">
        <v>153.70246969437301</v>
      </c>
      <c r="L944">
        <v>150.94819769730401</v>
      </c>
      <c r="M944">
        <v>38.464290400234901</v>
      </c>
      <c r="N944">
        <v>0.34357107952697102</v>
      </c>
      <c r="O944">
        <v>21.5075649637017</v>
      </c>
      <c r="P944">
        <v>14.2558139534883</v>
      </c>
      <c r="Q944">
        <v>4.4884139535519996E-3</v>
      </c>
    </row>
    <row r="945" spans="1:17" hidden="1" x14ac:dyDescent="0.3">
      <c r="A945" t="s">
        <v>2042</v>
      </c>
      <c r="B945" t="s">
        <v>2043</v>
      </c>
      <c r="C945" t="s">
        <v>3184</v>
      </c>
      <c r="D945" t="s">
        <v>289</v>
      </c>
      <c r="E945">
        <v>3316.2777772599902</v>
      </c>
      <c r="F945">
        <v>1238.6500000000001</v>
      </c>
      <c r="G945">
        <v>-7.8964054458903803</v>
      </c>
      <c r="H945">
        <v>-14.3037986500433</v>
      </c>
      <c r="I945">
        <v>-19.6539535993473</v>
      </c>
      <c r="J945">
        <v>-6.5944850006416402</v>
      </c>
      <c r="K945">
        <v>1327.6848950041599</v>
      </c>
      <c r="L945">
        <v>1315.1318713334799</v>
      </c>
      <c r="M945">
        <v>23.498394890301601</v>
      </c>
      <c r="N945">
        <v>0.391136989282512</v>
      </c>
      <c r="O945">
        <v>47.172324708351802</v>
      </c>
      <c r="P945">
        <v>27.086646488483002</v>
      </c>
      <c r="Q945">
        <v>6.9973294225590996E-2</v>
      </c>
    </row>
    <row r="946" spans="1:17" hidden="1" x14ac:dyDescent="0.3">
      <c r="A946" t="s">
        <v>2044</v>
      </c>
      <c r="B946" t="s">
        <v>2045</v>
      </c>
      <c r="C946" t="s">
        <v>3184</v>
      </c>
      <c r="D946" t="s">
        <v>130</v>
      </c>
      <c r="E946">
        <v>3304.3781769399998</v>
      </c>
      <c r="F946">
        <v>70.94</v>
      </c>
      <c r="G946">
        <v>28.414626493100599</v>
      </c>
      <c r="H946">
        <v>-19.474860712970901</v>
      </c>
      <c r="I946">
        <v>46.747680567677001</v>
      </c>
      <c r="J946">
        <v>-2.92980203600152</v>
      </c>
      <c r="K946">
        <v>80.495896541874302</v>
      </c>
      <c r="M946">
        <v>29.827161023311699</v>
      </c>
      <c r="N946">
        <v>0.36459331826423103</v>
      </c>
      <c r="O946">
        <v>53.016633775021099</v>
      </c>
      <c r="P946">
        <v>97.0555555555555</v>
      </c>
    </row>
    <row r="947" spans="1:17" hidden="1" x14ac:dyDescent="0.3">
      <c r="A947" t="s">
        <v>2046</v>
      </c>
      <c r="B947" t="s">
        <v>2047</v>
      </c>
      <c r="C947" t="s">
        <v>3184</v>
      </c>
      <c r="D947" t="s">
        <v>130</v>
      </c>
      <c r="E947">
        <v>3284.1470781899998</v>
      </c>
      <c r="F947">
        <v>326.7</v>
      </c>
      <c r="G947">
        <v>25.934026008166999</v>
      </c>
      <c r="H947">
        <v>-4.8459743694563704</v>
      </c>
      <c r="I947">
        <v>-6.3086464818692702</v>
      </c>
      <c r="J947">
        <v>-3.3444408434291799</v>
      </c>
      <c r="K947">
        <v>349.91387854685502</v>
      </c>
      <c r="L947">
        <v>333.75231445636899</v>
      </c>
      <c r="M947">
        <v>37.8299025071382</v>
      </c>
      <c r="N947">
        <v>0.56835200540299302</v>
      </c>
      <c r="O947">
        <v>43.556779920416197</v>
      </c>
      <c r="P947">
        <v>67.323943661971796</v>
      </c>
      <c r="Q947">
        <v>4.3310940082594E-2</v>
      </c>
    </row>
    <row r="948" spans="1:17" hidden="1" x14ac:dyDescent="0.3">
      <c r="A948" t="s">
        <v>2048</v>
      </c>
      <c r="B948" t="s">
        <v>2049</v>
      </c>
      <c r="C948" t="s">
        <v>3184</v>
      </c>
      <c r="D948" t="s">
        <v>77</v>
      </c>
      <c r="E948">
        <v>3271.5420800000002</v>
      </c>
      <c r="F948">
        <v>1055.2</v>
      </c>
      <c r="G948">
        <v>87.561013544052003</v>
      </c>
      <c r="H948">
        <v>10.163812108965301</v>
      </c>
      <c r="I948">
        <v>115.621641586333</v>
      </c>
      <c r="J948">
        <v>-4.2207462089960304</v>
      </c>
      <c r="K948">
        <v>939.72323613351398</v>
      </c>
      <c r="L948">
        <v>696.93446619583904</v>
      </c>
      <c r="M948">
        <v>49.433911405387803</v>
      </c>
      <c r="N948">
        <v>0.41420642553962</v>
      </c>
      <c r="O948">
        <v>8.7945413191811994</v>
      </c>
      <c r="P948">
        <v>150.55205983616199</v>
      </c>
      <c r="Q948">
        <v>7.2759160607599002E-2</v>
      </c>
    </row>
    <row r="949" spans="1:17" hidden="1" x14ac:dyDescent="0.3">
      <c r="A949" t="s">
        <v>2050</v>
      </c>
      <c r="B949" t="s">
        <v>2051</v>
      </c>
      <c r="C949" t="s">
        <v>3184</v>
      </c>
      <c r="D949" t="s">
        <v>46</v>
      </c>
      <c r="E949">
        <v>3257.6786757149998</v>
      </c>
      <c r="F949">
        <v>385.05</v>
      </c>
      <c r="G949">
        <v>52.8302367936667</v>
      </c>
      <c r="H949">
        <v>-1.2660230254003699</v>
      </c>
      <c r="I949">
        <v>27.264238145187299</v>
      </c>
      <c r="J949">
        <v>-3.35247392482193</v>
      </c>
      <c r="K949">
        <v>367.088616822017</v>
      </c>
      <c r="L949">
        <v>307.99855270236702</v>
      </c>
      <c r="M949">
        <v>42.370261782512799</v>
      </c>
      <c r="N949">
        <v>1.09898249620407</v>
      </c>
      <c r="O949">
        <v>7.7782106219971503</v>
      </c>
      <c r="P949">
        <v>105.579284570208</v>
      </c>
      <c r="Q949">
        <v>6.3935066870473997E-2</v>
      </c>
    </row>
    <row r="950" spans="1:17" hidden="1" x14ac:dyDescent="0.3">
      <c r="A950" t="s">
        <v>2052</v>
      </c>
      <c r="B950" t="s">
        <v>2053</v>
      </c>
      <c r="C950" t="s">
        <v>3184</v>
      </c>
      <c r="D950" t="s">
        <v>77</v>
      </c>
      <c r="E950">
        <v>3254.6146841999998</v>
      </c>
      <c r="F950">
        <v>252.45</v>
      </c>
      <c r="G950">
        <v>83.034756176924603</v>
      </c>
      <c r="H950">
        <v>5.3444058251358602</v>
      </c>
      <c r="I950">
        <v>18.795286235787898</v>
      </c>
      <c r="J950">
        <v>-0.44680883872261401</v>
      </c>
      <c r="K950">
        <v>241.19335188255999</v>
      </c>
      <c r="L950">
        <v>206.672334063595</v>
      </c>
      <c r="M950">
        <v>57.3721523490415</v>
      </c>
      <c r="N950">
        <v>0.72759817738407595</v>
      </c>
      <c r="O950">
        <v>11.622103386809201</v>
      </c>
      <c r="P950">
        <v>118.571428571428</v>
      </c>
      <c r="Q950">
        <v>5.7050183566193999E-2</v>
      </c>
    </row>
    <row r="951" spans="1:17" hidden="1" x14ac:dyDescent="0.3">
      <c r="A951" t="s">
        <v>2054</v>
      </c>
      <c r="B951" t="s">
        <v>2055</v>
      </c>
      <c r="C951" t="s">
        <v>3184</v>
      </c>
      <c r="D951" t="s">
        <v>124</v>
      </c>
      <c r="E951">
        <v>3254.0960964689998</v>
      </c>
      <c r="F951">
        <v>181.71</v>
      </c>
      <c r="G951">
        <v>-3.9337808202434998</v>
      </c>
      <c r="H951">
        <v>-20.053357275026102</v>
      </c>
      <c r="I951">
        <v>-13.304522202086501</v>
      </c>
      <c r="J951">
        <v>-0.63767343904887297</v>
      </c>
      <c r="K951">
        <v>192.65003353674501</v>
      </c>
      <c r="L951">
        <v>175.52203135133001</v>
      </c>
      <c r="M951">
        <v>38.464137718244999</v>
      </c>
      <c r="N951">
        <v>0.628840377803628</v>
      </c>
      <c r="O951">
        <v>30.427604424632602</v>
      </c>
      <c r="P951">
        <v>41.794771751853197</v>
      </c>
      <c r="Q951">
        <v>8.9173974063679995E-2</v>
      </c>
    </row>
    <row r="952" spans="1:17" hidden="1" x14ac:dyDescent="0.3">
      <c r="A952" t="s">
        <v>2056</v>
      </c>
      <c r="B952" t="s">
        <v>2057</v>
      </c>
      <c r="C952" t="s">
        <v>3184</v>
      </c>
      <c r="D952" t="s">
        <v>557</v>
      </c>
      <c r="E952">
        <v>3244.0697348399999</v>
      </c>
      <c r="F952">
        <v>307.8</v>
      </c>
      <c r="G952">
        <v>-63.096675227781802</v>
      </c>
      <c r="H952">
        <v>-4.1975458427778598</v>
      </c>
      <c r="I952">
        <v>-1.1836323733094201</v>
      </c>
      <c r="J952">
        <v>-2.3490170406153501</v>
      </c>
      <c r="K952">
        <v>309.61618814968398</v>
      </c>
      <c r="L952">
        <v>309.624280368543</v>
      </c>
      <c r="M952">
        <v>39.881634776514097</v>
      </c>
      <c r="N952">
        <v>0.89355872657594904</v>
      </c>
      <c r="O952">
        <v>67.121507472384593</v>
      </c>
      <c r="P952">
        <v>25.071109305160501</v>
      </c>
    </row>
    <row r="953" spans="1:17" hidden="1" x14ac:dyDescent="0.3">
      <c r="A953" t="s">
        <v>2058</v>
      </c>
      <c r="B953" t="s">
        <v>2059</v>
      </c>
      <c r="C953" t="s">
        <v>3184</v>
      </c>
      <c r="D953" t="s">
        <v>46</v>
      </c>
      <c r="E953">
        <v>3243.8573096292798</v>
      </c>
      <c r="F953">
        <v>259.8</v>
      </c>
      <c r="G953">
        <v>25.0516518387353</v>
      </c>
      <c r="H953">
        <v>2.9591626850335802</v>
      </c>
      <c r="I953">
        <v>39.934202051022197</v>
      </c>
      <c r="J953">
        <v>13.9584030867215</v>
      </c>
      <c r="K953">
        <v>236.11195085949799</v>
      </c>
      <c r="L953">
        <v>210.92364943615499</v>
      </c>
      <c r="M953">
        <v>77.724777408298493</v>
      </c>
      <c r="N953">
        <v>0.57194947986483602</v>
      </c>
      <c r="O953">
        <v>14.318706697459501</v>
      </c>
      <c r="P953">
        <v>84.255319148936096</v>
      </c>
    </row>
    <row r="954" spans="1:17" hidden="1" x14ac:dyDescent="0.3">
      <c r="A954" t="s">
        <v>2060</v>
      </c>
      <c r="B954" t="s">
        <v>2061</v>
      </c>
      <c r="C954" t="s">
        <v>3184</v>
      </c>
      <c r="D954" t="s">
        <v>270</v>
      </c>
      <c r="E954">
        <v>3239.3369665199998</v>
      </c>
      <c r="F954">
        <v>313.05</v>
      </c>
      <c r="G954">
        <v>24.580075877728099</v>
      </c>
      <c r="H954">
        <v>-9.5759647262548206</v>
      </c>
      <c r="I954">
        <v>58.061183992082498</v>
      </c>
      <c r="J954">
        <v>-3.99226338417715</v>
      </c>
      <c r="K954">
        <v>342.90598037776601</v>
      </c>
      <c r="L954">
        <v>293.56013212858699</v>
      </c>
      <c r="M954">
        <v>21.7567987940599</v>
      </c>
      <c r="N954">
        <v>0.61680392781353399</v>
      </c>
      <c r="O954">
        <v>46.462226481392698</v>
      </c>
      <c r="P954">
        <v>95.65625</v>
      </c>
      <c r="Q954">
        <v>0.20793648359219999</v>
      </c>
    </row>
    <row r="955" spans="1:17" hidden="1" x14ac:dyDescent="0.3">
      <c r="A955" t="s">
        <v>2062</v>
      </c>
      <c r="B955" t="s">
        <v>2063</v>
      </c>
      <c r="C955" t="s">
        <v>3184</v>
      </c>
      <c r="D955" t="s">
        <v>1365</v>
      </c>
      <c r="E955">
        <v>3237.7863092849998</v>
      </c>
      <c r="F955">
        <v>739.45</v>
      </c>
      <c r="G955">
        <v>-21.380227109665402</v>
      </c>
      <c r="H955">
        <v>-10.3487612648864</v>
      </c>
      <c r="I955">
        <v>23.886731027745299</v>
      </c>
      <c r="J955">
        <v>-1.9390617562409</v>
      </c>
      <c r="K955">
        <v>776.27333525377196</v>
      </c>
      <c r="L955">
        <v>693.03468947239003</v>
      </c>
      <c r="M955">
        <v>38.901821128124197</v>
      </c>
      <c r="N955">
        <v>0.53483352161422204</v>
      </c>
      <c r="O955">
        <v>32.936642098857199</v>
      </c>
      <c r="P955">
        <v>64.614870881567199</v>
      </c>
      <c r="Q955">
        <v>-4.5968812167122002E-2</v>
      </c>
    </row>
    <row r="956" spans="1:17" hidden="1" x14ac:dyDescent="0.3">
      <c r="A956" t="s">
        <v>2064</v>
      </c>
      <c r="B956" t="s">
        <v>2065</v>
      </c>
      <c r="C956" t="s">
        <v>3184</v>
      </c>
      <c r="D956" t="s">
        <v>409</v>
      </c>
      <c r="E956">
        <v>3226.6808700000001</v>
      </c>
      <c r="F956">
        <v>4214</v>
      </c>
      <c r="G956">
        <v>-6.4712857364781797</v>
      </c>
      <c r="H956">
        <v>-11.2079047592874</v>
      </c>
      <c r="I956">
        <v>-8.0294483732676394</v>
      </c>
      <c r="J956">
        <v>-0.75250589358530695</v>
      </c>
      <c r="K956">
        <v>4378.3537153948901</v>
      </c>
      <c r="L956">
        <v>4206.5644532307697</v>
      </c>
      <c r="M956">
        <v>18.581186675243099</v>
      </c>
      <c r="N956">
        <v>0.38425109438056099</v>
      </c>
      <c r="O956">
        <v>20.953962980541</v>
      </c>
      <c r="P956">
        <v>31.6854424149622</v>
      </c>
      <c r="Q956">
        <v>5.3302526616654002E-2</v>
      </c>
    </row>
    <row r="957" spans="1:17" hidden="1" x14ac:dyDescent="0.3">
      <c r="A957" t="s">
        <v>2066</v>
      </c>
      <c r="B957" t="s">
        <v>2067</v>
      </c>
      <c r="C957" t="s">
        <v>3184</v>
      </c>
      <c r="D957" t="s">
        <v>2068</v>
      </c>
      <c r="E957">
        <v>3224.01193259</v>
      </c>
      <c r="F957">
        <v>279.05</v>
      </c>
      <c r="G957">
        <v>15.5082727709575</v>
      </c>
      <c r="H957">
        <v>1.12882830206762</v>
      </c>
      <c r="I957">
        <v>16.039639095287502</v>
      </c>
      <c r="J957">
        <v>17.286092227999799</v>
      </c>
      <c r="K957">
        <v>264.927376238715</v>
      </c>
      <c r="M957">
        <v>77.953090612509698</v>
      </c>
      <c r="N957">
        <v>0.91066821820968302</v>
      </c>
      <c r="O957">
        <v>18.258376635011601</v>
      </c>
      <c r="P957">
        <v>157.78290993071499</v>
      </c>
    </row>
    <row r="958" spans="1:17" hidden="1" x14ac:dyDescent="0.3">
      <c r="A958" t="s">
        <v>2069</v>
      </c>
      <c r="B958" t="s">
        <v>2070</v>
      </c>
      <c r="C958" t="s">
        <v>3184</v>
      </c>
      <c r="D958" t="s">
        <v>54</v>
      </c>
      <c r="E958">
        <v>3212.5498442500002</v>
      </c>
      <c r="F958">
        <v>348.5</v>
      </c>
      <c r="G958">
        <v>-26.611125137700501</v>
      </c>
      <c r="H958">
        <v>-6.2967917854021804</v>
      </c>
      <c r="I958">
        <v>-12.3317767155024</v>
      </c>
      <c r="J958">
        <v>-6.3396755232002997</v>
      </c>
      <c r="K958">
        <v>355.43420751174301</v>
      </c>
      <c r="L958">
        <v>345.08410840031303</v>
      </c>
      <c r="M958">
        <v>24.884381229371499</v>
      </c>
      <c r="N958">
        <v>0.61652656035848397</v>
      </c>
      <c r="O958">
        <v>19.081779053084599</v>
      </c>
      <c r="P958">
        <v>21.598046057222501</v>
      </c>
      <c r="Q958">
        <v>-7.8074812335062999E-2</v>
      </c>
    </row>
    <row r="959" spans="1:17" hidden="1" x14ac:dyDescent="0.3">
      <c r="A959" t="s">
        <v>2071</v>
      </c>
      <c r="B959" t="s">
        <v>2072</v>
      </c>
      <c r="C959" t="s">
        <v>3184</v>
      </c>
      <c r="D959" t="s">
        <v>103</v>
      </c>
      <c r="E959">
        <v>3201.9855248044901</v>
      </c>
      <c r="F959">
        <v>479.3</v>
      </c>
      <c r="G959">
        <v>111.180123287862</v>
      </c>
      <c r="H959">
        <v>17.601976450215702</v>
      </c>
      <c r="I959">
        <v>8.9393045628576697</v>
      </c>
      <c r="J959">
        <v>6.3589306756261701</v>
      </c>
      <c r="K959">
        <v>413.473583972141</v>
      </c>
      <c r="L959">
        <v>364.474866375315</v>
      </c>
      <c r="M959">
        <v>81.814888064825595</v>
      </c>
      <c r="N959">
        <v>1.1809717240758</v>
      </c>
      <c r="O959">
        <v>7.2188608387231401</v>
      </c>
      <c r="P959">
        <v>198.31950207468799</v>
      </c>
      <c r="Q959">
        <v>0.24710649087213701</v>
      </c>
    </row>
    <row r="960" spans="1:17" hidden="1" x14ac:dyDescent="0.3">
      <c r="A960" t="s">
        <v>2073</v>
      </c>
      <c r="B960" t="s">
        <v>2074</v>
      </c>
      <c r="C960" t="s">
        <v>3184</v>
      </c>
      <c r="D960" t="s">
        <v>143</v>
      </c>
      <c r="E960">
        <v>3194.0750249550001</v>
      </c>
      <c r="F960">
        <v>49.73</v>
      </c>
      <c r="G960">
        <v>44.054313799454597</v>
      </c>
      <c r="H960">
        <v>-16.481644239439401</v>
      </c>
      <c r="I960">
        <v>6.7423895918539998</v>
      </c>
      <c r="J960">
        <v>-1.64936537756234</v>
      </c>
      <c r="K960">
        <v>52.705493096702</v>
      </c>
      <c r="L960">
        <v>45.711164882849197</v>
      </c>
      <c r="M960">
        <v>34.849299855760201</v>
      </c>
      <c r="N960">
        <v>0.38541516700171502</v>
      </c>
      <c r="O960">
        <v>36.637844359541504</v>
      </c>
      <c r="P960">
        <v>101.336032388663</v>
      </c>
      <c r="Q960">
        <v>8.9732216580043003E-2</v>
      </c>
    </row>
    <row r="961" spans="1:17" hidden="1" x14ac:dyDescent="0.3">
      <c r="A961" t="s">
        <v>2075</v>
      </c>
      <c r="B961" t="s">
        <v>2076</v>
      </c>
      <c r="C961" t="s">
        <v>3184</v>
      </c>
      <c r="D961" t="s">
        <v>215</v>
      </c>
      <c r="E961">
        <v>3192.3095362200002</v>
      </c>
      <c r="F961">
        <v>231.42</v>
      </c>
      <c r="G961">
        <v>255.30651838499199</v>
      </c>
      <c r="H961">
        <v>-14.563932640693301</v>
      </c>
      <c r="I961">
        <v>125.964802064599</v>
      </c>
      <c r="J961">
        <v>2.0531911612773799</v>
      </c>
      <c r="K961">
        <v>234.95591117255401</v>
      </c>
      <c r="L961">
        <v>168.07810232722301</v>
      </c>
      <c r="M961">
        <v>49.089194691850601</v>
      </c>
      <c r="N961">
        <v>0.38073240942691899</v>
      </c>
      <c r="O961">
        <v>33.091349062310897</v>
      </c>
      <c r="P961">
        <v>319.99999999999898</v>
      </c>
      <c r="Q961">
        <v>0.151032143195166</v>
      </c>
    </row>
    <row r="962" spans="1:17" hidden="1" x14ac:dyDescent="0.3">
      <c r="A962" t="s">
        <v>2077</v>
      </c>
      <c r="B962" t="s">
        <v>2078</v>
      </c>
      <c r="C962" t="s">
        <v>3184</v>
      </c>
      <c r="D962" t="s">
        <v>54</v>
      </c>
      <c r="E962">
        <v>3184.312415634</v>
      </c>
      <c r="F962">
        <v>146.02000000000001</v>
      </c>
      <c r="G962">
        <v>67.984561615936798</v>
      </c>
      <c r="H962">
        <v>-0.58025590395379301</v>
      </c>
      <c r="I962">
        <v>20.607692992609699</v>
      </c>
      <c r="J962">
        <v>-0.59094261436406803</v>
      </c>
      <c r="K962">
        <v>142.03339213408901</v>
      </c>
      <c r="L962">
        <v>116.909473852609</v>
      </c>
      <c r="M962">
        <v>48.059706800965202</v>
      </c>
      <c r="N962">
        <v>0.72726689417869395</v>
      </c>
      <c r="O962">
        <v>15.9430215039035</v>
      </c>
      <c r="P962">
        <v>140.362139917695</v>
      </c>
      <c r="Q962">
        <v>2.2017962142374E-2</v>
      </c>
    </row>
    <row r="963" spans="1:17" hidden="1" x14ac:dyDescent="0.3">
      <c r="A963" t="s">
        <v>2079</v>
      </c>
      <c r="B963" t="s">
        <v>2080</v>
      </c>
      <c r="C963" t="s">
        <v>3184</v>
      </c>
      <c r="D963" t="s">
        <v>1365</v>
      </c>
      <c r="E963">
        <v>3181.04884128</v>
      </c>
      <c r="F963">
        <v>216.2</v>
      </c>
      <c r="K963">
        <v>198.53034696656701</v>
      </c>
      <c r="L963">
        <v>172.215069946667</v>
      </c>
      <c r="M963">
        <v>81.1750791682543</v>
      </c>
      <c r="N963">
        <v>1</v>
      </c>
      <c r="Q963">
        <v>0.14788253940821999</v>
      </c>
    </row>
    <row r="964" spans="1:17" hidden="1" x14ac:dyDescent="0.3">
      <c r="A964" t="s">
        <v>2081</v>
      </c>
      <c r="B964" t="s">
        <v>2082</v>
      </c>
      <c r="C964" t="s">
        <v>3184</v>
      </c>
      <c r="D964" t="s">
        <v>1515</v>
      </c>
      <c r="E964">
        <v>3178.14</v>
      </c>
      <c r="F964">
        <v>197.4</v>
      </c>
      <c r="G964">
        <v>172.33215941063301</v>
      </c>
      <c r="H964">
        <v>61.151976450215699</v>
      </c>
      <c r="I964">
        <v>221.21034876380401</v>
      </c>
      <c r="J964">
        <v>13.225604954380801</v>
      </c>
      <c r="K964">
        <v>135.811771814129</v>
      </c>
      <c r="L964">
        <v>98.180827570341293</v>
      </c>
      <c r="M964">
        <v>82.741584754172607</v>
      </c>
      <c r="N964">
        <v>0.266975728015303</v>
      </c>
      <c r="O964">
        <v>5.2431610942249103</v>
      </c>
      <c r="P964">
        <v>279.54239569313597</v>
      </c>
      <c r="Q964">
        <v>0.197822475204425</v>
      </c>
    </row>
    <row r="965" spans="1:17" hidden="1" x14ac:dyDescent="0.3">
      <c r="A965" t="s">
        <v>2083</v>
      </c>
      <c r="B965" t="s">
        <v>2084</v>
      </c>
      <c r="C965" t="s">
        <v>3184</v>
      </c>
      <c r="D965" t="s">
        <v>54</v>
      </c>
      <c r="E965">
        <v>3168.1022227499998</v>
      </c>
      <c r="F965">
        <v>374.25</v>
      </c>
      <c r="G965">
        <v>169.121585961601</v>
      </c>
      <c r="H965">
        <v>6.90367130369295</v>
      </c>
      <c r="I965">
        <v>85.073019332935999</v>
      </c>
      <c r="J965">
        <v>3.4963901710421998</v>
      </c>
      <c r="K965">
        <v>325.56016440378198</v>
      </c>
      <c r="L965">
        <v>236.68861731449601</v>
      </c>
      <c r="M965">
        <v>64.973442348835704</v>
      </c>
      <c r="N965">
        <v>0.70495501824487705</v>
      </c>
      <c r="O965">
        <v>6.3460253841015302</v>
      </c>
      <c r="P965">
        <v>234.599910594546</v>
      </c>
      <c r="Q965">
        <v>8.5633294282755998E-2</v>
      </c>
    </row>
    <row r="966" spans="1:17" hidden="1" x14ac:dyDescent="0.3">
      <c r="A966" t="s">
        <v>2085</v>
      </c>
      <c r="B966" t="s">
        <v>2086</v>
      </c>
      <c r="C966" t="s">
        <v>3184</v>
      </c>
      <c r="D966" t="s">
        <v>140</v>
      </c>
      <c r="E966">
        <v>3159.9073635999998</v>
      </c>
      <c r="F966">
        <v>103.1</v>
      </c>
      <c r="G966">
        <v>42.795257123731297</v>
      </c>
      <c r="H966">
        <v>-4.49790506637191</v>
      </c>
      <c r="I966">
        <v>-16.703111386257401</v>
      </c>
      <c r="J966">
        <v>-2.58472691463392</v>
      </c>
      <c r="K966">
        <v>106.820575858879</v>
      </c>
      <c r="L966">
        <v>103.837532503096</v>
      </c>
      <c r="M966">
        <v>39.718813371013702</v>
      </c>
      <c r="N966">
        <v>0.60646077708367596</v>
      </c>
      <c r="O966">
        <v>56.838021338506302</v>
      </c>
      <c r="P966">
        <v>77.452667814113497</v>
      </c>
      <c r="Q966">
        <v>0.18434236940308099</v>
      </c>
    </row>
    <row r="967" spans="1:17" hidden="1" x14ac:dyDescent="0.3">
      <c r="A967" t="s">
        <v>2087</v>
      </c>
      <c r="B967" t="s">
        <v>2088</v>
      </c>
      <c r="C967" t="s">
        <v>3184</v>
      </c>
      <c r="D967" t="s">
        <v>570</v>
      </c>
      <c r="E967">
        <v>3152.9095372012798</v>
      </c>
      <c r="F967">
        <v>401.15</v>
      </c>
      <c r="G967">
        <v>108.921373131922</v>
      </c>
      <c r="H967">
        <v>-1.03112092003082</v>
      </c>
      <c r="I967">
        <v>24.5744699813695</v>
      </c>
      <c r="J967">
        <v>-6.7810661729799397</v>
      </c>
      <c r="K967">
        <v>388.05538714113902</v>
      </c>
      <c r="L967">
        <v>307.48738555215999</v>
      </c>
      <c r="M967">
        <v>30.896614994437101</v>
      </c>
      <c r="N967">
        <v>0.63936983464256203</v>
      </c>
      <c r="O967">
        <v>24.392371930699198</v>
      </c>
      <c r="P967">
        <v>147.58524918993899</v>
      </c>
      <c r="Q967">
        <v>0.146261105842245</v>
      </c>
    </row>
    <row r="968" spans="1:17" hidden="1" x14ac:dyDescent="0.3">
      <c r="A968" t="s">
        <v>2089</v>
      </c>
      <c r="B968" t="s">
        <v>2090</v>
      </c>
      <c r="C968" t="s">
        <v>3184</v>
      </c>
      <c r="D968" t="s">
        <v>294</v>
      </c>
      <c r="E968">
        <v>3141.5595761999998</v>
      </c>
      <c r="F968">
        <v>175.9</v>
      </c>
      <c r="G968">
        <v>69.095692174166302</v>
      </c>
      <c r="H968">
        <v>5.9100065110751796</v>
      </c>
      <c r="I968">
        <v>24.149591631307999</v>
      </c>
      <c r="J968">
        <v>-0.87578053947911505</v>
      </c>
      <c r="K968">
        <v>156.54628251156299</v>
      </c>
      <c r="L968">
        <v>135.91768079782901</v>
      </c>
      <c r="M968">
        <v>58.556449251569099</v>
      </c>
      <c r="N968">
        <v>1.2856657736138799</v>
      </c>
      <c r="O968">
        <v>9.2666287663444908</v>
      </c>
      <c r="P968">
        <v>106.698002350176</v>
      </c>
      <c r="Q968">
        <v>0.16576597736173199</v>
      </c>
    </row>
    <row r="969" spans="1:17" hidden="1" x14ac:dyDescent="0.3">
      <c r="A969" t="s">
        <v>2091</v>
      </c>
      <c r="B969" t="s">
        <v>2092</v>
      </c>
      <c r="C969" t="s">
        <v>3184</v>
      </c>
      <c r="D969" t="s">
        <v>270</v>
      </c>
      <c r="E969">
        <v>3138.6784507779998</v>
      </c>
      <c r="F969">
        <v>106.34</v>
      </c>
      <c r="G969">
        <v>57.018948263941397</v>
      </c>
      <c r="H969">
        <v>28.255504057577699</v>
      </c>
      <c r="I969">
        <v>81.352409530684199</v>
      </c>
      <c r="J969">
        <v>9.8552777066571799</v>
      </c>
      <c r="K969">
        <v>84.732721737620395</v>
      </c>
      <c r="L969">
        <v>66.390440699593</v>
      </c>
      <c r="M969">
        <v>72.037356758425304</v>
      </c>
      <c r="N969">
        <v>0.92435575922087698</v>
      </c>
      <c r="O969">
        <v>1.2695128832047999</v>
      </c>
      <c r="P969">
        <v>131.42546245919399</v>
      </c>
      <c r="Q969">
        <v>6.4771044421791005E-2</v>
      </c>
    </row>
    <row r="970" spans="1:17" hidden="1" x14ac:dyDescent="0.3">
      <c r="A970" t="s">
        <v>2093</v>
      </c>
      <c r="B970" t="s">
        <v>2094</v>
      </c>
      <c r="C970" t="s">
        <v>3184</v>
      </c>
      <c r="D970" t="s">
        <v>2095</v>
      </c>
      <c r="E970">
        <v>3121.2304300000001</v>
      </c>
      <c r="F970">
        <v>317.05</v>
      </c>
      <c r="G970">
        <v>174.820440805723</v>
      </c>
      <c r="H970">
        <v>78.432247105486397</v>
      </c>
      <c r="I970">
        <v>72.093006028630299</v>
      </c>
      <c r="J970">
        <v>5.6933005958653498</v>
      </c>
      <c r="K970">
        <v>227.262048031739</v>
      </c>
      <c r="M970">
        <v>75.976858421605201</v>
      </c>
      <c r="N970">
        <v>1.80629381407469</v>
      </c>
      <c r="O970">
        <v>4.0372181043999404</v>
      </c>
      <c r="P970">
        <v>256.83736634777699</v>
      </c>
    </row>
    <row r="971" spans="1:17" hidden="1" x14ac:dyDescent="0.3">
      <c r="A971" t="s">
        <v>2096</v>
      </c>
      <c r="B971" t="s">
        <v>2097</v>
      </c>
      <c r="C971" t="s">
        <v>3184</v>
      </c>
      <c r="D971" t="s">
        <v>1365</v>
      </c>
      <c r="E971">
        <v>3084.0245387</v>
      </c>
      <c r="F971">
        <v>3397</v>
      </c>
      <c r="G971">
        <v>28.5250092736879</v>
      </c>
      <c r="H971">
        <v>-0.87298252643822205</v>
      </c>
      <c r="I971">
        <v>39.362467282940202</v>
      </c>
      <c r="J971">
        <v>-3.3778043138357301</v>
      </c>
      <c r="K971">
        <v>3170.87469193774</v>
      </c>
      <c r="L971">
        <v>2575.3063734769398</v>
      </c>
      <c r="M971">
        <v>49.043964932344501</v>
      </c>
      <c r="N971">
        <v>0.51153611312741298</v>
      </c>
      <c r="O971">
        <v>8.0791875183985695</v>
      </c>
      <c r="P971">
        <v>76.371329923937594</v>
      </c>
      <c r="Q971">
        <v>0.18633749528757601</v>
      </c>
    </row>
    <row r="972" spans="1:17" hidden="1" x14ac:dyDescent="0.3">
      <c r="A972" t="s">
        <v>2098</v>
      </c>
      <c r="B972" t="s">
        <v>2099</v>
      </c>
      <c r="C972" t="s">
        <v>3184</v>
      </c>
      <c r="D972" t="s">
        <v>140</v>
      </c>
      <c r="E972">
        <v>3080.9820966822299</v>
      </c>
      <c r="F972">
        <v>4180.45</v>
      </c>
      <c r="G972">
        <v>515.26784862474506</v>
      </c>
      <c r="H972">
        <v>70.830348398912406</v>
      </c>
      <c r="I972">
        <v>308.14717769085098</v>
      </c>
      <c r="J972">
        <v>-9.4246406618937399</v>
      </c>
      <c r="K972">
        <v>2921.8215124389699</v>
      </c>
      <c r="L972">
        <v>1865.3697844728399</v>
      </c>
      <c r="M972">
        <v>63.230993173753603</v>
      </c>
      <c r="N972">
        <v>1.4027230915119899</v>
      </c>
      <c r="O972">
        <v>16.700355224915899</v>
      </c>
      <c r="P972">
        <v>637.61799735333</v>
      </c>
      <c r="Q972">
        <v>0.25110439139649599</v>
      </c>
    </row>
    <row r="973" spans="1:17" hidden="1" x14ac:dyDescent="0.3">
      <c r="A973" t="s">
        <v>2100</v>
      </c>
      <c r="B973" t="s">
        <v>2101</v>
      </c>
      <c r="C973" t="s">
        <v>3184</v>
      </c>
      <c r="D973" t="s">
        <v>228</v>
      </c>
      <c r="E973">
        <v>3080.1160262428002</v>
      </c>
      <c r="F973">
        <v>2820.45</v>
      </c>
      <c r="G973">
        <v>150.290540753676</v>
      </c>
      <c r="H973">
        <v>9.1251801612303591</v>
      </c>
      <c r="I973">
        <v>108.342986898672</v>
      </c>
      <c r="J973">
        <v>4.5559198754630001</v>
      </c>
      <c r="K973">
        <v>2352.7708817410398</v>
      </c>
      <c r="L973">
        <v>1736.5682439068801</v>
      </c>
      <c r="M973">
        <v>72.457349653949905</v>
      </c>
      <c r="N973">
        <v>0.96499366304896395</v>
      </c>
      <c r="O973">
        <v>6.2950947543831601</v>
      </c>
      <c r="P973">
        <v>196.57728706624599</v>
      </c>
      <c r="Q973">
        <v>0.143213156422662</v>
      </c>
    </row>
    <row r="974" spans="1:17" hidden="1" x14ac:dyDescent="0.3">
      <c r="A974" t="s">
        <v>2102</v>
      </c>
      <c r="B974" t="s">
        <v>2103</v>
      </c>
      <c r="C974" t="s">
        <v>3184</v>
      </c>
      <c r="D974" t="s">
        <v>21</v>
      </c>
      <c r="E974">
        <v>3073.0349057399999</v>
      </c>
      <c r="F974">
        <v>775.35</v>
      </c>
      <c r="G974">
        <v>86.863887744219497</v>
      </c>
      <c r="H974">
        <v>-6.6895095034559899</v>
      </c>
      <c r="I974">
        <v>7.1786432887725002</v>
      </c>
      <c r="J974">
        <v>-0.67610820177993203</v>
      </c>
      <c r="K974">
        <v>742.62918730707202</v>
      </c>
      <c r="L974">
        <v>610.462037808726</v>
      </c>
      <c r="M974">
        <v>45.413498794277501</v>
      </c>
      <c r="N974">
        <v>0.70187636436603595</v>
      </c>
      <c r="O974">
        <v>10.3824079447991</v>
      </c>
      <c r="P974">
        <v>159.70524200301401</v>
      </c>
      <c r="Q974">
        <v>9.2790843151600993E-2</v>
      </c>
    </row>
    <row r="975" spans="1:17" hidden="1" x14ac:dyDescent="0.3">
      <c r="A975" t="s">
        <v>2104</v>
      </c>
      <c r="B975" t="s">
        <v>2105</v>
      </c>
      <c r="C975" t="s">
        <v>3184</v>
      </c>
      <c r="D975" t="s">
        <v>280</v>
      </c>
      <c r="E975">
        <v>3060.878006333</v>
      </c>
      <c r="F975">
        <v>2.39</v>
      </c>
      <c r="G975">
        <v>96.258899337373506</v>
      </c>
      <c r="H975">
        <v>-13.0439190721722</v>
      </c>
      <c r="I975">
        <v>25.741382832181898</v>
      </c>
      <c r="J975">
        <v>-0.27668435739481001</v>
      </c>
      <c r="K975">
        <v>2.5674764110828399</v>
      </c>
      <c r="L975">
        <v>2.1737219939446999</v>
      </c>
      <c r="M975">
        <v>44.362721387031101</v>
      </c>
      <c r="N975">
        <v>0.47009851210503401</v>
      </c>
      <c r="O975">
        <v>81.171548117154799</v>
      </c>
      <c r="P975">
        <v>181.17647058823499</v>
      </c>
      <c r="Q975">
        <v>4.6641254185149E-2</v>
      </c>
    </row>
    <row r="976" spans="1:17" x14ac:dyDescent="0.3">
      <c r="A976" t="s">
        <v>2106</v>
      </c>
      <c r="B976" t="s">
        <v>2107</v>
      </c>
      <c r="C976" t="s">
        <v>3167</v>
      </c>
      <c r="D976" t="s">
        <v>69</v>
      </c>
      <c r="E976">
        <v>3058.1260581249999</v>
      </c>
      <c r="F976">
        <v>231.25</v>
      </c>
      <c r="G976">
        <v>6.4938010476850696</v>
      </c>
      <c r="H976">
        <v>-14.4954059473563</v>
      </c>
      <c r="I976">
        <v>9.74905271047807</v>
      </c>
      <c r="J976">
        <v>-3.01228006474429</v>
      </c>
      <c r="K976">
        <v>242.51744237276799</v>
      </c>
      <c r="L976">
        <v>214.45218598196499</v>
      </c>
      <c r="M976">
        <v>28.4739010152723</v>
      </c>
      <c r="N976">
        <v>0.260971541345762</v>
      </c>
      <c r="O976">
        <v>26.9405405405405</v>
      </c>
      <c r="P976">
        <v>48.809523809523803</v>
      </c>
      <c r="Q976">
        <v>1.5663943497571001E-2</v>
      </c>
    </row>
    <row r="977" spans="1:17" hidden="1" x14ac:dyDescent="0.3">
      <c r="A977" t="s">
        <v>2108</v>
      </c>
      <c r="B977" t="s">
        <v>2109</v>
      </c>
      <c r="C977" t="s">
        <v>3184</v>
      </c>
      <c r="D977" t="s">
        <v>77</v>
      </c>
      <c r="E977">
        <v>3055.9424722399999</v>
      </c>
      <c r="F977">
        <v>233.8</v>
      </c>
      <c r="G977">
        <v>-31.976513850218101</v>
      </c>
      <c r="H977">
        <v>-1.4515050807527099</v>
      </c>
      <c r="I977">
        <v>-10.4019116533585</v>
      </c>
      <c r="J977">
        <v>0.32275674973860302</v>
      </c>
      <c r="K977">
        <v>233.29975622570501</v>
      </c>
      <c r="L977">
        <v>235.00772410167701</v>
      </c>
      <c r="M977">
        <v>54.667528039147697</v>
      </c>
      <c r="N977">
        <v>0.51039904439135797</v>
      </c>
      <c r="O977">
        <v>30.453378956372902</v>
      </c>
      <c r="P977">
        <v>20.5154639175257</v>
      </c>
      <c r="Q977">
        <v>-7.2547932304382001E-2</v>
      </c>
    </row>
    <row r="978" spans="1:17" hidden="1" x14ac:dyDescent="0.3">
      <c r="A978" t="s">
        <v>2110</v>
      </c>
      <c r="B978" t="s">
        <v>2111</v>
      </c>
      <c r="C978" t="s">
        <v>3184</v>
      </c>
      <c r="D978" t="s">
        <v>187</v>
      </c>
      <c r="E978">
        <v>3049.31887848</v>
      </c>
      <c r="F978">
        <v>982.45</v>
      </c>
      <c r="G978">
        <v>13.277319513688401</v>
      </c>
      <c r="H978">
        <v>-2.2789747196723198</v>
      </c>
      <c r="I978">
        <v>43.868817974251598</v>
      </c>
      <c r="J978">
        <v>3.7192102729018801</v>
      </c>
      <c r="K978">
        <v>944.79888183250796</v>
      </c>
      <c r="L978">
        <v>784.83850035733496</v>
      </c>
      <c r="M978">
        <v>51.650254616592299</v>
      </c>
      <c r="N978">
        <v>0.66769711182102398</v>
      </c>
      <c r="O978">
        <v>15.802330907425301</v>
      </c>
      <c r="P978">
        <v>77.963952540530698</v>
      </c>
      <c r="Q978">
        <v>7.7580411439750002E-2</v>
      </c>
    </row>
    <row r="979" spans="1:17" x14ac:dyDescent="0.3">
      <c r="A979" t="s">
        <v>2112</v>
      </c>
      <c r="B979" t="s">
        <v>2113</v>
      </c>
      <c r="C979" t="s">
        <v>3169</v>
      </c>
      <c r="D979" t="s">
        <v>570</v>
      </c>
      <c r="E979">
        <v>3043.8796615020001</v>
      </c>
      <c r="F979">
        <v>53.07</v>
      </c>
      <c r="G979">
        <v>-3.7880328970587001</v>
      </c>
      <c r="H979">
        <v>-10.485772037251801</v>
      </c>
      <c r="I979">
        <v>9.2934984152572593</v>
      </c>
      <c r="J979">
        <v>2.90613233774797</v>
      </c>
      <c r="K979">
        <v>53.090689010322201</v>
      </c>
      <c r="L979">
        <v>48.635992733209001</v>
      </c>
      <c r="M979">
        <v>57.328344989022398</v>
      </c>
      <c r="N979">
        <v>0.52993358701876903</v>
      </c>
      <c r="O979">
        <v>18.711136235161</v>
      </c>
      <c r="P979">
        <v>59.609022556390897</v>
      </c>
      <c r="Q979">
        <v>-5.7059970091872997E-2</v>
      </c>
    </row>
    <row r="980" spans="1:17" hidden="1" x14ac:dyDescent="0.3">
      <c r="A980" t="s">
        <v>2114</v>
      </c>
      <c r="B980" t="s">
        <v>2115</v>
      </c>
      <c r="C980" t="s">
        <v>3184</v>
      </c>
      <c r="D980" t="s">
        <v>463</v>
      </c>
      <c r="E980">
        <v>3024.9542602000001</v>
      </c>
      <c r="F980">
        <v>533.35</v>
      </c>
      <c r="G980">
        <v>-0.21925819069792801</v>
      </c>
      <c r="H980">
        <v>2.82917262906154</v>
      </c>
      <c r="I980">
        <v>-15.6189454851915</v>
      </c>
      <c r="J980">
        <v>5.7608053244098496</v>
      </c>
      <c r="K980">
        <v>516.07099946743995</v>
      </c>
      <c r="L980">
        <v>507.852684041484</v>
      </c>
      <c r="M980">
        <v>71.211415184203901</v>
      </c>
      <c r="N980">
        <v>0.87106605650495095</v>
      </c>
      <c r="O980">
        <v>23.736758226305401</v>
      </c>
      <c r="P980">
        <v>38.442569759896102</v>
      </c>
      <c r="Q980">
        <v>1.0353392111639E-2</v>
      </c>
    </row>
    <row r="981" spans="1:17" hidden="1" x14ac:dyDescent="0.3">
      <c r="A981" t="s">
        <v>2116</v>
      </c>
      <c r="B981" t="s">
        <v>2117</v>
      </c>
      <c r="C981" t="s">
        <v>3184</v>
      </c>
      <c r="D981" t="s">
        <v>468</v>
      </c>
      <c r="E981">
        <v>3022.1043310949999</v>
      </c>
      <c r="F981">
        <v>4732.05</v>
      </c>
      <c r="G981">
        <v>9.0463497525963703</v>
      </c>
      <c r="H981">
        <v>-6.7417886829561402</v>
      </c>
      <c r="I981">
        <v>35.816991144788602</v>
      </c>
      <c r="J981">
        <v>-3.6563230087630898</v>
      </c>
      <c r="K981">
        <v>4662.6156693718303</v>
      </c>
      <c r="L981">
        <v>4041.2124245918699</v>
      </c>
      <c r="M981">
        <v>50.258791301842301</v>
      </c>
      <c r="N981">
        <v>0.37224509033555397</v>
      </c>
      <c r="O981">
        <v>14.664891537494301</v>
      </c>
      <c r="P981">
        <v>65.917497940078107</v>
      </c>
      <c r="Q981">
        <v>0.12721326374077399</v>
      </c>
    </row>
    <row r="982" spans="1:17" x14ac:dyDescent="0.3">
      <c r="A982" t="s">
        <v>2118</v>
      </c>
      <c r="B982" t="s">
        <v>2119</v>
      </c>
      <c r="C982" t="s">
        <v>3182</v>
      </c>
      <c r="D982" t="s">
        <v>130</v>
      </c>
      <c r="E982">
        <v>3020.0351916149998</v>
      </c>
      <c r="F982">
        <v>397.35</v>
      </c>
      <c r="G982">
        <v>-45.788919682557001</v>
      </c>
      <c r="H982">
        <v>-12.345167861026001</v>
      </c>
      <c r="I982">
        <v>-31.448804398130399</v>
      </c>
      <c r="J982">
        <v>-5.1763462052706402</v>
      </c>
      <c r="K982">
        <v>412.99886392112001</v>
      </c>
      <c r="L982">
        <v>439.13005512004202</v>
      </c>
      <c r="M982">
        <v>34.597264600631902</v>
      </c>
      <c r="N982">
        <v>0.91908422275128598</v>
      </c>
      <c r="O982">
        <v>47.225368063420099</v>
      </c>
      <c r="P982">
        <v>15.173913043478199</v>
      </c>
      <c r="Q982">
        <v>1.1165770720155E-2</v>
      </c>
    </row>
    <row r="983" spans="1:17" hidden="1" x14ac:dyDescent="0.3">
      <c r="A983" t="s">
        <v>2120</v>
      </c>
      <c r="B983" t="s">
        <v>2121</v>
      </c>
      <c r="C983" t="s">
        <v>3184</v>
      </c>
      <c r="D983" t="s">
        <v>72</v>
      </c>
      <c r="E983">
        <v>3019.4762500000002</v>
      </c>
      <c r="F983">
        <v>1126.25</v>
      </c>
      <c r="G983">
        <v>361.96004444719102</v>
      </c>
      <c r="H983">
        <v>-0.25842258106393801</v>
      </c>
      <c r="I983">
        <v>-13.7018142939967</v>
      </c>
      <c r="J983">
        <v>8.7892201843901692</v>
      </c>
      <c r="K983">
        <v>1037.4837639689699</v>
      </c>
      <c r="L983">
        <v>940.71182802535202</v>
      </c>
      <c r="M983">
        <v>82.030414544501895</v>
      </c>
      <c r="N983">
        <v>2.6701162561321801</v>
      </c>
      <c r="O983">
        <v>40.9988901220865</v>
      </c>
      <c r="P983">
        <v>407.31981981981897</v>
      </c>
      <c r="Q983">
        <v>0.18332399139321801</v>
      </c>
    </row>
    <row r="984" spans="1:17" hidden="1" x14ac:dyDescent="0.3">
      <c r="A984" t="s">
        <v>2122</v>
      </c>
      <c r="B984" t="s">
        <v>2123</v>
      </c>
      <c r="C984" t="s">
        <v>3184</v>
      </c>
      <c r="D984" t="s">
        <v>742</v>
      </c>
      <c r="E984">
        <v>3016.2262872000001</v>
      </c>
      <c r="F984">
        <v>735.6</v>
      </c>
      <c r="G984">
        <v>-26.0261467065326</v>
      </c>
      <c r="H984">
        <v>-0.57167275865592104</v>
      </c>
      <c r="I984">
        <v>7.2343026289281198</v>
      </c>
      <c r="J984">
        <v>3.1187237881596999</v>
      </c>
      <c r="K984">
        <v>725.10417316934297</v>
      </c>
      <c r="L984">
        <v>705.70564142257399</v>
      </c>
      <c r="M984">
        <v>61.9619418684115</v>
      </c>
      <c r="N984">
        <v>0.71629737966689899</v>
      </c>
      <c r="O984">
        <v>18.6242523110386</v>
      </c>
      <c r="P984">
        <v>31.0762651461154</v>
      </c>
      <c r="Q984">
        <v>-4.5864689080296998E-2</v>
      </c>
    </row>
    <row r="985" spans="1:17" x14ac:dyDescent="0.3">
      <c r="A985" t="s">
        <v>2124</v>
      </c>
      <c r="B985" t="s">
        <v>2125</v>
      </c>
      <c r="C985" t="s">
        <v>3181</v>
      </c>
      <c r="D985" t="s">
        <v>106</v>
      </c>
      <c r="E985">
        <v>3015.9399468424299</v>
      </c>
      <c r="F985">
        <v>699.7</v>
      </c>
      <c r="G985">
        <v>-50.2449152652122</v>
      </c>
      <c r="H985">
        <v>-5.0627097262752301</v>
      </c>
      <c r="I985">
        <v>-17.300498077438199</v>
      </c>
      <c r="J985">
        <v>-0.128143118353547</v>
      </c>
      <c r="K985">
        <v>717.22090122094005</v>
      </c>
      <c r="L985">
        <v>770.06274853771095</v>
      </c>
      <c r="M985">
        <v>45.186472943442901</v>
      </c>
      <c r="N985">
        <v>0.27499658993384801</v>
      </c>
      <c r="O985">
        <v>28.762326711447699</v>
      </c>
      <c r="P985">
        <v>13.073691014867499</v>
      </c>
    </row>
    <row r="986" spans="1:17" hidden="1" x14ac:dyDescent="0.3">
      <c r="A986" t="s">
        <v>2126</v>
      </c>
      <c r="B986" t="s">
        <v>2127</v>
      </c>
      <c r="C986" t="s">
        <v>3184</v>
      </c>
      <c r="D986" t="s">
        <v>277</v>
      </c>
      <c r="E986">
        <v>3012.78606795</v>
      </c>
      <c r="F986">
        <v>280.89999999999998</v>
      </c>
      <c r="G986">
        <v>-11.8536603003935</v>
      </c>
      <c r="H986">
        <v>1.23922322737966</v>
      </c>
      <c r="I986">
        <v>-1.58072342967766</v>
      </c>
      <c r="J986">
        <v>0.55319116127738899</v>
      </c>
      <c r="K986">
        <v>277.31831511069697</v>
      </c>
      <c r="L986">
        <v>269.09346680465302</v>
      </c>
      <c r="M986">
        <v>54.500227990401498</v>
      </c>
      <c r="N986">
        <v>0.39806986775952402</v>
      </c>
      <c r="O986">
        <v>20.8615165539338</v>
      </c>
      <c r="P986">
        <v>33.539339196577103</v>
      </c>
      <c r="Q986">
        <v>4.3262504530863999E-2</v>
      </c>
    </row>
    <row r="987" spans="1:17" hidden="1" x14ac:dyDescent="0.3">
      <c r="A987" t="s">
        <v>2128</v>
      </c>
      <c r="B987" t="s">
        <v>2129</v>
      </c>
      <c r="C987" t="s">
        <v>3184</v>
      </c>
      <c r="D987" t="s">
        <v>146</v>
      </c>
      <c r="E987">
        <v>2998.08658573</v>
      </c>
      <c r="F987">
        <v>313.85000000000002</v>
      </c>
      <c r="G987">
        <v>-27.0910452916408</v>
      </c>
      <c r="H987">
        <v>-10.1579018132045</v>
      </c>
      <c r="I987">
        <v>-28.3152836723024</v>
      </c>
      <c r="J987">
        <v>0.82475665648506402</v>
      </c>
      <c r="K987">
        <v>329.77360471093698</v>
      </c>
      <c r="L987">
        <v>339.14693103598898</v>
      </c>
      <c r="M987">
        <v>55.579313617879798</v>
      </c>
      <c r="N987">
        <v>0.86460245576160399</v>
      </c>
      <c r="O987">
        <v>53.958897562529799</v>
      </c>
      <c r="P987">
        <v>14.9633699633699</v>
      </c>
      <c r="Q987">
        <v>8.5866817198388998E-2</v>
      </c>
    </row>
    <row r="988" spans="1:17" hidden="1" x14ac:dyDescent="0.3">
      <c r="A988" t="s">
        <v>2130</v>
      </c>
      <c r="B988" t="s">
        <v>2131</v>
      </c>
      <c r="C988" t="s">
        <v>3184</v>
      </c>
      <c r="D988" t="s">
        <v>443</v>
      </c>
      <c r="E988">
        <v>2997.8488942200001</v>
      </c>
      <c r="F988">
        <v>1002.6</v>
      </c>
      <c r="G988">
        <v>-16.881956913781799</v>
      </c>
      <c r="H988">
        <v>0.41300040476354499</v>
      </c>
      <c r="I988">
        <v>-28.527437911785</v>
      </c>
      <c r="J988">
        <v>-3.0151458590169198</v>
      </c>
      <c r="K988">
        <v>1008.20552575387</v>
      </c>
      <c r="L988">
        <v>1006.51773753344</v>
      </c>
      <c r="M988">
        <v>46.018924140676802</v>
      </c>
      <c r="N988">
        <v>1.04033692587048</v>
      </c>
      <c r="O988">
        <v>26.067225214442399</v>
      </c>
      <c r="P988">
        <v>20.620789220404198</v>
      </c>
      <c r="Q988">
        <v>2.9045778384933999E-2</v>
      </c>
    </row>
    <row r="989" spans="1:17" hidden="1" x14ac:dyDescent="0.3">
      <c r="A989" t="s">
        <v>2132</v>
      </c>
      <c r="B989" t="s">
        <v>2133</v>
      </c>
      <c r="C989" t="s">
        <v>3184</v>
      </c>
      <c r="D989" t="s">
        <v>130</v>
      </c>
      <c r="E989">
        <v>2993.0483977680001</v>
      </c>
      <c r="F989">
        <v>11.44</v>
      </c>
      <c r="G989">
        <v>292.343555422029</v>
      </c>
      <c r="H989">
        <v>19.999198672437899</v>
      </c>
      <c r="I989">
        <v>-21.459097359894901</v>
      </c>
      <c r="J989">
        <v>-9.0834597076009693</v>
      </c>
      <c r="K989">
        <v>10.6378753658581</v>
      </c>
      <c r="L989">
        <v>9.74342326384774</v>
      </c>
      <c r="M989">
        <v>51.100431428243297</v>
      </c>
      <c r="N989">
        <v>1.94886463613521</v>
      </c>
      <c r="O989">
        <v>73.076923076922995</v>
      </c>
      <c r="P989">
        <v>419.99999999999898</v>
      </c>
      <c r="Q989">
        <v>0.14672938661491999</v>
      </c>
    </row>
    <row r="990" spans="1:17" hidden="1" x14ac:dyDescent="0.3">
      <c r="A990" t="s">
        <v>2134</v>
      </c>
      <c r="B990" t="s">
        <v>2135</v>
      </c>
      <c r="C990" t="s">
        <v>3184</v>
      </c>
      <c r="D990" t="s">
        <v>322</v>
      </c>
      <c r="E990">
        <v>2969.0477388868399</v>
      </c>
      <c r="F990">
        <v>896.75</v>
      </c>
      <c r="G990">
        <v>30.771473486541399</v>
      </c>
      <c r="H990">
        <v>3.77579441711883</v>
      </c>
      <c r="I990">
        <v>87.739841314185298</v>
      </c>
      <c r="J990">
        <v>0.56434378493210602</v>
      </c>
      <c r="K990">
        <v>795.20551903925195</v>
      </c>
      <c r="L990">
        <v>616.32314476972203</v>
      </c>
      <c r="M990">
        <v>50.580802488765698</v>
      </c>
      <c r="N990">
        <v>0.60478401955814798</v>
      </c>
      <c r="O990">
        <v>7.8896013381656003</v>
      </c>
      <c r="P990">
        <v>118.986568986569</v>
      </c>
      <c r="Q990">
        <v>-3.6892653037916001E-2</v>
      </c>
    </row>
    <row r="991" spans="1:17" hidden="1" x14ac:dyDescent="0.3">
      <c r="A991" t="s">
        <v>2136</v>
      </c>
      <c r="B991" t="s">
        <v>2137</v>
      </c>
      <c r="C991" t="s">
        <v>3184</v>
      </c>
      <c r="D991" t="s">
        <v>2138</v>
      </c>
      <c r="E991">
        <v>2945.5335646743101</v>
      </c>
      <c r="F991">
        <v>5954.95</v>
      </c>
      <c r="G991">
        <v>80.699392697262198</v>
      </c>
      <c r="H991">
        <v>14.4272227556344</v>
      </c>
      <c r="I991">
        <v>66.703733657178304</v>
      </c>
      <c r="J991">
        <v>6.9333023931842304</v>
      </c>
      <c r="K991">
        <v>5312.0250318787603</v>
      </c>
      <c r="L991">
        <v>4365.8803298930798</v>
      </c>
      <c r="M991">
        <v>70.574458165418406</v>
      </c>
      <c r="N991">
        <v>1.0773970078511199</v>
      </c>
      <c r="O991">
        <v>8.1957027346997098</v>
      </c>
      <c r="P991">
        <v>123.870300751879</v>
      </c>
      <c r="Q991">
        <v>0.165231698297337</v>
      </c>
    </row>
    <row r="992" spans="1:17" hidden="1" x14ac:dyDescent="0.3">
      <c r="A992" t="s">
        <v>2139</v>
      </c>
      <c r="B992" t="s">
        <v>2140</v>
      </c>
      <c r="C992" t="s">
        <v>3184</v>
      </c>
      <c r="D992" t="s">
        <v>400</v>
      </c>
      <c r="E992">
        <v>2939.9498021999998</v>
      </c>
      <c r="F992">
        <v>267.60000000000002</v>
      </c>
      <c r="G992">
        <v>-4.7455279835903204</v>
      </c>
      <c r="H992">
        <v>-4.0211886873989</v>
      </c>
      <c r="I992">
        <v>23.590809203868702</v>
      </c>
      <c r="J992">
        <v>6.97400642153016E-2</v>
      </c>
      <c r="K992">
        <v>256.33242374453999</v>
      </c>
      <c r="L992">
        <v>228.33946508501401</v>
      </c>
      <c r="M992">
        <v>46.236008832638703</v>
      </c>
      <c r="N992">
        <v>1.1012016991339599</v>
      </c>
      <c r="O992">
        <v>12.705530642750301</v>
      </c>
      <c r="P992">
        <v>49.497206703910599</v>
      </c>
      <c r="Q992">
        <v>2.9661267001052E-2</v>
      </c>
    </row>
    <row r="993" spans="1:17" hidden="1" x14ac:dyDescent="0.3">
      <c r="A993" t="s">
        <v>2141</v>
      </c>
      <c r="B993" t="s">
        <v>2142</v>
      </c>
      <c r="C993" t="s">
        <v>3184</v>
      </c>
      <c r="D993" t="s">
        <v>1365</v>
      </c>
      <c r="E993">
        <v>2932.8943068899998</v>
      </c>
      <c r="F993">
        <v>388.35</v>
      </c>
      <c r="G993">
        <v>21.353182430083599</v>
      </c>
      <c r="H993">
        <v>-7.5035113546622796</v>
      </c>
      <c r="I993">
        <v>7.1990306304590099</v>
      </c>
      <c r="J993">
        <v>-2.9023712998786002</v>
      </c>
      <c r="K993">
        <v>393.22861993234801</v>
      </c>
      <c r="L993">
        <v>350.94601358801202</v>
      </c>
      <c r="M993">
        <v>45.642707112986798</v>
      </c>
      <c r="N993">
        <v>0.47971411821356102</v>
      </c>
      <c r="O993">
        <v>16.351229560962999</v>
      </c>
      <c r="P993">
        <v>54.690300736904902</v>
      </c>
      <c r="Q993">
        <v>2.4915095530486001E-2</v>
      </c>
    </row>
    <row r="994" spans="1:17" x14ac:dyDescent="0.3">
      <c r="A994" t="s">
        <v>2143</v>
      </c>
      <c r="B994" t="s">
        <v>2144</v>
      </c>
      <c r="C994" t="s">
        <v>3175</v>
      </c>
      <c r="D994" t="s">
        <v>261</v>
      </c>
      <c r="E994">
        <v>2905.2549349999999</v>
      </c>
      <c r="F994">
        <v>299.75</v>
      </c>
      <c r="G994">
        <v>-21.8824273174666</v>
      </c>
      <c r="H994">
        <v>-9.3060985652833104</v>
      </c>
      <c r="I994">
        <v>-13.8699280893569</v>
      </c>
      <c r="J994">
        <v>-4.5742024136553496</v>
      </c>
      <c r="K994">
        <v>316.66971268572001</v>
      </c>
      <c r="L994">
        <v>307.70396099329099</v>
      </c>
      <c r="M994">
        <v>24.544585135719998</v>
      </c>
      <c r="N994">
        <v>1.17768430363969</v>
      </c>
      <c r="O994">
        <v>33.961634695579598</v>
      </c>
      <c r="P994">
        <v>22.272078319396201</v>
      </c>
      <c r="Q994">
        <v>7.3171699718349997E-2</v>
      </c>
    </row>
    <row r="995" spans="1:17" hidden="1" x14ac:dyDescent="0.3">
      <c r="A995" t="s">
        <v>2145</v>
      </c>
      <c r="B995" t="s">
        <v>2146</v>
      </c>
      <c r="C995" t="s">
        <v>3184</v>
      </c>
      <c r="D995" t="s">
        <v>1571</v>
      </c>
      <c r="E995">
        <v>2885.9636600058202</v>
      </c>
      <c r="F995">
        <v>386.1</v>
      </c>
      <c r="G995">
        <v>-34.835148281674002</v>
      </c>
      <c r="H995">
        <v>-2.9685248351312699</v>
      </c>
      <c r="I995">
        <v>-18.321852461935698</v>
      </c>
      <c r="J995">
        <v>0.83890544699168101</v>
      </c>
      <c r="M995">
        <v>61.272890611807</v>
      </c>
      <c r="O995">
        <v>11.667961667961601</v>
      </c>
      <c r="P995">
        <v>13.3587786259542</v>
      </c>
    </row>
    <row r="996" spans="1:17" hidden="1" x14ac:dyDescent="0.3">
      <c r="A996" t="s">
        <v>2147</v>
      </c>
      <c r="B996" t="s">
        <v>2148</v>
      </c>
      <c r="C996" t="s">
        <v>3184</v>
      </c>
      <c r="D996" t="s">
        <v>187</v>
      </c>
      <c r="E996">
        <v>2884.3315851349998</v>
      </c>
      <c r="F996">
        <v>2020.15</v>
      </c>
      <c r="G996">
        <v>39.123838384429902</v>
      </c>
      <c r="H996">
        <v>-1.3139099355581001</v>
      </c>
      <c r="I996">
        <v>62.951950565700201</v>
      </c>
      <c r="J996">
        <v>-0.61363858431947405</v>
      </c>
      <c r="K996">
        <v>1948.2111217192</v>
      </c>
      <c r="L996">
        <v>1533.6292522152901</v>
      </c>
      <c r="M996">
        <v>36.270875395168602</v>
      </c>
      <c r="N996">
        <v>0.44490825631956898</v>
      </c>
      <c r="O996">
        <v>21.708784001188</v>
      </c>
      <c r="P996">
        <v>98.034506420939096</v>
      </c>
      <c r="Q996">
        <v>0.12881406706474599</v>
      </c>
    </row>
    <row r="997" spans="1:17" hidden="1" x14ac:dyDescent="0.3">
      <c r="A997" t="s">
        <v>2149</v>
      </c>
      <c r="B997" t="s">
        <v>2150</v>
      </c>
      <c r="C997" t="s">
        <v>3184</v>
      </c>
      <c r="D997" t="s">
        <v>187</v>
      </c>
      <c r="E997">
        <v>2877.093360375</v>
      </c>
      <c r="F997">
        <v>1903.85</v>
      </c>
      <c r="G997">
        <v>-45.972307140687803</v>
      </c>
      <c r="H997">
        <v>-10.998778221561899</v>
      </c>
      <c r="I997">
        <v>-10.5434502814722</v>
      </c>
      <c r="J997">
        <v>5.6679806846679101E-2</v>
      </c>
      <c r="K997">
        <v>1962.05441526563</v>
      </c>
      <c r="L997">
        <v>2011.27021911512</v>
      </c>
      <c r="M997">
        <v>40.612318245907197</v>
      </c>
      <c r="N997">
        <v>0.47270794338123601</v>
      </c>
      <c r="O997">
        <v>29.211860178060199</v>
      </c>
      <c r="P997">
        <v>9.2816347616450692</v>
      </c>
      <c r="Q997">
        <v>3.3158730735909997E-2</v>
      </c>
    </row>
    <row r="998" spans="1:17" hidden="1" x14ac:dyDescent="0.3">
      <c r="A998" t="s">
        <v>2151</v>
      </c>
      <c r="B998" t="s">
        <v>2152</v>
      </c>
      <c r="C998" t="s">
        <v>3184</v>
      </c>
      <c r="D998" t="s">
        <v>261</v>
      </c>
      <c r="E998">
        <v>2871.94</v>
      </c>
      <c r="F998">
        <v>14359.7</v>
      </c>
      <c r="G998">
        <v>-34.0392401149509</v>
      </c>
      <c r="H998">
        <v>-2.51188636078045</v>
      </c>
      <c r="I998">
        <v>9.5571049833981796</v>
      </c>
      <c r="J998">
        <v>-3.5223475900753201</v>
      </c>
      <c r="K998">
        <v>14777.2057708064</v>
      </c>
      <c r="L998">
        <v>13975.747208336201</v>
      </c>
      <c r="M998">
        <v>37.715096901408799</v>
      </c>
      <c r="N998">
        <v>0.47727723754713203</v>
      </c>
      <c r="O998">
        <v>18.387222574287701</v>
      </c>
      <c r="P998">
        <v>38.060763388135697</v>
      </c>
      <c r="Q998">
        <v>0.13887284039174599</v>
      </c>
    </row>
    <row r="999" spans="1:17" hidden="1" x14ac:dyDescent="0.3">
      <c r="A999" t="s">
        <v>2153</v>
      </c>
      <c r="B999" t="s">
        <v>2154</v>
      </c>
      <c r="C999" t="s">
        <v>3184</v>
      </c>
      <c r="D999" t="s">
        <v>124</v>
      </c>
      <c r="E999">
        <v>2868.6512640000001</v>
      </c>
      <c r="F999">
        <v>594.15</v>
      </c>
      <c r="G999">
        <v>7.5329614138434096</v>
      </c>
      <c r="H999">
        <v>-3.53520692325819</v>
      </c>
      <c r="I999">
        <v>18.1246688271595</v>
      </c>
      <c r="J999">
        <v>9.2477473892567996E-2</v>
      </c>
      <c r="K999">
        <v>590.89419779111404</v>
      </c>
      <c r="L999">
        <v>550.16823147017794</v>
      </c>
      <c r="M999">
        <v>54.636572589021</v>
      </c>
      <c r="N999">
        <v>0.387996167018967</v>
      </c>
      <c r="O999">
        <v>22.830934949086899</v>
      </c>
      <c r="P999">
        <v>44.036363636363603</v>
      </c>
      <c r="Q999">
        <v>2.1709976028991999E-2</v>
      </c>
    </row>
    <row r="1000" spans="1:17" hidden="1" x14ac:dyDescent="0.3">
      <c r="A1000" t="s">
        <v>2155</v>
      </c>
      <c r="B1000" t="s">
        <v>2156</v>
      </c>
      <c r="C1000" t="s">
        <v>3184</v>
      </c>
      <c r="D1000" t="s">
        <v>215</v>
      </c>
      <c r="E1000">
        <v>2863.96</v>
      </c>
      <c r="F1000">
        <v>650.9</v>
      </c>
      <c r="G1000">
        <v>108.029333145321</v>
      </c>
      <c r="H1000">
        <v>5.37264551377472</v>
      </c>
      <c r="I1000">
        <v>115.07190416116499</v>
      </c>
      <c r="J1000">
        <v>1.5540446021959899</v>
      </c>
      <c r="K1000">
        <v>559.34667380977305</v>
      </c>
      <c r="L1000">
        <v>415.02699432240502</v>
      </c>
      <c r="M1000">
        <v>63.1008697588479</v>
      </c>
      <c r="N1000">
        <v>0.43512773153409301</v>
      </c>
      <c r="O1000">
        <v>10.155169764940799</v>
      </c>
      <c r="P1000">
        <v>186.17278522752201</v>
      </c>
      <c r="Q1000">
        <v>0.20505438908076201</v>
      </c>
    </row>
    <row r="1001" spans="1:17" x14ac:dyDescent="0.3">
      <c r="A1001" t="s">
        <v>2157</v>
      </c>
      <c r="B1001" t="s">
        <v>2158</v>
      </c>
      <c r="C1001" t="s">
        <v>3173</v>
      </c>
      <c r="D1001" t="s">
        <v>192</v>
      </c>
      <c r="E1001">
        <v>2861.134700655</v>
      </c>
      <c r="F1001">
        <v>182.49</v>
      </c>
      <c r="G1001">
        <v>-19.711326011866699</v>
      </c>
      <c r="H1001">
        <v>-11.836693683513801</v>
      </c>
      <c r="I1001">
        <v>-39.171961315346401</v>
      </c>
      <c r="J1001">
        <v>-1.33390561291615</v>
      </c>
      <c r="K1001">
        <v>189.05718842329799</v>
      </c>
      <c r="L1001">
        <v>186.45968857572399</v>
      </c>
      <c r="M1001">
        <v>37.814945731645999</v>
      </c>
      <c r="N1001">
        <v>0.51000118856948096</v>
      </c>
      <c r="O1001">
        <v>55.076990520028403</v>
      </c>
      <c r="P1001">
        <v>37.210526315789402</v>
      </c>
      <c r="Q1001">
        <v>-3.0992508873920001E-2</v>
      </c>
    </row>
    <row r="1002" spans="1:17" hidden="1" x14ac:dyDescent="0.3">
      <c r="A1002" t="s">
        <v>2159</v>
      </c>
      <c r="B1002" t="s">
        <v>2160</v>
      </c>
      <c r="C1002" t="s">
        <v>3184</v>
      </c>
      <c r="D1002" t="s">
        <v>130</v>
      </c>
      <c r="E1002">
        <v>2852.4526392530902</v>
      </c>
      <c r="F1002">
        <v>153.37</v>
      </c>
      <c r="G1002">
        <v>-38.890595646921803</v>
      </c>
      <c r="H1002">
        <v>-14.583023549784199</v>
      </c>
      <c r="I1002">
        <v>-22.377299827183499</v>
      </c>
      <c r="J1002">
        <v>-5.4240035420085304</v>
      </c>
      <c r="O1002">
        <v>23.883419182369401</v>
      </c>
      <c r="P1002">
        <v>3.4815464543552999</v>
      </c>
    </row>
    <row r="1003" spans="1:17" hidden="1" x14ac:dyDescent="0.3">
      <c r="A1003" t="s">
        <v>2161</v>
      </c>
      <c r="B1003" t="s">
        <v>2162</v>
      </c>
      <c r="C1003" t="s">
        <v>3184</v>
      </c>
      <c r="D1003" t="s">
        <v>117</v>
      </c>
      <c r="E1003">
        <v>2851.0887086500002</v>
      </c>
      <c r="F1003">
        <v>3966.55</v>
      </c>
      <c r="G1003">
        <v>21.455138833306702</v>
      </c>
      <c r="H1003">
        <v>-6.9797257936702604</v>
      </c>
      <c r="I1003">
        <v>-25.798944775153998</v>
      </c>
      <c r="J1003">
        <v>0.97853453744044205</v>
      </c>
      <c r="K1003">
        <v>4188.5937556306699</v>
      </c>
      <c r="L1003">
        <v>3884.3554453448901</v>
      </c>
      <c r="M1003">
        <v>36.292003071227498</v>
      </c>
      <c r="N1003">
        <v>1.6799929821781201</v>
      </c>
      <c r="O1003">
        <v>29.659275692982501</v>
      </c>
      <c r="P1003">
        <v>85.943652728295504</v>
      </c>
      <c r="Q1003">
        <v>0.129836134573899</v>
      </c>
    </row>
    <row r="1004" spans="1:17" hidden="1" x14ac:dyDescent="0.3">
      <c r="A1004" t="s">
        <v>2163</v>
      </c>
      <c r="B1004" t="s">
        <v>2164</v>
      </c>
      <c r="C1004" t="s">
        <v>3184</v>
      </c>
      <c r="D1004" t="s">
        <v>124</v>
      </c>
      <c r="E1004">
        <v>2844.445275</v>
      </c>
      <c r="F1004">
        <v>560.25</v>
      </c>
      <c r="G1004">
        <v>-58.760692534622102</v>
      </c>
      <c r="H1004">
        <v>-8.8402416512927005</v>
      </c>
      <c r="I1004">
        <v>-29.5209310485942</v>
      </c>
      <c r="J1004">
        <v>-3.7675329442644001</v>
      </c>
      <c r="K1004">
        <v>585.10593432001701</v>
      </c>
      <c r="L1004">
        <v>626.55885623973904</v>
      </c>
      <c r="M1004">
        <v>25.503580661662198</v>
      </c>
      <c r="N1004">
        <v>0.50989147357313103</v>
      </c>
      <c r="O1004">
        <v>53.3244087460955</v>
      </c>
      <c r="P1004">
        <v>11.8263473053892</v>
      </c>
      <c r="Q1004">
        <v>1.3396086197476001E-2</v>
      </c>
    </row>
    <row r="1005" spans="1:17" hidden="1" x14ac:dyDescent="0.3">
      <c r="A1005" t="s">
        <v>2165</v>
      </c>
      <c r="B1005" t="s">
        <v>2166</v>
      </c>
      <c r="C1005" t="s">
        <v>3184</v>
      </c>
      <c r="D1005" t="s">
        <v>377</v>
      </c>
      <c r="E1005">
        <v>2838.6373181250001</v>
      </c>
      <c r="F1005">
        <v>1902.25</v>
      </c>
      <c r="G1005">
        <v>-48.422844479790498</v>
      </c>
      <c r="H1005">
        <v>-0.60710474636543199</v>
      </c>
      <c r="I1005">
        <v>-6.4287395554924602</v>
      </c>
      <c r="J1005">
        <v>-2.1450185573926799</v>
      </c>
      <c r="K1005">
        <v>1895.60678452617</v>
      </c>
      <c r="L1005">
        <v>1962.8853549739499</v>
      </c>
      <c r="M1005">
        <v>48.365320344073403</v>
      </c>
      <c r="N1005">
        <v>0.98752177025104204</v>
      </c>
      <c r="O1005">
        <v>29.320541464055701</v>
      </c>
      <c r="P1005">
        <v>12.5591715976331</v>
      </c>
      <c r="Q1005">
        <v>-9.4902330794629994E-2</v>
      </c>
    </row>
    <row r="1006" spans="1:17" hidden="1" x14ac:dyDescent="0.3">
      <c r="A1006" t="s">
        <v>2167</v>
      </c>
      <c r="B1006" t="s">
        <v>2168</v>
      </c>
      <c r="C1006" t="s">
        <v>3184</v>
      </c>
      <c r="D1006" t="s">
        <v>124</v>
      </c>
      <c r="E1006">
        <v>2837.70069997982</v>
      </c>
      <c r="F1006">
        <v>53.44</v>
      </c>
      <c r="G1006">
        <v>17.788609742328099</v>
      </c>
      <c r="H1006">
        <v>-1.24152109602809</v>
      </c>
      <c r="I1006">
        <v>39.470213665699198</v>
      </c>
      <c r="J1006">
        <v>-2.9982781013871098</v>
      </c>
      <c r="K1006">
        <v>50.291402939909901</v>
      </c>
      <c r="L1006">
        <v>42.843760053032</v>
      </c>
      <c r="M1006">
        <v>47.069426465272102</v>
      </c>
      <c r="N1006">
        <v>0.945694145862362</v>
      </c>
      <c r="O1006">
        <v>10.217065868263401</v>
      </c>
      <c r="P1006">
        <v>74.1851368970013</v>
      </c>
      <c r="Q1006">
        <v>0.120372682954102</v>
      </c>
    </row>
    <row r="1007" spans="1:17" hidden="1" x14ac:dyDescent="0.3">
      <c r="A1007" t="s">
        <v>2169</v>
      </c>
      <c r="B1007" t="s">
        <v>2170</v>
      </c>
      <c r="C1007" t="s">
        <v>3184</v>
      </c>
      <c r="D1007" t="s">
        <v>46</v>
      </c>
      <c r="E1007">
        <v>2824.6887980885099</v>
      </c>
      <c r="F1007">
        <v>2600.65</v>
      </c>
      <c r="G1007">
        <v>26.0213156052816</v>
      </c>
      <c r="H1007">
        <v>-4.6962103794549703</v>
      </c>
      <c r="I1007">
        <v>-21.472947535898001</v>
      </c>
      <c r="J1007">
        <v>-2.2262480910590501</v>
      </c>
      <c r="K1007">
        <v>2766.3057332570802</v>
      </c>
      <c r="L1007">
        <v>2586.7884709520499</v>
      </c>
      <c r="M1007">
        <v>37.676094565406999</v>
      </c>
      <c r="N1007">
        <v>0.42012502206052099</v>
      </c>
      <c r="O1007">
        <v>42.575894487916401</v>
      </c>
      <c r="P1007">
        <v>60.633106856083998</v>
      </c>
      <c r="Q1007">
        <v>6.9929478408036996E-2</v>
      </c>
    </row>
    <row r="1008" spans="1:17" hidden="1" x14ac:dyDescent="0.3">
      <c r="A1008" t="s">
        <v>2171</v>
      </c>
      <c r="B1008" t="s">
        <v>2172</v>
      </c>
      <c r="C1008" t="s">
        <v>3184</v>
      </c>
      <c r="D1008" t="s">
        <v>838</v>
      </c>
      <c r="E1008">
        <v>2823.9</v>
      </c>
      <c r="F1008">
        <v>470.65</v>
      </c>
      <c r="G1008">
        <v>-25.154574548175201</v>
      </c>
      <c r="H1008">
        <v>18.456463629702899</v>
      </c>
      <c r="I1008">
        <v>-8.6412787284368999</v>
      </c>
      <c r="J1008">
        <v>-1.5171375944446299</v>
      </c>
      <c r="M1008">
        <v>44.045638567238797</v>
      </c>
      <c r="O1008">
        <v>26.1446935089769</v>
      </c>
      <c r="P1008">
        <v>23.855263157894701</v>
      </c>
    </row>
    <row r="1009" spans="1:17" hidden="1" x14ac:dyDescent="0.3">
      <c r="A1009" t="s">
        <v>2173</v>
      </c>
      <c r="B1009" t="s">
        <v>2174</v>
      </c>
      <c r="C1009" t="s">
        <v>3184</v>
      </c>
      <c r="D1009" t="s">
        <v>289</v>
      </c>
      <c r="E1009">
        <v>2814.19724894</v>
      </c>
      <c r="F1009">
        <v>1885.4</v>
      </c>
      <c r="G1009">
        <v>-18.852689157673598</v>
      </c>
      <c r="H1009">
        <v>5.1032131440166397</v>
      </c>
      <c r="I1009">
        <v>-10.9394399516022</v>
      </c>
      <c r="J1009">
        <v>2.1372428854153198</v>
      </c>
      <c r="K1009">
        <v>1796.55980350502</v>
      </c>
      <c r="L1009">
        <v>1713.2822540060599</v>
      </c>
      <c r="M1009">
        <v>69.065394879679602</v>
      </c>
      <c r="N1009">
        <v>0.99940352375764396</v>
      </c>
      <c r="O1009">
        <v>12.835472578763101</v>
      </c>
      <c r="P1009">
        <v>43.923664122137403</v>
      </c>
      <c r="Q1009">
        <v>2.8426977771480001E-2</v>
      </c>
    </row>
    <row r="1010" spans="1:17" hidden="1" x14ac:dyDescent="0.3">
      <c r="A1010" t="s">
        <v>2175</v>
      </c>
      <c r="B1010" t="s">
        <v>2176</v>
      </c>
      <c r="C1010" t="s">
        <v>3184</v>
      </c>
      <c r="D1010" t="s">
        <v>270</v>
      </c>
      <c r="E1010">
        <v>2810.65427443728</v>
      </c>
      <c r="F1010">
        <v>521.9</v>
      </c>
      <c r="G1010">
        <v>128.770440364091</v>
      </c>
      <c r="H1010">
        <v>-9.87585908017439</v>
      </c>
      <c r="I1010">
        <v>51.559422447989903</v>
      </c>
      <c r="J1010">
        <v>-5.5038694093283098</v>
      </c>
      <c r="K1010">
        <v>576.84560811446602</v>
      </c>
      <c r="L1010">
        <v>488.14152674586802</v>
      </c>
      <c r="M1010">
        <v>28.275533026152601</v>
      </c>
      <c r="N1010">
        <v>0.82154351133180703</v>
      </c>
      <c r="O1010">
        <v>74.132975665836298</v>
      </c>
      <c r="P1010">
        <v>166.26192541196801</v>
      </c>
      <c r="Q1010">
        <v>0.17762538261979099</v>
      </c>
    </row>
    <row r="1011" spans="1:17" hidden="1" x14ac:dyDescent="0.3">
      <c r="A1011" t="s">
        <v>2177</v>
      </c>
      <c r="B1011" t="s">
        <v>2178</v>
      </c>
      <c r="C1011" t="s">
        <v>3184</v>
      </c>
      <c r="D1011" t="s">
        <v>1996</v>
      </c>
      <c r="E1011">
        <v>2808.96</v>
      </c>
      <c r="F1011">
        <v>438.9</v>
      </c>
      <c r="G1011">
        <v>23.783011845579299</v>
      </c>
      <c r="H1011">
        <v>13.6122891976425</v>
      </c>
      <c r="I1011">
        <v>27.722580703566901</v>
      </c>
      <c r="J1011">
        <v>-3.1968088387226099</v>
      </c>
      <c r="K1011">
        <v>388.76336693962003</v>
      </c>
      <c r="L1011">
        <v>314.41632684851101</v>
      </c>
      <c r="M1011">
        <v>54.009531619963198</v>
      </c>
      <c r="N1011">
        <v>0.42006292928746702</v>
      </c>
      <c r="O1011">
        <v>8.5896559580770102</v>
      </c>
      <c r="P1011">
        <v>93.305439330543905</v>
      </c>
      <c r="Q1011">
        <v>0.17206711897307</v>
      </c>
    </row>
    <row r="1012" spans="1:17" hidden="1" x14ac:dyDescent="0.3">
      <c r="A1012" t="s">
        <v>2179</v>
      </c>
      <c r="B1012" t="s">
        <v>2180</v>
      </c>
      <c r="C1012" t="s">
        <v>3184</v>
      </c>
      <c r="D1012" t="s">
        <v>198</v>
      </c>
      <c r="E1012">
        <v>2806.9235164625902</v>
      </c>
      <c r="F1012">
        <v>1936.25</v>
      </c>
      <c r="G1012">
        <v>23.378923084105502</v>
      </c>
      <c r="H1012">
        <v>-8.6708179161175103</v>
      </c>
      <c r="I1012">
        <v>-19.009497548183099</v>
      </c>
      <c r="J1012">
        <v>2.4744965962030299</v>
      </c>
      <c r="K1012">
        <v>1978.5490591456</v>
      </c>
      <c r="L1012">
        <v>1865.1573927490799</v>
      </c>
      <c r="M1012">
        <v>57.0069079904777</v>
      </c>
      <c r="N1012">
        <v>0.71096734660065497</v>
      </c>
      <c r="O1012">
        <v>28.082633957391799</v>
      </c>
      <c r="P1012">
        <v>62.036068454747003</v>
      </c>
      <c r="Q1012">
        <v>0.11711219984038</v>
      </c>
    </row>
    <row r="1013" spans="1:17" hidden="1" x14ac:dyDescent="0.3">
      <c r="A1013" t="s">
        <v>2181</v>
      </c>
      <c r="B1013" t="s">
        <v>2182</v>
      </c>
      <c r="C1013" t="s">
        <v>3184</v>
      </c>
      <c r="D1013" t="s">
        <v>143</v>
      </c>
      <c r="E1013">
        <v>2805.37005</v>
      </c>
      <c r="F1013">
        <v>501.9</v>
      </c>
      <c r="G1013">
        <v>-40.064104625466697</v>
      </c>
      <c r="H1013">
        <v>14.8118601711459</v>
      </c>
      <c r="I1013">
        <v>1.3875153009174399</v>
      </c>
      <c r="J1013">
        <v>4.3374765809515496</v>
      </c>
      <c r="K1013">
        <v>455.76846151863401</v>
      </c>
      <c r="L1013">
        <v>445.793463925769</v>
      </c>
      <c r="M1013">
        <v>54.089055932048602</v>
      </c>
      <c r="N1013">
        <v>0.88550309905325497</v>
      </c>
      <c r="O1013">
        <v>19.5457262402869</v>
      </c>
      <c r="P1013">
        <v>54.430769230769201</v>
      </c>
      <c r="Q1013">
        <v>0.24226576592917901</v>
      </c>
    </row>
    <row r="1014" spans="1:17" hidden="1" x14ac:dyDescent="0.3">
      <c r="A1014" t="s">
        <v>2183</v>
      </c>
      <c r="B1014" t="s">
        <v>2184</v>
      </c>
      <c r="C1014" t="s">
        <v>3184</v>
      </c>
      <c r="D1014" t="s">
        <v>2185</v>
      </c>
      <c r="E1014">
        <v>2804.7072294191398</v>
      </c>
      <c r="F1014">
        <v>999.95</v>
      </c>
      <c r="G1014">
        <v>82.487157107547404</v>
      </c>
      <c r="H1014">
        <v>12.0569764502157</v>
      </c>
      <c r="I1014">
        <v>25.143347734060299</v>
      </c>
      <c r="J1014">
        <v>6.9308507357454703</v>
      </c>
      <c r="K1014">
        <v>960.19545043581297</v>
      </c>
      <c r="L1014">
        <v>870.64037678517002</v>
      </c>
      <c r="M1014">
        <v>76.353509664387303</v>
      </c>
      <c r="N1014">
        <v>0.66501433699141699</v>
      </c>
      <c r="O1014">
        <v>45.802290114505702</v>
      </c>
      <c r="P1014">
        <v>134.67495892982799</v>
      </c>
      <c r="Q1014">
        <v>9.4849265521691997E-2</v>
      </c>
    </row>
    <row r="1015" spans="1:17" x14ac:dyDescent="0.3">
      <c r="A1015" t="s">
        <v>2186</v>
      </c>
      <c r="B1015" t="s">
        <v>2187</v>
      </c>
      <c r="C1015" t="s">
        <v>3171</v>
      </c>
      <c r="D1015" t="s">
        <v>400</v>
      </c>
      <c r="E1015">
        <v>2801.4076369599902</v>
      </c>
      <c r="F1015">
        <v>1988.6</v>
      </c>
      <c r="G1015">
        <v>-29.703875916885199</v>
      </c>
      <c r="H1015">
        <v>-17.596345251169399</v>
      </c>
      <c r="I1015">
        <v>6.4573229734502604</v>
      </c>
      <c r="J1015">
        <v>-6.8525779351768801</v>
      </c>
      <c r="K1015">
        <v>2159.2234821807901</v>
      </c>
      <c r="L1015">
        <v>1990.89332659978</v>
      </c>
      <c r="M1015">
        <v>19.937325821204201</v>
      </c>
      <c r="N1015">
        <v>0.511316721158243</v>
      </c>
      <c r="O1015">
        <v>28.7312682289047</v>
      </c>
      <c r="P1015">
        <v>29.888961463095999</v>
      </c>
      <c r="Q1015">
        <v>-7.2912581527746004E-2</v>
      </c>
    </row>
    <row r="1016" spans="1:17" x14ac:dyDescent="0.3">
      <c r="A1016" t="s">
        <v>2188</v>
      </c>
      <c r="B1016" t="s">
        <v>2189</v>
      </c>
      <c r="C1016" t="s">
        <v>3167</v>
      </c>
      <c r="D1016" t="s">
        <v>446</v>
      </c>
      <c r="E1016">
        <v>2799.4630283179999</v>
      </c>
      <c r="F1016">
        <v>84.26</v>
      </c>
      <c r="G1016">
        <v>-37.319969710245502</v>
      </c>
      <c r="H1016">
        <v>-8.3922885831917995</v>
      </c>
      <c r="I1016">
        <v>-24.439127140047301</v>
      </c>
      <c r="J1016">
        <v>-4.5059637683000604</v>
      </c>
      <c r="K1016">
        <v>87.437287278581493</v>
      </c>
      <c r="L1016">
        <v>86.512499298797806</v>
      </c>
      <c r="M1016">
        <v>29.850017914244599</v>
      </c>
      <c r="N1016">
        <v>1.4761895909126701</v>
      </c>
      <c r="O1016">
        <v>42.416330405886498</v>
      </c>
      <c r="P1016">
        <v>34.708233413269397</v>
      </c>
      <c r="Q1016">
        <v>-2.8326800455615E-2</v>
      </c>
    </row>
    <row r="1017" spans="1:17" hidden="1" x14ac:dyDescent="0.3">
      <c r="A1017" t="s">
        <v>2190</v>
      </c>
      <c r="B1017" t="s">
        <v>2191</v>
      </c>
      <c r="C1017" t="s">
        <v>3184</v>
      </c>
      <c r="D1017" t="s">
        <v>228</v>
      </c>
      <c r="E1017">
        <v>2796.9490184973001</v>
      </c>
      <c r="F1017">
        <v>6396.15</v>
      </c>
      <c r="G1017">
        <v>86.949662800804504</v>
      </c>
      <c r="H1017">
        <v>6.5365411500967303</v>
      </c>
      <c r="I1017">
        <v>57.175900483037601</v>
      </c>
      <c r="J1017">
        <v>-5.1361335217069799</v>
      </c>
      <c r="K1017">
        <v>6070.1289650712797</v>
      </c>
      <c r="L1017">
        <v>4876.0891018262801</v>
      </c>
      <c r="M1017">
        <v>49.339492273406002</v>
      </c>
      <c r="N1017">
        <v>0.775621284040797</v>
      </c>
      <c r="O1017">
        <v>6.3139544882468304</v>
      </c>
      <c r="P1017">
        <v>159.57874231448201</v>
      </c>
      <c r="Q1017">
        <v>0.122809380178298</v>
      </c>
    </row>
    <row r="1018" spans="1:17" hidden="1" x14ac:dyDescent="0.3">
      <c r="A1018" t="s">
        <v>2192</v>
      </c>
      <c r="B1018" t="s">
        <v>2193</v>
      </c>
      <c r="C1018" t="s">
        <v>3184</v>
      </c>
      <c r="D1018" t="s">
        <v>2194</v>
      </c>
      <c r="E1018">
        <v>2791.8249656736898</v>
      </c>
      <c r="F1018">
        <v>557.4</v>
      </c>
      <c r="G1018">
        <v>134.068423146897</v>
      </c>
      <c r="H1018">
        <v>7.1092685236245803</v>
      </c>
      <c r="I1018">
        <v>93.177032591245805</v>
      </c>
      <c r="J1018">
        <v>-2.8950847007915699</v>
      </c>
      <c r="K1018">
        <v>514.416137284142</v>
      </c>
      <c r="M1018">
        <v>62.018789535861302</v>
      </c>
      <c r="N1018">
        <v>1.59765152974553</v>
      </c>
      <c r="O1018">
        <v>28.588087549336201</v>
      </c>
      <c r="P1018">
        <v>178.7</v>
      </c>
    </row>
    <row r="1019" spans="1:17" hidden="1" x14ac:dyDescent="0.3">
      <c r="A1019" t="s">
        <v>2195</v>
      </c>
      <c r="B1019" t="s">
        <v>2196</v>
      </c>
      <c r="C1019" t="s">
        <v>3184</v>
      </c>
      <c r="D1019" t="s">
        <v>270</v>
      </c>
      <c r="E1019">
        <v>2788.21781749</v>
      </c>
      <c r="F1019">
        <v>474.95</v>
      </c>
      <c r="G1019">
        <v>-29.950945762190798</v>
      </c>
      <c r="H1019">
        <v>5.2195734415063297</v>
      </c>
      <c r="I1019">
        <v>9.3555533958048702</v>
      </c>
      <c r="J1019">
        <v>-6.0446456135505304</v>
      </c>
      <c r="K1019">
        <v>457.02552804325802</v>
      </c>
      <c r="L1019">
        <v>424.588606611545</v>
      </c>
      <c r="M1019">
        <v>42.671297332485203</v>
      </c>
      <c r="N1019">
        <v>0.85950502651331095</v>
      </c>
      <c r="O1019">
        <v>13.2119170438993</v>
      </c>
      <c r="P1019">
        <v>43.554480882575099</v>
      </c>
      <c r="Q1019">
        <v>-3.8248571557545998E-2</v>
      </c>
    </row>
    <row r="1020" spans="1:17" hidden="1" x14ac:dyDescent="0.3">
      <c r="A1020" t="s">
        <v>2197</v>
      </c>
      <c r="B1020" t="s">
        <v>2198</v>
      </c>
      <c r="C1020" t="s">
        <v>3184</v>
      </c>
      <c r="D1020" t="s">
        <v>89</v>
      </c>
      <c r="E1020">
        <v>2784.4017089457202</v>
      </c>
      <c r="F1020">
        <v>487.5</v>
      </c>
      <c r="G1020">
        <v>-28.6745242690358</v>
      </c>
      <c r="H1020">
        <v>-9.0107864560939799</v>
      </c>
      <c r="I1020">
        <v>-12.161228449297401</v>
      </c>
      <c r="J1020">
        <v>0.89280215232400395</v>
      </c>
      <c r="K1020">
        <v>518.06563747531095</v>
      </c>
      <c r="M1020">
        <v>43.540870937558203</v>
      </c>
      <c r="N1020">
        <v>0.20506191443497501</v>
      </c>
      <c r="O1020">
        <v>28.717948717948701</v>
      </c>
      <c r="P1020">
        <v>3.6792854104636201</v>
      </c>
    </row>
    <row r="1021" spans="1:17" hidden="1" x14ac:dyDescent="0.3">
      <c r="A1021" t="s">
        <v>2199</v>
      </c>
      <c r="B1021" t="s">
        <v>2200</v>
      </c>
      <c r="C1021" t="s">
        <v>3184</v>
      </c>
      <c r="D1021" t="s">
        <v>215</v>
      </c>
      <c r="E1021">
        <v>2766.7579088349999</v>
      </c>
      <c r="F1021">
        <v>1769.75</v>
      </c>
      <c r="G1021">
        <v>45.614851718325902</v>
      </c>
      <c r="H1021">
        <v>-7.07261628077163</v>
      </c>
      <c r="I1021">
        <v>5.27056702426919</v>
      </c>
      <c r="J1021">
        <v>4.7174054049501297</v>
      </c>
      <c r="K1021">
        <v>1818.48547206892</v>
      </c>
      <c r="L1021">
        <v>1605.1442547349</v>
      </c>
      <c r="M1021">
        <v>51.492904681021599</v>
      </c>
      <c r="N1021">
        <v>0.92760442781656105</v>
      </c>
      <c r="O1021">
        <v>42.392993360644098</v>
      </c>
      <c r="P1021">
        <v>91.107391609524299</v>
      </c>
    </row>
    <row r="1022" spans="1:17" hidden="1" x14ac:dyDescent="0.3">
      <c r="A1022" t="s">
        <v>2201</v>
      </c>
      <c r="B1022" t="s">
        <v>2202</v>
      </c>
      <c r="C1022" t="s">
        <v>3184</v>
      </c>
      <c r="D1022" t="s">
        <v>277</v>
      </c>
      <c r="E1022">
        <v>2760.6132876849902</v>
      </c>
      <c r="F1022">
        <v>854.95</v>
      </c>
      <c r="G1022">
        <v>-6.1844528204734903</v>
      </c>
      <c r="H1022">
        <v>15.2393656787656</v>
      </c>
      <c r="I1022">
        <v>22.296233838994599</v>
      </c>
      <c r="J1022">
        <v>1.7307059541768</v>
      </c>
      <c r="K1022">
        <v>755.62772836077897</v>
      </c>
      <c r="L1022">
        <v>672.88624526114597</v>
      </c>
      <c r="M1022">
        <v>67.484658471863995</v>
      </c>
      <c r="N1022">
        <v>0.99320663204510695</v>
      </c>
      <c r="O1022">
        <v>3.0001754488566399</v>
      </c>
      <c r="P1022">
        <v>61.907016381024498</v>
      </c>
      <c r="Q1022">
        <v>-9.6670534172630003E-3</v>
      </c>
    </row>
    <row r="1023" spans="1:17" hidden="1" x14ac:dyDescent="0.3">
      <c r="A1023" t="s">
        <v>2203</v>
      </c>
      <c r="B1023" t="s">
        <v>2204</v>
      </c>
      <c r="C1023" t="s">
        <v>3184</v>
      </c>
      <c r="D1023" t="s">
        <v>706</v>
      </c>
      <c r="E1023">
        <v>2753.7850353099998</v>
      </c>
      <c r="F1023">
        <v>2323.6999999999998</v>
      </c>
      <c r="G1023">
        <v>-28.235841709091599</v>
      </c>
      <c r="H1023">
        <v>-9.6453343067563502</v>
      </c>
      <c r="I1023">
        <v>-20.170054124290299</v>
      </c>
      <c r="J1023">
        <v>-3.49553393421141</v>
      </c>
      <c r="K1023">
        <v>2459.8529964900799</v>
      </c>
      <c r="L1023">
        <v>2411.1721461491302</v>
      </c>
      <c r="M1023">
        <v>36.327941434111999</v>
      </c>
      <c r="N1023">
        <v>0.42120541026661601</v>
      </c>
      <c r="O1023">
        <v>39.002452984464398</v>
      </c>
      <c r="P1023">
        <v>19.3446495981099</v>
      </c>
      <c r="Q1023">
        <v>6.4007819980762007E-2</v>
      </c>
    </row>
    <row r="1024" spans="1:17" x14ac:dyDescent="0.3">
      <c r="A1024" t="s">
        <v>2205</v>
      </c>
      <c r="B1024" t="s">
        <v>2206</v>
      </c>
      <c r="C1024" t="s">
        <v>3186</v>
      </c>
      <c r="D1024" t="s">
        <v>1951</v>
      </c>
      <c r="E1024">
        <v>2752.6779502300001</v>
      </c>
      <c r="F1024">
        <v>14.95</v>
      </c>
      <c r="G1024">
        <v>-48.991002276164402</v>
      </c>
      <c r="H1024">
        <v>-1.4138529496493699</v>
      </c>
      <c r="I1024">
        <v>-32.477706456425999</v>
      </c>
      <c r="J1024">
        <v>9.9968222008088592</v>
      </c>
      <c r="K1024">
        <v>14.5830539034748</v>
      </c>
      <c r="L1024">
        <v>16.334825803083099</v>
      </c>
      <c r="M1024">
        <v>75.989495140717295</v>
      </c>
      <c r="N1024">
        <v>1.2052907987958901</v>
      </c>
      <c r="O1024">
        <v>74.247491638796006</v>
      </c>
      <c r="P1024">
        <v>16.342412451361799</v>
      </c>
      <c r="Q1024">
        <v>-2.2129491448850999E-2</v>
      </c>
    </row>
    <row r="1025" spans="1:17" hidden="1" x14ac:dyDescent="0.3">
      <c r="A1025" t="s">
        <v>2207</v>
      </c>
      <c r="B1025" t="s">
        <v>2208</v>
      </c>
      <c r="C1025" t="s">
        <v>3184</v>
      </c>
      <c r="D1025" t="s">
        <v>261</v>
      </c>
      <c r="E1025">
        <v>2752.1228262</v>
      </c>
      <c r="F1025">
        <v>403.15</v>
      </c>
      <c r="G1025">
        <v>-59.195107558502102</v>
      </c>
      <c r="H1025">
        <v>-4.3592051252181498</v>
      </c>
      <c r="I1025">
        <v>-24.0268479564164</v>
      </c>
      <c r="J1025">
        <v>-2.0675817855825098</v>
      </c>
      <c r="K1025">
        <v>416.16102997847099</v>
      </c>
      <c r="L1025">
        <v>462.43244755841602</v>
      </c>
      <c r="M1025">
        <v>45.462003201949003</v>
      </c>
      <c r="N1025">
        <v>0.97193815703159703</v>
      </c>
      <c r="O1025">
        <v>43.321344412749497</v>
      </c>
      <c r="P1025">
        <v>1.6003024193548201</v>
      </c>
      <c r="Q1025">
        <v>-0.198170807339033</v>
      </c>
    </row>
    <row r="1026" spans="1:17" x14ac:dyDescent="0.3">
      <c r="A1026" t="s">
        <v>2209</v>
      </c>
      <c r="B1026" t="s">
        <v>2210</v>
      </c>
      <c r="C1026" t="s">
        <v>3175</v>
      </c>
      <c r="D1026" t="s">
        <v>1571</v>
      </c>
      <c r="E1026">
        <v>2744.5790785499998</v>
      </c>
      <c r="F1026">
        <v>664.05</v>
      </c>
      <c r="G1026">
        <v>-50.649118199632099</v>
      </c>
      <c r="H1026">
        <v>11.4257869927452</v>
      </c>
      <c r="I1026">
        <v>-29.0965941974729</v>
      </c>
      <c r="J1026">
        <v>8.5288009173749408</v>
      </c>
      <c r="K1026">
        <v>621.88925810108606</v>
      </c>
      <c r="L1026">
        <v>677.97489783277797</v>
      </c>
      <c r="M1026">
        <v>83.456740107093594</v>
      </c>
      <c r="N1026">
        <v>0.98127056235822696</v>
      </c>
      <c r="O1026">
        <v>36.284918304344501</v>
      </c>
      <c r="P1026">
        <v>22.699556541019899</v>
      </c>
    </row>
    <row r="1027" spans="1:17" hidden="1" x14ac:dyDescent="0.3">
      <c r="A1027" t="s">
        <v>2211</v>
      </c>
      <c r="B1027" t="s">
        <v>2212</v>
      </c>
      <c r="C1027" t="s">
        <v>3184</v>
      </c>
      <c r="D1027" t="s">
        <v>54</v>
      </c>
      <c r="E1027">
        <v>2733.7650438400001</v>
      </c>
      <c r="F1027">
        <v>1107.2</v>
      </c>
      <c r="G1027">
        <v>20.853214379860098</v>
      </c>
      <c r="H1027">
        <v>-8.1003659688643008</v>
      </c>
      <c r="I1027">
        <v>-8.0670279851298599</v>
      </c>
      <c r="J1027">
        <v>2.6788843220906902</v>
      </c>
      <c r="K1027">
        <v>1104.06892009432</v>
      </c>
      <c r="L1027">
        <v>1019.01872983585</v>
      </c>
      <c r="M1027">
        <v>51.8108071202576</v>
      </c>
      <c r="N1027">
        <v>1.88908149107945</v>
      </c>
      <c r="O1027">
        <v>12.716763005780299</v>
      </c>
      <c r="P1027">
        <v>84.548712392699301</v>
      </c>
      <c r="Q1027">
        <v>1.6636303213186002E-2</v>
      </c>
    </row>
    <row r="1028" spans="1:17" hidden="1" x14ac:dyDescent="0.3">
      <c r="A1028" t="s">
        <v>2213</v>
      </c>
      <c r="B1028" t="s">
        <v>2214</v>
      </c>
      <c r="C1028" t="s">
        <v>3184</v>
      </c>
      <c r="D1028" t="s">
        <v>167</v>
      </c>
      <c r="E1028">
        <v>2705.945517525</v>
      </c>
      <c r="F1028">
        <v>412.95</v>
      </c>
      <c r="G1028">
        <v>-6.3563644160769996</v>
      </c>
      <c r="H1028">
        <v>-0.48614254461054401</v>
      </c>
      <c r="I1028">
        <v>15.052486952974601</v>
      </c>
      <c r="J1028">
        <v>2.13990702843605</v>
      </c>
      <c r="K1028">
        <v>408.25271484137699</v>
      </c>
      <c r="L1028">
        <v>371.63291328444001</v>
      </c>
      <c r="M1028">
        <v>60.862187171703098</v>
      </c>
      <c r="N1028">
        <v>0.82507462092409101</v>
      </c>
      <c r="O1028">
        <v>17.2054728175323</v>
      </c>
      <c r="P1028">
        <v>67.186234817813698</v>
      </c>
      <c r="Q1028">
        <v>9.9824292124421996E-2</v>
      </c>
    </row>
    <row r="1029" spans="1:17" hidden="1" x14ac:dyDescent="0.3">
      <c r="A1029" t="s">
        <v>2215</v>
      </c>
      <c r="B1029" t="s">
        <v>2216</v>
      </c>
      <c r="C1029" t="s">
        <v>3184</v>
      </c>
      <c r="D1029" t="s">
        <v>552</v>
      </c>
      <c r="E1029">
        <v>2704.1624271599999</v>
      </c>
      <c r="F1029">
        <v>88.68</v>
      </c>
      <c r="G1029">
        <v>16.934166099596801</v>
      </c>
      <c r="H1029">
        <v>-3.90816767395274</v>
      </c>
      <c r="I1029">
        <v>5.1531475380642799</v>
      </c>
      <c r="J1029">
        <v>-1.40369109411232</v>
      </c>
      <c r="K1029">
        <v>85.837568324633395</v>
      </c>
      <c r="L1029">
        <v>77.730765902865102</v>
      </c>
      <c r="M1029">
        <v>46.303863544175499</v>
      </c>
      <c r="N1029">
        <v>0.89777940725643901</v>
      </c>
      <c r="O1029">
        <v>31.765899864681899</v>
      </c>
      <c r="P1029">
        <v>72.194174757281502</v>
      </c>
      <c r="Q1029">
        <v>0.14780818798399301</v>
      </c>
    </row>
    <row r="1030" spans="1:17" hidden="1" x14ac:dyDescent="0.3">
      <c r="A1030" t="s">
        <v>2217</v>
      </c>
      <c r="B1030" t="s">
        <v>2218</v>
      </c>
      <c r="C1030" t="s">
        <v>3184</v>
      </c>
      <c r="D1030" t="s">
        <v>613</v>
      </c>
      <c r="E1030">
        <v>2698.3512796908599</v>
      </c>
      <c r="F1030">
        <v>1884.15</v>
      </c>
      <c r="G1030">
        <v>183.451881793513</v>
      </c>
      <c r="H1030">
        <v>3.0842390200481602</v>
      </c>
      <c r="I1030">
        <v>22.8381195867324</v>
      </c>
      <c r="J1030">
        <v>-4.7208106980658098</v>
      </c>
      <c r="K1030">
        <v>1909.2876078138599</v>
      </c>
      <c r="L1030">
        <v>1540.6450978887401</v>
      </c>
      <c r="M1030">
        <v>39.889080753792001</v>
      </c>
      <c r="N1030">
        <v>0.920346547564032</v>
      </c>
      <c r="O1030">
        <v>19.173101929251899</v>
      </c>
      <c r="P1030">
        <v>288.48453608247399</v>
      </c>
      <c r="Q1030">
        <v>0.25035332305847002</v>
      </c>
    </row>
    <row r="1031" spans="1:17" hidden="1" x14ac:dyDescent="0.3">
      <c r="A1031" t="s">
        <v>2219</v>
      </c>
      <c r="B1031" t="s">
        <v>2220</v>
      </c>
      <c r="C1031" t="s">
        <v>3184</v>
      </c>
      <c r="D1031" t="s">
        <v>409</v>
      </c>
      <c r="E1031">
        <v>2682.2887664949999</v>
      </c>
      <c r="F1031">
        <v>1162.8499999999999</v>
      </c>
      <c r="G1031">
        <v>-43.6706829321529</v>
      </c>
      <c r="H1031">
        <v>-2.7246957905869</v>
      </c>
      <c r="I1031">
        <v>-12.243949563448901</v>
      </c>
      <c r="J1031">
        <v>0.83409003768188394</v>
      </c>
      <c r="K1031">
        <v>1170.8689725095201</v>
      </c>
      <c r="L1031">
        <v>1200.6152546323899</v>
      </c>
      <c r="M1031">
        <v>51.3432603523014</v>
      </c>
      <c r="N1031">
        <v>0.77942008774612104</v>
      </c>
      <c r="O1031">
        <v>23.8336844820914</v>
      </c>
      <c r="P1031">
        <v>6.5857011915673596</v>
      </c>
      <c r="Q1031">
        <v>-2.4110694923999001E-2</v>
      </c>
    </row>
    <row r="1032" spans="1:17" hidden="1" x14ac:dyDescent="0.3">
      <c r="A1032" t="s">
        <v>2221</v>
      </c>
      <c r="B1032" t="s">
        <v>2222</v>
      </c>
      <c r="C1032" t="s">
        <v>3184</v>
      </c>
      <c r="D1032" t="s">
        <v>46</v>
      </c>
      <c r="E1032">
        <v>2677.4946747619001</v>
      </c>
      <c r="F1032">
        <v>2136.15</v>
      </c>
      <c r="G1032">
        <v>26.884906907599099</v>
      </c>
      <c r="H1032">
        <v>-0.50159497835566003</v>
      </c>
      <c r="I1032">
        <v>7.2537477095418499</v>
      </c>
      <c r="J1032">
        <v>-2.1279022328000501</v>
      </c>
      <c r="K1032">
        <v>2175.87776612876</v>
      </c>
      <c r="L1032">
        <v>1970.54442708329</v>
      </c>
      <c r="M1032">
        <v>46.396249437534998</v>
      </c>
      <c r="N1032">
        <v>0.97877136327167502</v>
      </c>
      <c r="O1032">
        <v>23.586826767783101</v>
      </c>
      <c r="P1032">
        <v>70.755395683453202</v>
      </c>
      <c r="Q1032">
        <v>0.15522559579574799</v>
      </c>
    </row>
    <row r="1033" spans="1:17" hidden="1" x14ac:dyDescent="0.3">
      <c r="A1033" t="s">
        <v>2223</v>
      </c>
      <c r="B1033" t="s">
        <v>2224</v>
      </c>
      <c r="C1033" t="s">
        <v>3184</v>
      </c>
      <c r="D1033" t="s">
        <v>46</v>
      </c>
      <c r="E1033">
        <v>2662.4394213616101</v>
      </c>
      <c r="F1033">
        <v>395.35</v>
      </c>
      <c r="G1033">
        <v>105.873575090663</v>
      </c>
      <c r="H1033">
        <v>-8.5603843647569899</v>
      </c>
      <c r="I1033">
        <v>15.2881047467542</v>
      </c>
      <c r="J1033">
        <v>1.4592656890977</v>
      </c>
      <c r="K1033">
        <v>419.67974190364998</v>
      </c>
      <c r="L1033">
        <v>357.04332257417701</v>
      </c>
      <c r="M1033">
        <v>45.612849894488498</v>
      </c>
      <c r="N1033">
        <v>0.19908609500643401</v>
      </c>
      <c r="O1033">
        <v>63.399519413178098</v>
      </c>
      <c r="P1033">
        <v>150.61806656101399</v>
      </c>
      <c r="Q1033">
        <v>3.0844931570665E-2</v>
      </c>
    </row>
    <row r="1034" spans="1:17" hidden="1" x14ac:dyDescent="0.3">
      <c r="A1034" t="s">
        <v>2225</v>
      </c>
      <c r="B1034" t="s">
        <v>2226</v>
      </c>
      <c r="C1034" t="s">
        <v>3184</v>
      </c>
      <c r="D1034" t="s">
        <v>21</v>
      </c>
      <c r="E1034">
        <v>2658.01193556</v>
      </c>
      <c r="F1034">
        <v>407.8</v>
      </c>
      <c r="G1034">
        <v>16.661630302717899</v>
      </c>
      <c r="H1034">
        <v>16.5998202730595</v>
      </c>
      <c r="I1034">
        <v>-17.901648610753</v>
      </c>
      <c r="J1034">
        <v>0.87299435930937197</v>
      </c>
      <c r="K1034">
        <v>379.11150756982403</v>
      </c>
      <c r="L1034">
        <v>373.702894965756</v>
      </c>
      <c r="M1034">
        <v>58.2154078399277</v>
      </c>
      <c r="N1034">
        <v>1.24809656253023</v>
      </c>
      <c r="O1034">
        <v>69.3845022069642</v>
      </c>
      <c r="P1034">
        <v>70.591926375235303</v>
      </c>
      <c r="Q1034">
        <v>0.117220988632202</v>
      </c>
    </row>
    <row r="1035" spans="1:17" hidden="1" x14ac:dyDescent="0.3">
      <c r="A1035" t="s">
        <v>2227</v>
      </c>
      <c r="B1035" t="s">
        <v>2228</v>
      </c>
      <c r="C1035" t="s">
        <v>3184</v>
      </c>
      <c r="D1035" t="s">
        <v>2229</v>
      </c>
      <c r="E1035">
        <v>2658.0070311074001</v>
      </c>
      <c r="F1035">
        <v>1073.7</v>
      </c>
      <c r="G1035">
        <v>1796.04080055792</v>
      </c>
      <c r="H1035">
        <v>81.501114381250204</v>
      </c>
      <c r="I1035">
        <v>110.530981291212</v>
      </c>
      <c r="J1035">
        <v>8.5167169971436394</v>
      </c>
      <c r="K1035">
        <v>781.83391085112896</v>
      </c>
      <c r="L1035">
        <v>570.56657035671401</v>
      </c>
      <c r="M1035">
        <v>79.399631392529201</v>
      </c>
      <c r="N1035">
        <v>1.7969165337586299</v>
      </c>
      <c r="O1035">
        <v>6.4776008195957804</v>
      </c>
      <c r="P1035">
        <v>1834.3456440612499</v>
      </c>
    </row>
    <row r="1036" spans="1:17" hidden="1" x14ac:dyDescent="0.3">
      <c r="A1036" t="s">
        <v>2230</v>
      </c>
      <c r="B1036" t="s">
        <v>2231</v>
      </c>
      <c r="C1036" t="s">
        <v>3184</v>
      </c>
      <c r="D1036" t="s">
        <v>270</v>
      </c>
      <c r="E1036">
        <v>2649.6997644090002</v>
      </c>
      <c r="F1036">
        <v>104.19</v>
      </c>
      <c r="G1036">
        <v>-0.38591823767660199</v>
      </c>
      <c r="H1036">
        <v>0.69084448656503605</v>
      </c>
      <c r="I1036">
        <v>5.8831591255497901</v>
      </c>
      <c r="J1036">
        <v>0.44772615648352598</v>
      </c>
      <c r="K1036">
        <v>98.579431419566504</v>
      </c>
      <c r="L1036">
        <v>89.698904136272304</v>
      </c>
      <c r="M1036">
        <v>54.430986822371899</v>
      </c>
      <c r="N1036">
        <v>0.60336990813538904</v>
      </c>
      <c r="O1036">
        <v>8.5036951722814003</v>
      </c>
      <c r="P1036">
        <v>45.9243697478991</v>
      </c>
      <c r="Q1036">
        <v>-4.1757226392272001E-2</v>
      </c>
    </row>
    <row r="1037" spans="1:17" hidden="1" x14ac:dyDescent="0.3">
      <c r="A1037" t="s">
        <v>2232</v>
      </c>
      <c r="B1037" t="s">
        <v>2233</v>
      </c>
      <c r="C1037" t="s">
        <v>3184</v>
      </c>
      <c r="D1037" t="s">
        <v>1689</v>
      </c>
      <c r="E1037">
        <v>2644.090741</v>
      </c>
      <c r="F1037">
        <v>65.5</v>
      </c>
      <c r="G1037">
        <v>-0.20275941503411499</v>
      </c>
      <c r="H1037">
        <v>3.2350347339059899</v>
      </c>
      <c r="I1037">
        <v>-5.9886174611047398</v>
      </c>
      <c r="J1037">
        <v>0.78272444360333504</v>
      </c>
      <c r="K1037">
        <v>63.2106898632357</v>
      </c>
      <c r="L1037">
        <v>60.188149228243702</v>
      </c>
      <c r="M1037">
        <v>53.860821394049402</v>
      </c>
      <c r="N1037">
        <v>1.10157511261915</v>
      </c>
      <c r="O1037">
        <v>3.0534351145038201</v>
      </c>
      <c r="P1037">
        <v>33.374058236611603</v>
      </c>
      <c r="Q1037">
        <v>-2.7484158448541001E-2</v>
      </c>
    </row>
    <row r="1038" spans="1:17" hidden="1" x14ac:dyDescent="0.3">
      <c r="A1038" t="s">
        <v>2234</v>
      </c>
      <c r="B1038" t="s">
        <v>2235</v>
      </c>
      <c r="C1038" t="s">
        <v>3184</v>
      </c>
      <c r="D1038" t="s">
        <v>384</v>
      </c>
      <c r="E1038">
        <v>2634.5034713700002</v>
      </c>
      <c r="F1038">
        <v>890.1</v>
      </c>
      <c r="G1038">
        <v>45.282042629220904</v>
      </c>
      <c r="H1038">
        <v>-7.1624158710316301</v>
      </c>
      <c r="I1038">
        <v>52.026038426703202</v>
      </c>
      <c r="J1038">
        <v>2.7934120597915699E-2</v>
      </c>
      <c r="K1038">
        <v>870.03421849286894</v>
      </c>
      <c r="L1038">
        <v>709.87062886086699</v>
      </c>
      <c r="M1038">
        <v>44.511977601574301</v>
      </c>
      <c r="N1038">
        <v>0.35041008439700599</v>
      </c>
      <c r="O1038">
        <v>21.812155937535099</v>
      </c>
      <c r="P1038">
        <v>91.378198236938204</v>
      </c>
      <c r="Q1038">
        <v>5.7663700831731002E-2</v>
      </c>
    </row>
    <row r="1039" spans="1:17" x14ac:dyDescent="0.3">
      <c r="A1039" t="s">
        <v>2236</v>
      </c>
      <c r="B1039" t="s">
        <v>2237</v>
      </c>
      <c r="C1039" t="s">
        <v>3179</v>
      </c>
      <c r="D1039" t="s">
        <v>613</v>
      </c>
      <c r="E1039">
        <v>2619.440363359</v>
      </c>
      <c r="F1039">
        <v>177.77</v>
      </c>
      <c r="G1039">
        <v>-59.909183651448998</v>
      </c>
      <c r="H1039">
        <v>1.2579706873657801</v>
      </c>
      <c r="I1039">
        <v>-25.537633672686699</v>
      </c>
      <c r="J1039">
        <v>-1.8192620212147801</v>
      </c>
      <c r="K1039">
        <v>175.562227038674</v>
      </c>
      <c r="L1039">
        <v>204.27004058630899</v>
      </c>
      <c r="M1039">
        <v>48.405263024173699</v>
      </c>
      <c r="N1039">
        <v>1.2635120378131099</v>
      </c>
      <c r="O1039">
        <v>75.507678460932595</v>
      </c>
      <c r="P1039">
        <v>23.5200111172874</v>
      </c>
    </row>
    <row r="1040" spans="1:17" x14ac:dyDescent="0.3">
      <c r="A1040" t="s">
        <v>2238</v>
      </c>
      <c r="B1040" t="s">
        <v>2239</v>
      </c>
      <c r="C1040" t="s">
        <v>3186</v>
      </c>
      <c r="D1040" t="s">
        <v>1951</v>
      </c>
      <c r="E1040">
        <v>2616.0145701179999</v>
      </c>
      <c r="F1040">
        <v>54.87</v>
      </c>
      <c r="G1040">
        <v>-28.221050537313101</v>
      </c>
      <c r="H1040">
        <v>1.89462350903928</v>
      </c>
      <c r="I1040">
        <v>-9.32762169270495</v>
      </c>
      <c r="J1040">
        <v>3.55675789677578</v>
      </c>
      <c r="K1040">
        <v>53.0344040162433</v>
      </c>
      <c r="L1040">
        <v>52.071596564311101</v>
      </c>
      <c r="M1040">
        <v>60.881787137676397</v>
      </c>
      <c r="N1040">
        <v>1.0687343923483099</v>
      </c>
      <c r="O1040">
        <v>26.480772735556702</v>
      </c>
      <c r="P1040">
        <v>29.257950530035298</v>
      </c>
      <c r="Q1040">
        <v>-9.1886095267190004E-3</v>
      </c>
    </row>
    <row r="1041" spans="1:17" hidden="1" x14ac:dyDescent="0.3">
      <c r="A1041" t="s">
        <v>2240</v>
      </c>
      <c r="B1041" t="s">
        <v>2241</v>
      </c>
      <c r="C1041" t="s">
        <v>3184</v>
      </c>
      <c r="D1041" t="s">
        <v>613</v>
      </c>
      <c r="E1041">
        <v>2614.542942</v>
      </c>
      <c r="F1041">
        <v>601.70000000000005</v>
      </c>
      <c r="G1041">
        <v>-17.412605435352699</v>
      </c>
      <c r="H1041">
        <v>-5.8816577664201901</v>
      </c>
      <c r="I1041">
        <v>11.6537256942715</v>
      </c>
      <c r="J1041">
        <v>0.89505724982905599</v>
      </c>
      <c r="K1041">
        <v>618.66270262399996</v>
      </c>
      <c r="L1041">
        <v>578.46835586085399</v>
      </c>
      <c r="M1041">
        <v>42.158454691017198</v>
      </c>
      <c r="N1041">
        <v>0.51763610769851798</v>
      </c>
      <c r="O1041">
        <v>16.337045039055901</v>
      </c>
      <c r="P1041">
        <v>32.241758241758198</v>
      </c>
      <c r="Q1041">
        <v>1.0031093985554001E-2</v>
      </c>
    </row>
    <row r="1042" spans="1:17" hidden="1" x14ac:dyDescent="0.3">
      <c r="A1042" t="s">
        <v>2242</v>
      </c>
      <c r="B1042" t="s">
        <v>2243</v>
      </c>
      <c r="C1042" t="s">
        <v>3184</v>
      </c>
      <c r="D1042" t="s">
        <v>54</v>
      </c>
      <c r="E1042">
        <v>2604.6348447376299</v>
      </c>
      <c r="F1042">
        <v>282.5</v>
      </c>
      <c r="G1042">
        <v>15.6451074814522</v>
      </c>
      <c r="H1042">
        <v>8.9974488911606407</v>
      </c>
      <c r="I1042">
        <v>10.513697793222899</v>
      </c>
      <c r="J1042">
        <v>3.65538094229928</v>
      </c>
      <c r="K1042">
        <v>257.54329009973202</v>
      </c>
      <c r="L1042">
        <v>224.91079363436299</v>
      </c>
      <c r="M1042">
        <v>55.788036321378399</v>
      </c>
      <c r="N1042">
        <v>1.9657265928132199</v>
      </c>
      <c r="O1042">
        <v>7.2566371681415998</v>
      </c>
      <c r="P1042">
        <v>98.943661971830906</v>
      </c>
      <c r="Q1042">
        <v>0.115548821437917</v>
      </c>
    </row>
    <row r="1043" spans="1:17" hidden="1" x14ac:dyDescent="0.3">
      <c r="A1043" t="s">
        <v>2244</v>
      </c>
      <c r="B1043" t="s">
        <v>2245</v>
      </c>
      <c r="C1043" t="s">
        <v>3184</v>
      </c>
      <c r="D1043" t="s">
        <v>766</v>
      </c>
      <c r="E1043">
        <v>2604.0153841561701</v>
      </c>
      <c r="F1043">
        <v>30.5</v>
      </c>
      <c r="G1043">
        <v>81.889283635822807</v>
      </c>
      <c r="H1043">
        <v>-10.493700241513499</v>
      </c>
      <c r="I1043">
        <v>-37.243646559003302</v>
      </c>
      <c r="J1043">
        <v>-11.853471676172299</v>
      </c>
      <c r="K1043">
        <v>34.083445665856502</v>
      </c>
      <c r="L1043">
        <v>32.4060956204913</v>
      </c>
      <c r="M1043">
        <v>33.3221926198351</v>
      </c>
      <c r="N1043">
        <v>4.2936147131296103</v>
      </c>
      <c r="O1043">
        <v>48.360655737704903</v>
      </c>
      <c r="P1043">
        <v>118.20783401895901</v>
      </c>
      <c r="Q1043">
        <v>0.139756439728209</v>
      </c>
    </row>
    <row r="1044" spans="1:17" hidden="1" x14ac:dyDescent="0.3">
      <c r="A1044" t="s">
        <v>2246</v>
      </c>
      <c r="B1044" t="s">
        <v>2247</v>
      </c>
      <c r="C1044" t="s">
        <v>3184</v>
      </c>
      <c r="D1044" t="s">
        <v>46</v>
      </c>
      <c r="E1044">
        <v>2602.6817881050001</v>
      </c>
      <c r="F1044">
        <v>656.55</v>
      </c>
      <c r="G1044">
        <v>-48.368111876668401</v>
      </c>
      <c r="H1044">
        <v>-6.2361814445210797</v>
      </c>
      <c r="I1044">
        <v>-24.087936233016698</v>
      </c>
      <c r="J1044">
        <v>-2.77449786176612</v>
      </c>
      <c r="K1044">
        <v>676.11297366958297</v>
      </c>
      <c r="L1044">
        <v>690.73097873762094</v>
      </c>
      <c r="M1044">
        <v>38.003442109086599</v>
      </c>
      <c r="N1044">
        <v>0.77556276230717702</v>
      </c>
      <c r="O1044">
        <v>22.915238748000899</v>
      </c>
      <c r="P1044">
        <v>9.4432405400900006</v>
      </c>
      <c r="Q1044">
        <v>2.4249124603800001E-4</v>
      </c>
    </row>
    <row r="1045" spans="1:17" hidden="1" x14ac:dyDescent="0.3">
      <c r="A1045" t="s">
        <v>2248</v>
      </c>
      <c r="B1045" t="s">
        <v>2249</v>
      </c>
      <c r="C1045" t="s">
        <v>3184</v>
      </c>
      <c r="D1045" t="s">
        <v>228</v>
      </c>
      <c r="E1045">
        <v>2592.7094015849998</v>
      </c>
      <c r="F1045">
        <v>5047.95</v>
      </c>
      <c r="G1045">
        <v>60.3329422683857</v>
      </c>
      <c r="H1045">
        <v>7.5150199284766304</v>
      </c>
      <c r="I1045">
        <v>31.426021011355001</v>
      </c>
      <c r="J1045">
        <v>3.6041251206527001</v>
      </c>
      <c r="K1045">
        <v>4540.02000728639</v>
      </c>
      <c r="L1045">
        <v>3846.5044346623299</v>
      </c>
      <c r="M1045">
        <v>74.381893822061102</v>
      </c>
      <c r="N1045">
        <v>1.59923580761189</v>
      </c>
      <c r="O1045">
        <v>1.0241781317168199</v>
      </c>
      <c r="P1045">
        <v>114.76068921506</v>
      </c>
      <c r="Q1045">
        <v>0.107244558118424</v>
      </c>
    </row>
    <row r="1046" spans="1:17" hidden="1" x14ac:dyDescent="0.3">
      <c r="A1046" t="s">
        <v>2250</v>
      </c>
      <c r="B1046" t="s">
        <v>2251</v>
      </c>
      <c r="C1046" t="s">
        <v>3184</v>
      </c>
      <c r="D1046" t="s">
        <v>261</v>
      </c>
      <c r="E1046">
        <v>2588.3322084749998</v>
      </c>
      <c r="F1046">
        <v>17798.95</v>
      </c>
      <c r="G1046">
        <v>-4.8995487662314803</v>
      </c>
      <c r="H1046">
        <v>-2.53245634966102</v>
      </c>
      <c r="I1046">
        <v>13.216967374737299</v>
      </c>
      <c r="J1046">
        <v>-1.1042674022585199</v>
      </c>
      <c r="K1046">
        <v>17938.921649891399</v>
      </c>
      <c r="L1046">
        <v>15999.013299349799</v>
      </c>
      <c r="M1046">
        <v>43.250976282701501</v>
      </c>
      <c r="N1046">
        <v>0.362238600058088</v>
      </c>
      <c r="O1046">
        <v>17.422656954483202</v>
      </c>
      <c r="P1046">
        <v>41.261507936507897</v>
      </c>
      <c r="Q1046">
        <v>0.14325129913955001</v>
      </c>
    </row>
    <row r="1047" spans="1:17" hidden="1" x14ac:dyDescent="0.3">
      <c r="A1047" t="s">
        <v>2252</v>
      </c>
      <c r="B1047" t="s">
        <v>2253</v>
      </c>
      <c r="C1047" t="s">
        <v>3184</v>
      </c>
      <c r="D1047" t="s">
        <v>409</v>
      </c>
      <c r="E1047">
        <v>2585.4410825</v>
      </c>
      <c r="F1047">
        <v>1509.35</v>
      </c>
      <c r="G1047">
        <v>209.58179886086</v>
      </c>
      <c r="H1047">
        <v>-18.293062460289999</v>
      </c>
      <c r="I1047">
        <v>86.493773163355996</v>
      </c>
      <c r="J1047">
        <v>-4.0043309626164101</v>
      </c>
      <c r="K1047">
        <v>1645.9537335923201</v>
      </c>
      <c r="L1047">
        <v>1254.27594456457</v>
      </c>
      <c r="M1047">
        <v>30.0742450490072</v>
      </c>
      <c r="N1047">
        <v>0.86582585871331297</v>
      </c>
      <c r="O1047">
        <v>44.380031139232102</v>
      </c>
      <c r="P1047">
        <v>264.57729468599001</v>
      </c>
      <c r="Q1047">
        <v>0.267050168267289</v>
      </c>
    </row>
    <row r="1048" spans="1:17" hidden="1" x14ac:dyDescent="0.3">
      <c r="A1048" t="s">
        <v>2254</v>
      </c>
      <c r="B1048" t="s">
        <v>2255</v>
      </c>
      <c r="C1048" t="s">
        <v>3184</v>
      </c>
      <c r="D1048" t="s">
        <v>1261</v>
      </c>
      <c r="E1048">
        <v>2583.2505919499999</v>
      </c>
      <c r="F1048">
        <v>490.35</v>
      </c>
      <c r="G1048">
        <v>65.054832691688603</v>
      </c>
      <c r="H1048">
        <v>-18.624012382790699</v>
      </c>
      <c r="I1048">
        <v>61.0003772314478</v>
      </c>
      <c r="J1048">
        <v>-4.56484289445015</v>
      </c>
      <c r="K1048">
        <v>503.18936783676202</v>
      </c>
      <c r="L1048">
        <v>387.04443974950698</v>
      </c>
      <c r="M1048">
        <v>26.9911697549819</v>
      </c>
      <c r="N1048">
        <v>0.38504652470549799</v>
      </c>
      <c r="O1048">
        <v>25.155501172631698</v>
      </c>
      <c r="P1048">
        <v>131.679659815733</v>
      </c>
      <c r="Q1048">
        <v>8.6216324408803002E-2</v>
      </c>
    </row>
    <row r="1049" spans="1:17" hidden="1" x14ac:dyDescent="0.3">
      <c r="A1049" t="s">
        <v>2256</v>
      </c>
      <c r="B1049" t="s">
        <v>2257</v>
      </c>
      <c r="C1049" t="s">
        <v>3184</v>
      </c>
      <c r="D1049" t="s">
        <v>1376</v>
      </c>
      <c r="E1049">
        <v>2580.8388</v>
      </c>
      <c r="F1049">
        <v>1000</v>
      </c>
      <c r="G1049">
        <v>-31.360148281674</v>
      </c>
      <c r="H1049">
        <v>-2.2230235497842301</v>
      </c>
      <c r="I1049">
        <v>-14.846852461935701</v>
      </c>
      <c r="J1049">
        <v>0.55319116127738899</v>
      </c>
      <c r="K1049">
        <v>999.99623978024101</v>
      </c>
      <c r="L1049">
        <v>999.99653588112301</v>
      </c>
      <c r="M1049">
        <v>55.379180563809697</v>
      </c>
      <c r="N1049">
        <v>0.95672177592171204</v>
      </c>
      <c r="O1049">
        <v>3</v>
      </c>
      <c r="P1049">
        <v>3.0927835051546202</v>
      </c>
      <c r="Q1049">
        <v>-0.101916752053546</v>
      </c>
    </row>
    <row r="1050" spans="1:17" hidden="1" x14ac:dyDescent="0.3">
      <c r="A1050" t="s">
        <v>2258</v>
      </c>
      <c r="B1050" t="s">
        <v>2259</v>
      </c>
      <c r="C1050" t="s">
        <v>3184</v>
      </c>
      <c r="D1050" t="s">
        <v>400</v>
      </c>
      <c r="E1050">
        <v>2562.8121737500001</v>
      </c>
      <c r="F1050">
        <v>1073.5</v>
      </c>
      <c r="G1050">
        <v>-3.4559423958168098</v>
      </c>
      <c r="H1050">
        <v>22.464821272795401</v>
      </c>
      <c r="I1050">
        <v>8.9759230212198508E-3</v>
      </c>
      <c r="J1050">
        <v>23.168839362305299</v>
      </c>
      <c r="K1050">
        <v>888.90590731614202</v>
      </c>
      <c r="L1050">
        <v>914.93383736247404</v>
      </c>
      <c r="M1050">
        <v>94.459965736180905</v>
      </c>
      <c r="N1050">
        <v>3.3418358632428</v>
      </c>
      <c r="O1050">
        <v>35.0721937587331</v>
      </c>
      <c r="P1050">
        <v>43.765903307888003</v>
      </c>
      <c r="Q1050">
        <v>3.4714171365401003E-2</v>
      </c>
    </row>
    <row r="1051" spans="1:17" hidden="1" x14ac:dyDescent="0.3">
      <c r="A1051" t="s">
        <v>2260</v>
      </c>
      <c r="B1051" t="s">
        <v>2261</v>
      </c>
      <c r="C1051" t="s">
        <v>3184</v>
      </c>
      <c r="D1051" t="s">
        <v>766</v>
      </c>
      <c r="E1051">
        <v>2556.4864618022498</v>
      </c>
      <c r="F1051">
        <v>22.53</v>
      </c>
      <c r="G1051">
        <v>-38.605928438116997</v>
      </c>
      <c r="H1051">
        <v>38.401976450215699</v>
      </c>
      <c r="I1051">
        <v>8.7406406812348791</v>
      </c>
      <c r="J1051">
        <v>-12.034221426135099</v>
      </c>
      <c r="K1051">
        <v>19.3860981034485</v>
      </c>
      <c r="L1051">
        <v>18.352522176517098</v>
      </c>
      <c r="M1051">
        <v>51.4340994587848</v>
      </c>
      <c r="N1051">
        <v>2.73778653155843</v>
      </c>
      <c r="O1051">
        <v>22.059476253883702</v>
      </c>
      <c r="P1051">
        <v>59.673990077958898</v>
      </c>
      <c r="Q1051">
        <v>9.5824249974383005E-2</v>
      </c>
    </row>
    <row r="1052" spans="1:17" hidden="1" x14ac:dyDescent="0.3">
      <c r="A1052" t="s">
        <v>2262</v>
      </c>
      <c r="B1052" t="s">
        <v>2263</v>
      </c>
      <c r="C1052" t="s">
        <v>3184</v>
      </c>
      <c r="D1052" t="s">
        <v>479</v>
      </c>
      <c r="E1052">
        <v>2554.7496465599902</v>
      </c>
      <c r="F1052">
        <v>381.6</v>
      </c>
      <c r="G1052">
        <v>3.0533776077236001</v>
      </c>
      <c r="H1052">
        <v>4.5481012403668597</v>
      </c>
      <c r="I1052">
        <v>-0.217834738895751</v>
      </c>
      <c r="J1052">
        <v>2.0560505840729801</v>
      </c>
      <c r="K1052">
        <v>355.246251567635</v>
      </c>
      <c r="L1052">
        <v>325.92126401762198</v>
      </c>
      <c r="M1052">
        <v>57.504242624976698</v>
      </c>
      <c r="N1052">
        <v>0.60350597739327205</v>
      </c>
      <c r="O1052">
        <v>6.0796645702306096</v>
      </c>
      <c r="P1052">
        <v>62.175945601359899</v>
      </c>
    </row>
    <row r="1053" spans="1:17" hidden="1" x14ac:dyDescent="0.3">
      <c r="A1053" t="s">
        <v>2264</v>
      </c>
      <c r="B1053" t="s">
        <v>2265</v>
      </c>
      <c r="C1053" t="s">
        <v>3184</v>
      </c>
      <c r="D1053" t="s">
        <v>146</v>
      </c>
      <c r="E1053">
        <v>2551.39976315893</v>
      </c>
      <c r="F1053">
        <v>1400.8</v>
      </c>
      <c r="G1053">
        <v>402.27794695642098</v>
      </c>
      <c r="H1053">
        <v>4.5859737815157899</v>
      </c>
      <c r="I1053">
        <v>163.2828010673</v>
      </c>
      <c r="J1053">
        <v>2.9508519799908299</v>
      </c>
      <c r="K1053">
        <v>1326.46118059633</v>
      </c>
      <c r="M1053">
        <v>63.257646227743102</v>
      </c>
      <c r="N1053">
        <v>0.76235019000292303</v>
      </c>
      <c r="O1053">
        <v>12.0074243289548</v>
      </c>
      <c r="P1053">
        <v>505.48951804625</v>
      </c>
    </row>
    <row r="1054" spans="1:17" hidden="1" x14ac:dyDescent="0.3">
      <c r="A1054" t="s">
        <v>2266</v>
      </c>
      <c r="B1054" t="s">
        <v>2267</v>
      </c>
      <c r="C1054" t="s">
        <v>3184</v>
      </c>
      <c r="D1054" t="s">
        <v>377</v>
      </c>
      <c r="E1054">
        <v>2550.0742620644301</v>
      </c>
      <c r="F1054">
        <v>766.1</v>
      </c>
      <c r="G1054">
        <v>-46.824975867880902</v>
      </c>
      <c r="H1054">
        <v>-4.8106006366937599</v>
      </c>
      <c r="I1054">
        <v>-20.858384789257499</v>
      </c>
      <c r="J1054">
        <v>0.70352778458609899</v>
      </c>
      <c r="K1054">
        <v>783.03825018761495</v>
      </c>
      <c r="L1054">
        <v>820.01200143762696</v>
      </c>
      <c r="M1054">
        <v>44.164002754842798</v>
      </c>
      <c r="N1054">
        <v>1.3840477542669001</v>
      </c>
      <c r="O1054">
        <v>22.6602271243963</v>
      </c>
      <c r="P1054">
        <v>7.2068289952420903</v>
      </c>
      <c r="Q1054">
        <v>-3.9932605752763001E-2</v>
      </c>
    </row>
    <row r="1055" spans="1:17" hidden="1" x14ac:dyDescent="0.3">
      <c r="A1055" t="s">
        <v>2268</v>
      </c>
      <c r="B1055" t="s">
        <v>2269</v>
      </c>
      <c r="C1055" t="s">
        <v>3184</v>
      </c>
      <c r="D1055" t="s">
        <v>570</v>
      </c>
      <c r="E1055">
        <v>2541.6085296400202</v>
      </c>
      <c r="F1055">
        <v>144.16</v>
      </c>
      <c r="G1055">
        <v>155.24024933263999</v>
      </c>
      <c r="H1055">
        <v>-12.537817627176301</v>
      </c>
      <c r="I1055">
        <v>69.618918491359196</v>
      </c>
      <c r="J1055">
        <v>-4.2288431848256502</v>
      </c>
      <c r="K1055">
        <v>153.506622762512</v>
      </c>
      <c r="L1055">
        <v>120.88122131459301</v>
      </c>
      <c r="M1055">
        <v>29.4628122596034</v>
      </c>
      <c r="N1055">
        <v>0.74460053694677497</v>
      </c>
      <c r="O1055">
        <v>29.370144284128699</v>
      </c>
      <c r="P1055">
        <v>206.723404255319</v>
      </c>
      <c r="Q1055">
        <v>4.1927093204503003E-2</v>
      </c>
    </row>
    <row r="1056" spans="1:17" hidden="1" x14ac:dyDescent="0.3">
      <c r="A1056" t="s">
        <v>2270</v>
      </c>
      <c r="B1056" t="s">
        <v>2271</v>
      </c>
      <c r="C1056" t="s">
        <v>3184</v>
      </c>
      <c r="D1056" t="s">
        <v>517</v>
      </c>
      <c r="E1056">
        <v>2534.9400935592698</v>
      </c>
      <c r="F1056">
        <v>647.65</v>
      </c>
      <c r="G1056">
        <v>-43.046246324900302</v>
      </c>
      <c r="H1056">
        <v>0.89774708949607995</v>
      </c>
      <c r="I1056">
        <v>3.1114391326367201</v>
      </c>
      <c r="J1056">
        <v>0.27603356638939702</v>
      </c>
      <c r="K1056">
        <v>614.76268196550905</v>
      </c>
      <c r="L1056">
        <v>603.84823668265994</v>
      </c>
      <c r="M1056">
        <v>60.653153822278902</v>
      </c>
      <c r="N1056">
        <v>0.68706356031966997</v>
      </c>
      <c r="O1056">
        <v>19.972207210684701</v>
      </c>
      <c r="P1056">
        <v>40.472833749050999</v>
      </c>
      <c r="Q1056">
        <v>-8.8070208653417997E-2</v>
      </c>
    </row>
    <row r="1057" spans="1:17" hidden="1" x14ac:dyDescent="0.3">
      <c r="A1057" t="s">
        <v>2272</v>
      </c>
      <c r="B1057" t="s">
        <v>2273</v>
      </c>
      <c r="C1057" t="s">
        <v>3184</v>
      </c>
      <c r="D1057" t="s">
        <v>1008</v>
      </c>
      <c r="E1057">
        <v>2531.2973638141898</v>
      </c>
      <c r="F1057">
        <v>383.45</v>
      </c>
      <c r="G1057">
        <v>-12.091096959745601</v>
      </c>
      <c r="H1057">
        <v>-12.944793049202101</v>
      </c>
      <c r="I1057">
        <v>-0.74180856965778996</v>
      </c>
      <c r="J1057">
        <v>-3.5843088387226101</v>
      </c>
      <c r="K1057">
        <v>396.133399147011</v>
      </c>
      <c r="M1057">
        <v>38.575288029096001</v>
      </c>
      <c r="N1057">
        <v>0.33549341460982401</v>
      </c>
      <c r="O1057">
        <v>23.849263267701101</v>
      </c>
      <c r="P1057">
        <v>35.878809355067297</v>
      </c>
    </row>
    <row r="1058" spans="1:17" hidden="1" x14ac:dyDescent="0.3">
      <c r="A1058" t="s">
        <v>2274</v>
      </c>
      <c r="B1058" t="s">
        <v>2275</v>
      </c>
      <c r="C1058" t="s">
        <v>3184</v>
      </c>
      <c r="D1058" t="s">
        <v>77</v>
      </c>
      <c r="E1058">
        <v>2527.6891186500002</v>
      </c>
      <c r="F1058">
        <v>919.25</v>
      </c>
      <c r="G1058">
        <v>120.351242736945</v>
      </c>
      <c r="H1058">
        <v>-13.582167274773299</v>
      </c>
      <c r="I1058">
        <v>8.7664064636341106</v>
      </c>
      <c r="J1058">
        <v>1.4200370492457799</v>
      </c>
      <c r="K1058">
        <v>932.570818099951</v>
      </c>
      <c r="L1058">
        <v>805.18407624160704</v>
      </c>
      <c r="M1058">
        <v>51.372084391570603</v>
      </c>
      <c r="N1058">
        <v>0.37844467769721202</v>
      </c>
      <c r="O1058">
        <v>18.977427250475898</v>
      </c>
      <c r="P1058">
        <v>161.55925451700099</v>
      </c>
      <c r="Q1058">
        <v>7.7250078044808004E-2</v>
      </c>
    </row>
    <row r="1059" spans="1:17" hidden="1" x14ac:dyDescent="0.3">
      <c r="A1059" t="s">
        <v>2276</v>
      </c>
      <c r="B1059" t="s">
        <v>2277</v>
      </c>
      <c r="C1059" t="s">
        <v>3184</v>
      </c>
      <c r="D1059" t="s">
        <v>270</v>
      </c>
      <c r="E1059">
        <v>2525.8386002925199</v>
      </c>
      <c r="F1059">
        <v>504.85</v>
      </c>
      <c r="G1059">
        <v>-9.6655598762263395</v>
      </c>
      <c r="H1059">
        <v>10.504452167531801</v>
      </c>
      <c r="I1059">
        <v>-4.6536842855742497</v>
      </c>
      <c r="J1059">
        <v>-5.7105127727426902E-2</v>
      </c>
      <c r="K1059">
        <v>458.16611988865299</v>
      </c>
      <c r="L1059">
        <v>443.94069060886</v>
      </c>
      <c r="M1059">
        <v>75.798293049908693</v>
      </c>
      <c r="N1059">
        <v>3.1022124061803198</v>
      </c>
      <c r="O1059">
        <v>4.9618698623353303</v>
      </c>
      <c r="P1059">
        <v>32.315554973135797</v>
      </c>
      <c r="Q1059">
        <v>1.1197160663106999E-2</v>
      </c>
    </row>
    <row r="1060" spans="1:17" hidden="1" x14ac:dyDescent="0.3">
      <c r="A1060" t="s">
        <v>2278</v>
      </c>
      <c r="B1060" t="s">
        <v>2279</v>
      </c>
      <c r="C1060" t="s">
        <v>3184</v>
      </c>
      <c r="D1060" t="s">
        <v>377</v>
      </c>
      <c r="E1060">
        <v>2512.65585046763</v>
      </c>
      <c r="F1060">
        <v>1138.3499999999999</v>
      </c>
      <c r="G1060">
        <v>-23.867230434648601</v>
      </c>
      <c r="H1060">
        <v>-7.1108541049916498</v>
      </c>
      <c r="I1060">
        <v>-11.0206941255621</v>
      </c>
      <c r="J1060">
        <v>-0.52866493882688903</v>
      </c>
      <c r="K1060">
        <v>1121.3518417444</v>
      </c>
      <c r="L1060">
        <v>1059.62130805831</v>
      </c>
      <c r="M1060">
        <v>49.645691873695398</v>
      </c>
      <c r="N1060">
        <v>0.87054788617574197</v>
      </c>
      <c r="O1060">
        <v>14.007115561997599</v>
      </c>
      <c r="P1060">
        <v>32.366279069767401</v>
      </c>
      <c r="Q1060">
        <v>8.6624364795745007E-2</v>
      </c>
    </row>
    <row r="1061" spans="1:17" hidden="1" x14ac:dyDescent="0.3">
      <c r="A1061" t="s">
        <v>2280</v>
      </c>
      <c r="B1061" t="s">
        <v>2281</v>
      </c>
      <c r="C1061" t="s">
        <v>3184</v>
      </c>
      <c r="D1061" t="s">
        <v>270</v>
      </c>
      <c r="E1061">
        <v>2510.5699356700002</v>
      </c>
      <c r="F1061">
        <v>2031.75</v>
      </c>
      <c r="G1061">
        <v>310.42067363613398</v>
      </c>
      <c r="H1061">
        <v>10.4016992883532</v>
      </c>
      <c r="I1061">
        <v>184.291840117569</v>
      </c>
      <c r="J1061">
        <v>-0.92577598625564395</v>
      </c>
      <c r="K1061">
        <v>1766.05460042247</v>
      </c>
      <c r="L1061">
        <v>1115.7364597245501</v>
      </c>
      <c r="M1061">
        <v>41.469685464419399</v>
      </c>
      <c r="N1061">
        <v>0.236008205781324</v>
      </c>
      <c r="O1061">
        <v>17.140396210163601</v>
      </c>
      <c r="P1061">
        <v>431.24591449862697</v>
      </c>
    </row>
    <row r="1062" spans="1:17" hidden="1" x14ac:dyDescent="0.3">
      <c r="A1062" t="s">
        <v>2282</v>
      </c>
      <c r="B1062" t="s">
        <v>2283</v>
      </c>
      <c r="C1062" t="s">
        <v>3184</v>
      </c>
      <c r="D1062" t="s">
        <v>270</v>
      </c>
      <c r="E1062">
        <v>2509.2929949999998</v>
      </c>
      <c r="F1062">
        <v>1117.4000000000001</v>
      </c>
      <c r="G1062">
        <v>66.287326733802999</v>
      </c>
      <c r="H1062">
        <v>-10.644119316698101</v>
      </c>
      <c r="I1062">
        <v>68.875607255262494</v>
      </c>
      <c r="J1062">
        <v>5.4733789547046197</v>
      </c>
      <c r="K1062">
        <v>1060.44087534593</v>
      </c>
      <c r="L1062">
        <v>835.31214344882596</v>
      </c>
      <c r="M1062">
        <v>45.371023034348198</v>
      </c>
      <c r="N1062">
        <v>0.77165371781843495</v>
      </c>
      <c r="O1062">
        <v>12.623053517093201</v>
      </c>
      <c r="P1062">
        <v>126.653144016227</v>
      </c>
    </row>
    <row r="1063" spans="1:17" hidden="1" x14ac:dyDescent="0.3">
      <c r="A1063" t="s">
        <v>2284</v>
      </c>
      <c r="B1063" t="s">
        <v>2285</v>
      </c>
      <c r="C1063" t="s">
        <v>3184</v>
      </c>
      <c r="D1063" t="s">
        <v>167</v>
      </c>
      <c r="E1063">
        <v>2485.9963294949998</v>
      </c>
      <c r="F1063">
        <v>1649.95</v>
      </c>
      <c r="G1063">
        <v>129.089733328428</v>
      </c>
      <c r="H1063">
        <v>-6.6513136331947997</v>
      </c>
      <c r="I1063">
        <v>19.667251565457001</v>
      </c>
      <c r="J1063">
        <v>-4.5266304984378296</v>
      </c>
      <c r="K1063">
        <v>1655.59164726155</v>
      </c>
      <c r="L1063">
        <v>1302.47206975822</v>
      </c>
      <c r="M1063">
        <v>34.222245828154499</v>
      </c>
      <c r="N1063">
        <v>0.32273931967595199</v>
      </c>
      <c r="O1063">
        <v>18.0035758659353</v>
      </c>
      <c r="P1063">
        <v>207.970135324311</v>
      </c>
      <c r="Q1063">
        <v>0.100342702436632</v>
      </c>
    </row>
    <row r="1064" spans="1:17" hidden="1" x14ac:dyDescent="0.3">
      <c r="A1064" t="s">
        <v>2286</v>
      </c>
      <c r="B1064" t="s">
        <v>2287</v>
      </c>
      <c r="C1064" t="s">
        <v>3184</v>
      </c>
      <c r="D1064" t="s">
        <v>130</v>
      </c>
      <c r="E1064">
        <v>2485.4699714939902</v>
      </c>
      <c r="F1064">
        <v>146.4</v>
      </c>
      <c r="G1064">
        <v>51.320161176773603</v>
      </c>
      <c r="H1064">
        <v>30.448456594620001</v>
      </c>
      <c r="I1064">
        <v>46.067634238437897</v>
      </c>
      <c r="J1064">
        <v>15.396941161277301</v>
      </c>
      <c r="K1064">
        <v>110.92683787567201</v>
      </c>
      <c r="L1064">
        <v>97.001749538004205</v>
      </c>
      <c r="M1064">
        <v>89.779958100051402</v>
      </c>
      <c r="N1064">
        <v>1.73517575002917</v>
      </c>
      <c r="O1064">
        <v>0.88797814207648396</v>
      </c>
      <c r="P1064">
        <v>109.11298385944799</v>
      </c>
      <c r="Q1064">
        <v>8.1083386119912004E-2</v>
      </c>
    </row>
    <row r="1065" spans="1:17" hidden="1" x14ac:dyDescent="0.3">
      <c r="A1065" t="s">
        <v>2288</v>
      </c>
      <c r="B1065" t="s">
        <v>2289</v>
      </c>
      <c r="C1065" t="s">
        <v>3184</v>
      </c>
      <c r="D1065" t="s">
        <v>124</v>
      </c>
      <c r="E1065">
        <v>2480.1060558599902</v>
      </c>
      <c r="F1065">
        <v>191.78</v>
      </c>
      <c r="G1065">
        <v>-4.7726895357994996</v>
      </c>
      <c r="H1065">
        <v>11.021735824293099</v>
      </c>
      <c r="I1065">
        <v>27.212406797323499</v>
      </c>
      <c r="J1065">
        <v>7.8427016507878697</v>
      </c>
      <c r="K1065">
        <v>174.34856715248301</v>
      </c>
      <c r="L1065">
        <v>159.700272646477</v>
      </c>
      <c r="M1065">
        <v>63.367213896824303</v>
      </c>
      <c r="N1065">
        <v>0.87178994708650404</v>
      </c>
      <c r="O1065">
        <v>9.4483262071123093</v>
      </c>
      <c r="P1065">
        <v>66.765217391304304</v>
      </c>
    </row>
    <row r="1066" spans="1:17" hidden="1" x14ac:dyDescent="0.3">
      <c r="A1066" t="s">
        <v>2290</v>
      </c>
      <c r="B1066" t="s">
        <v>2291</v>
      </c>
      <c r="C1066" t="s">
        <v>3184</v>
      </c>
      <c r="D1066" t="s">
        <v>289</v>
      </c>
      <c r="E1066">
        <v>2479.49029893738</v>
      </c>
      <c r="F1066">
        <v>3944.55</v>
      </c>
      <c r="G1066">
        <v>1989.3656581699299</v>
      </c>
      <c r="H1066">
        <v>-2.2585439232555902</v>
      </c>
      <c r="I1066">
        <v>125.009035166898</v>
      </c>
      <c r="J1066">
        <v>-2.1628582214386598</v>
      </c>
      <c r="K1066">
        <v>3784.9725171268401</v>
      </c>
      <c r="L1066">
        <v>2482.5231059231</v>
      </c>
      <c r="M1066">
        <v>41.874364714338697</v>
      </c>
      <c r="N1066">
        <v>0.53890297087535199</v>
      </c>
      <c r="O1066">
        <v>21.658997857803701</v>
      </c>
      <c r="P1066">
        <v>2020.72580645161</v>
      </c>
      <c r="Q1066">
        <v>0.23227486181235399</v>
      </c>
    </row>
    <row r="1067" spans="1:17" x14ac:dyDescent="0.3">
      <c r="A1067" t="s">
        <v>2292</v>
      </c>
      <c r="B1067" t="s">
        <v>2293</v>
      </c>
      <c r="C1067" t="s">
        <v>3169</v>
      </c>
      <c r="D1067" t="s">
        <v>51</v>
      </c>
      <c r="E1067">
        <v>2479.3957187593801</v>
      </c>
      <c r="F1067">
        <v>245.91</v>
      </c>
      <c r="G1067">
        <v>-89.552939849168098</v>
      </c>
      <c r="H1067">
        <v>-25.817865867634101</v>
      </c>
      <c r="I1067">
        <v>-63.336588532316902</v>
      </c>
      <c r="J1067">
        <v>-1.08280883872261</v>
      </c>
      <c r="K1067">
        <v>324.01489931773699</v>
      </c>
      <c r="L1067">
        <v>430.40955625179402</v>
      </c>
      <c r="M1067">
        <v>16.5602626428545</v>
      </c>
      <c r="N1067">
        <v>1.73798528158205</v>
      </c>
      <c r="O1067">
        <v>174.42966939124</v>
      </c>
      <c r="P1067">
        <v>1.1559029206088001</v>
      </c>
    </row>
    <row r="1068" spans="1:17" hidden="1" x14ac:dyDescent="0.3">
      <c r="A1068" t="s">
        <v>2294</v>
      </c>
      <c r="B1068" t="s">
        <v>2295</v>
      </c>
      <c r="C1068" t="s">
        <v>3184</v>
      </c>
      <c r="D1068" t="s">
        <v>124</v>
      </c>
      <c r="E1068">
        <v>2470.3941826199998</v>
      </c>
      <c r="F1068">
        <v>302.89999999999998</v>
      </c>
      <c r="G1068">
        <v>17.998826077300201</v>
      </c>
      <c r="H1068">
        <v>3.1334981893461902</v>
      </c>
      <c r="I1068">
        <v>24.2256911560624</v>
      </c>
      <c r="J1068">
        <v>1.4525915610108899</v>
      </c>
      <c r="K1068">
        <v>286.846230398464</v>
      </c>
      <c r="L1068">
        <v>262.93739962942999</v>
      </c>
      <c r="M1068">
        <v>61.235235482126399</v>
      </c>
      <c r="N1068">
        <v>1.65813061011713</v>
      </c>
      <c r="O1068">
        <v>12.3142951469131</v>
      </c>
      <c r="P1068">
        <v>63.376483279395799</v>
      </c>
      <c r="Q1068">
        <v>9.7699657080694002E-2</v>
      </c>
    </row>
    <row r="1069" spans="1:17" x14ac:dyDescent="0.3">
      <c r="A1069" t="s">
        <v>2296</v>
      </c>
      <c r="B1069" t="s">
        <v>2297</v>
      </c>
      <c r="C1069" t="s">
        <v>3180</v>
      </c>
      <c r="D1069" t="s">
        <v>431</v>
      </c>
      <c r="E1069">
        <v>2467.1710145699999</v>
      </c>
      <c r="F1069">
        <v>464.85</v>
      </c>
      <c r="G1069">
        <v>-37.998027373861198</v>
      </c>
      <c r="H1069">
        <v>-6.45664530503762</v>
      </c>
      <c r="I1069">
        <v>-24.073565994448899</v>
      </c>
      <c r="J1069">
        <v>-2.8043971963109602</v>
      </c>
      <c r="K1069">
        <v>478.174970862267</v>
      </c>
      <c r="L1069">
        <v>492.43243786172701</v>
      </c>
      <c r="M1069">
        <v>33.982783656716698</v>
      </c>
      <c r="N1069">
        <v>1.0049618718714799</v>
      </c>
      <c r="O1069">
        <v>25.201677960632399</v>
      </c>
      <c r="P1069">
        <v>7.3308704687139201</v>
      </c>
      <c r="Q1069">
        <v>-1.7141379052337001E-2</v>
      </c>
    </row>
    <row r="1070" spans="1:17" hidden="1" x14ac:dyDescent="0.3">
      <c r="A1070" t="s">
        <v>2298</v>
      </c>
      <c r="B1070" t="s">
        <v>2299</v>
      </c>
      <c r="C1070" t="s">
        <v>3184</v>
      </c>
      <c r="D1070" t="s">
        <v>1025</v>
      </c>
      <c r="E1070">
        <v>2463.82650101128</v>
      </c>
      <c r="F1070">
        <v>134.96</v>
      </c>
      <c r="G1070">
        <v>-14.0750174917201</v>
      </c>
      <c r="H1070">
        <v>-3.8413352570301802</v>
      </c>
      <c r="I1070">
        <v>2.4382783280182299</v>
      </c>
      <c r="J1070">
        <v>-5.1351386779958297</v>
      </c>
      <c r="M1070">
        <v>35.932943314055102</v>
      </c>
      <c r="O1070">
        <v>17.664493183165298</v>
      </c>
      <c r="P1070">
        <v>26.013071895424801</v>
      </c>
    </row>
    <row r="1071" spans="1:17" hidden="1" x14ac:dyDescent="0.3">
      <c r="A1071" t="s">
        <v>2300</v>
      </c>
      <c r="B1071" t="s">
        <v>2301</v>
      </c>
      <c r="C1071" t="s">
        <v>3184</v>
      </c>
      <c r="D1071" t="s">
        <v>46</v>
      </c>
      <c r="E1071">
        <v>2456.4174774749999</v>
      </c>
      <c r="F1071">
        <v>581.54999999999995</v>
      </c>
      <c r="G1071">
        <v>-19.156791152598199</v>
      </c>
      <c r="H1071">
        <v>-12.018277156112701</v>
      </c>
      <c r="I1071">
        <v>-23.321828854759101</v>
      </c>
      <c r="J1071">
        <v>0.30447761067703799</v>
      </c>
      <c r="K1071">
        <v>571.20455854673003</v>
      </c>
      <c r="L1071">
        <v>571.18653332287897</v>
      </c>
      <c r="M1071">
        <v>53.711686716171798</v>
      </c>
      <c r="N1071">
        <v>0.67762893326447504</v>
      </c>
      <c r="O1071">
        <v>46.161121141776299</v>
      </c>
      <c r="P1071">
        <v>34.446884753207698</v>
      </c>
      <c r="Q1071">
        <v>0.16847089694092801</v>
      </c>
    </row>
    <row r="1072" spans="1:17" hidden="1" x14ac:dyDescent="0.3">
      <c r="A1072" t="s">
        <v>2302</v>
      </c>
      <c r="B1072" t="s">
        <v>2303</v>
      </c>
      <c r="C1072" t="s">
        <v>3184</v>
      </c>
      <c r="D1072" t="s">
        <v>124</v>
      </c>
      <c r="E1072">
        <v>2455.7515117379999</v>
      </c>
      <c r="F1072">
        <v>181.98</v>
      </c>
      <c r="G1072">
        <v>35.2119340981886</v>
      </c>
      <c r="H1072">
        <v>-1.0105652627987001</v>
      </c>
      <c r="I1072">
        <v>22.186280068184701</v>
      </c>
      <c r="J1072">
        <v>1.37313575961533</v>
      </c>
      <c r="K1072">
        <v>173.919543347245</v>
      </c>
      <c r="L1072">
        <v>151.96097789279801</v>
      </c>
      <c r="M1072">
        <v>63.7859824175722</v>
      </c>
      <c r="N1072">
        <v>0.87933011821378104</v>
      </c>
      <c r="O1072">
        <v>12.1661721068249</v>
      </c>
      <c r="P1072">
        <v>93.390010626992506</v>
      </c>
      <c r="Q1072">
        <v>0.17707579517536801</v>
      </c>
    </row>
    <row r="1073" spans="1:17" hidden="1" x14ac:dyDescent="0.3">
      <c r="A1073" t="s">
        <v>2304</v>
      </c>
      <c r="B1073" t="s">
        <v>2305</v>
      </c>
      <c r="C1073" t="s">
        <v>3184</v>
      </c>
      <c r="D1073" t="s">
        <v>103</v>
      </c>
      <c r="E1073">
        <v>2432.8676815059998</v>
      </c>
      <c r="F1073">
        <v>20.74</v>
      </c>
      <c r="G1073">
        <v>41.6798159017888</v>
      </c>
      <c r="H1073">
        <v>-2.9885737890186799</v>
      </c>
      <c r="I1073">
        <v>-5.8022034996074998</v>
      </c>
      <c r="J1073">
        <v>2.6201202951356399</v>
      </c>
      <c r="K1073">
        <v>20.4231950731801</v>
      </c>
      <c r="L1073">
        <v>19.216134119614999</v>
      </c>
      <c r="M1073">
        <v>55.980807639463997</v>
      </c>
      <c r="N1073">
        <v>0.96269747102385905</v>
      </c>
      <c r="O1073">
        <v>53.735102338046602</v>
      </c>
      <c r="P1073">
        <v>85.964110885962199</v>
      </c>
      <c r="Q1073">
        <v>0.14221878564304</v>
      </c>
    </row>
    <row r="1074" spans="1:17" hidden="1" x14ac:dyDescent="0.3">
      <c r="A1074" t="s">
        <v>2306</v>
      </c>
      <c r="B1074" t="s">
        <v>2307</v>
      </c>
      <c r="C1074" t="s">
        <v>3184</v>
      </c>
      <c r="D1074" t="s">
        <v>143</v>
      </c>
      <c r="E1074">
        <v>2428.2457966799998</v>
      </c>
      <c r="F1074">
        <v>23576.85</v>
      </c>
      <c r="G1074">
        <v>724.81234377461203</v>
      </c>
      <c r="H1074">
        <v>42.733703052674201</v>
      </c>
      <c r="I1074">
        <v>268.775429240351</v>
      </c>
      <c r="J1074">
        <v>-2.05506779199966E-2</v>
      </c>
      <c r="K1074">
        <v>16888.991663071101</v>
      </c>
      <c r="L1074">
        <v>9592.3840780512692</v>
      </c>
      <c r="M1074">
        <v>59.003872404787401</v>
      </c>
      <c r="N1074">
        <v>1.9932428498794801</v>
      </c>
      <c r="O1074">
        <v>17.806237898616601</v>
      </c>
      <c r="P1074">
        <v>792.62295081967102</v>
      </c>
      <c r="Q1074">
        <v>0.18465365586177299</v>
      </c>
    </row>
    <row r="1075" spans="1:17" hidden="1" x14ac:dyDescent="0.3">
      <c r="A1075" t="s">
        <v>2308</v>
      </c>
      <c r="B1075" t="s">
        <v>2309</v>
      </c>
      <c r="C1075" t="s">
        <v>3184</v>
      </c>
      <c r="D1075" t="s">
        <v>187</v>
      </c>
      <c r="E1075">
        <v>2426.3953499499999</v>
      </c>
      <c r="F1075">
        <v>436.15</v>
      </c>
      <c r="G1075">
        <v>-9.6495301708885499</v>
      </c>
      <c r="H1075">
        <v>-3.5465529615489402</v>
      </c>
      <c r="I1075">
        <v>10.555677727828501</v>
      </c>
      <c r="J1075">
        <v>-3.7159045367033001</v>
      </c>
      <c r="K1075">
        <v>440.20755332802298</v>
      </c>
      <c r="L1075">
        <v>404.56771341089097</v>
      </c>
      <c r="M1075">
        <v>35.390293829355201</v>
      </c>
      <c r="N1075">
        <v>0.68833896954268503</v>
      </c>
      <c r="O1075">
        <v>12.117390805915401</v>
      </c>
      <c r="P1075">
        <v>39.3227918862801</v>
      </c>
      <c r="Q1075">
        <v>3.0033957826050998E-2</v>
      </c>
    </row>
    <row r="1076" spans="1:17" hidden="1" x14ac:dyDescent="0.3">
      <c r="A1076" t="s">
        <v>2310</v>
      </c>
      <c r="B1076" t="s">
        <v>2311</v>
      </c>
      <c r="C1076" t="s">
        <v>3184</v>
      </c>
      <c r="D1076" t="s">
        <v>440</v>
      </c>
      <c r="E1076">
        <v>2420.5282388999999</v>
      </c>
      <c r="F1076">
        <v>587.75</v>
      </c>
      <c r="G1076">
        <v>-48.062245787343002</v>
      </c>
      <c r="H1076">
        <v>-5.09834371833748</v>
      </c>
      <c r="I1076">
        <v>-24.354165779872499</v>
      </c>
      <c r="J1076">
        <v>-2.6659756426086498</v>
      </c>
      <c r="K1076">
        <v>608.30189036519903</v>
      </c>
      <c r="L1076">
        <v>635.92472381777498</v>
      </c>
      <c r="M1076">
        <v>39.292036979202301</v>
      </c>
      <c r="N1076">
        <v>0.50700428575799805</v>
      </c>
      <c r="O1076">
        <v>35.882603147596697</v>
      </c>
      <c r="P1076">
        <v>9.1052533877853996</v>
      </c>
      <c r="Q1076">
        <v>-4.0031001189793997E-2</v>
      </c>
    </row>
    <row r="1077" spans="1:17" hidden="1" x14ac:dyDescent="0.3">
      <c r="A1077" t="s">
        <v>2312</v>
      </c>
      <c r="B1077" t="s">
        <v>2313</v>
      </c>
      <c r="C1077" t="s">
        <v>3184</v>
      </c>
      <c r="D1077" t="s">
        <v>130</v>
      </c>
      <c r="E1077">
        <v>2419.5362018750002</v>
      </c>
      <c r="F1077">
        <v>681.85</v>
      </c>
      <c r="G1077">
        <v>62.582833790792598</v>
      </c>
      <c r="H1077">
        <v>-3.11691889862144</v>
      </c>
      <c r="I1077">
        <v>-16.225416125492799</v>
      </c>
      <c r="J1077">
        <v>-2.8264319080155098</v>
      </c>
      <c r="K1077">
        <v>684.13426748410404</v>
      </c>
      <c r="L1077">
        <v>621.63746325708803</v>
      </c>
      <c r="M1077">
        <v>47.098082492026698</v>
      </c>
      <c r="N1077">
        <v>1.36278784280444</v>
      </c>
      <c r="O1077">
        <v>20.084750128760099</v>
      </c>
      <c r="P1077">
        <v>108.17457272877</v>
      </c>
      <c r="Q1077">
        <v>7.2876164682459998E-2</v>
      </c>
    </row>
    <row r="1078" spans="1:17" hidden="1" x14ac:dyDescent="0.3">
      <c r="A1078" t="s">
        <v>2314</v>
      </c>
      <c r="B1078" t="s">
        <v>2315</v>
      </c>
      <c r="C1078" t="s">
        <v>3184</v>
      </c>
      <c r="D1078" t="s">
        <v>468</v>
      </c>
      <c r="E1078">
        <v>2416.9840828749998</v>
      </c>
      <c r="F1078">
        <v>1033.25</v>
      </c>
      <c r="G1078">
        <v>-66.864658128432893</v>
      </c>
      <c r="H1078">
        <v>5.13878027398966</v>
      </c>
      <c r="I1078">
        <v>-25.041976533032098</v>
      </c>
      <c r="J1078">
        <v>-2.3779000125682601</v>
      </c>
      <c r="K1078">
        <v>1016.50809162445</v>
      </c>
      <c r="L1078">
        <v>1184.29883867082</v>
      </c>
      <c r="M1078">
        <v>55.722214371173003</v>
      </c>
      <c r="N1078">
        <v>2.3781333193709999</v>
      </c>
      <c r="O1078">
        <v>59.772562303411497</v>
      </c>
      <c r="P1078">
        <v>10.834003754357701</v>
      </c>
      <c r="Q1078">
        <v>-0.154864743029061</v>
      </c>
    </row>
    <row r="1079" spans="1:17" hidden="1" x14ac:dyDescent="0.3">
      <c r="A1079" t="s">
        <v>2316</v>
      </c>
      <c r="B1079" t="s">
        <v>2317</v>
      </c>
      <c r="C1079" t="s">
        <v>3184</v>
      </c>
      <c r="D1079" t="s">
        <v>294</v>
      </c>
      <c r="E1079">
        <v>2415.5146941599901</v>
      </c>
      <c r="F1079">
        <v>396.4</v>
      </c>
      <c r="G1079">
        <v>32.831629703207298</v>
      </c>
      <c r="H1079">
        <v>-3.6283213983105398</v>
      </c>
      <c r="I1079">
        <v>-10.879899475246299</v>
      </c>
      <c r="J1079">
        <v>-0.97456936536527095</v>
      </c>
      <c r="K1079">
        <v>414.99532024608197</v>
      </c>
      <c r="L1079">
        <v>378.00633649523002</v>
      </c>
      <c r="M1079">
        <v>44.460808794491399</v>
      </c>
      <c r="N1079">
        <v>0.41300892458246002</v>
      </c>
      <c r="O1079">
        <v>37.222502522704303</v>
      </c>
      <c r="P1079">
        <v>91.590140164330506</v>
      </c>
      <c r="Q1079">
        <v>5.8756625122692002E-2</v>
      </c>
    </row>
    <row r="1080" spans="1:17" hidden="1" x14ac:dyDescent="0.3">
      <c r="A1080" t="s">
        <v>2318</v>
      </c>
      <c r="B1080" t="s">
        <v>2319</v>
      </c>
      <c r="C1080" t="s">
        <v>3184</v>
      </c>
      <c r="D1080" t="s">
        <v>2320</v>
      </c>
      <c r="E1080">
        <v>2413.1121014649998</v>
      </c>
      <c r="F1080">
        <v>1450.15</v>
      </c>
      <c r="G1080">
        <v>-10.079726771261701</v>
      </c>
      <c r="H1080">
        <v>20.1112096204536</v>
      </c>
      <c r="I1080">
        <v>6.4335690484765902</v>
      </c>
      <c r="J1080">
        <v>14.023457201965901</v>
      </c>
      <c r="M1080">
        <v>74.376040792176397</v>
      </c>
      <c r="O1080">
        <v>1.21711547081335</v>
      </c>
      <c r="P1080">
        <v>30.6264919155069</v>
      </c>
    </row>
    <row r="1081" spans="1:17" hidden="1" x14ac:dyDescent="0.3">
      <c r="A1081" t="s">
        <v>2321</v>
      </c>
      <c r="B1081" t="s">
        <v>2322</v>
      </c>
      <c r="C1081" t="s">
        <v>3184</v>
      </c>
      <c r="D1081" t="s">
        <v>140</v>
      </c>
      <c r="E1081">
        <v>2408.0273190049902</v>
      </c>
      <c r="F1081">
        <v>1867.15</v>
      </c>
      <c r="G1081">
        <v>-4.8251794554338998</v>
      </c>
      <c r="H1081">
        <v>6.5218803523706903</v>
      </c>
      <c r="I1081">
        <v>-9.5514908377992391</v>
      </c>
      <c r="J1081">
        <v>0.66310483882820104</v>
      </c>
      <c r="K1081">
        <v>1729.5944061287801</v>
      </c>
      <c r="L1081">
        <v>1633.99742584657</v>
      </c>
      <c r="M1081">
        <v>63.721133922384602</v>
      </c>
      <c r="N1081">
        <v>1.1413929150669599</v>
      </c>
      <c r="O1081">
        <v>12.4173205152237</v>
      </c>
      <c r="P1081">
        <v>46.673212882953599</v>
      </c>
      <c r="Q1081">
        <v>0.12517503881425099</v>
      </c>
    </row>
    <row r="1082" spans="1:17" hidden="1" x14ac:dyDescent="0.3">
      <c r="A1082" t="s">
        <v>2323</v>
      </c>
      <c r="B1082" t="s">
        <v>2324</v>
      </c>
      <c r="C1082" t="s">
        <v>3184</v>
      </c>
      <c r="D1082" t="s">
        <v>468</v>
      </c>
      <c r="E1082">
        <v>2405.52792447</v>
      </c>
      <c r="F1082">
        <v>397.65</v>
      </c>
      <c r="G1082">
        <v>-2.2739609744187801</v>
      </c>
      <c r="H1082">
        <v>-7.8141916409523198</v>
      </c>
      <c r="I1082">
        <v>-2.3733692205271502</v>
      </c>
      <c r="J1082">
        <v>0.95718055655575496</v>
      </c>
      <c r="K1082">
        <v>403.42822450532299</v>
      </c>
      <c r="L1082">
        <v>371.97363937290902</v>
      </c>
      <c r="M1082">
        <v>46.7647094926824</v>
      </c>
      <c r="N1082">
        <v>0.44178368479068197</v>
      </c>
      <c r="O1082">
        <v>13.7935370300515</v>
      </c>
      <c r="P1082">
        <v>36.649484536082397</v>
      </c>
      <c r="Q1082">
        <v>2.0894764640746001E-2</v>
      </c>
    </row>
    <row r="1083" spans="1:17" x14ac:dyDescent="0.3">
      <c r="A1083" t="s">
        <v>2325</v>
      </c>
      <c r="B1083" t="s">
        <v>2326</v>
      </c>
      <c r="C1083" t="s">
        <v>3183</v>
      </c>
      <c r="D1083" t="s">
        <v>384</v>
      </c>
      <c r="E1083">
        <v>2401.7349593399999</v>
      </c>
      <c r="F1083">
        <v>208.55</v>
      </c>
      <c r="G1083">
        <v>-59.3097077910884</v>
      </c>
      <c r="H1083">
        <v>-9.5341346608953401</v>
      </c>
      <c r="I1083">
        <v>-20.7358416316108</v>
      </c>
      <c r="J1083">
        <v>-0.36846782489772401</v>
      </c>
      <c r="K1083">
        <v>215.66631982455101</v>
      </c>
      <c r="L1083">
        <v>245.07177966181399</v>
      </c>
      <c r="M1083">
        <v>39.166974412097503</v>
      </c>
      <c r="N1083">
        <v>0.45870232480988099</v>
      </c>
      <c r="O1083">
        <v>107.024694317909</v>
      </c>
      <c r="P1083">
        <v>8.9033942558746695</v>
      </c>
      <c r="Q1083">
        <v>-4.1093528712034998E-2</v>
      </c>
    </row>
    <row r="1084" spans="1:17" hidden="1" x14ac:dyDescent="0.3">
      <c r="A1084" t="s">
        <v>2327</v>
      </c>
      <c r="B1084" t="s">
        <v>2328</v>
      </c>
      <c r="C1084" t="s">
        <v>3184</v>
      </c>
      <c r="D1084" t="s">
        <v>187</v>
      </c>
      <c r="E1084">
        <v>2400.0301909999998</v>
      </c>
      <c r="F1084">
        <v>2567.5</v>
      </c>
      <c r="G1084">
        <v>-21.5792824345335</v>
      </c>
      <c r="H1084">
        <v>-14.5202054455997</v>
      </c>
      <c r="I1084">
        <v>-10.394135877651401</v>
      </c>
      <c r="J1084">
        <v>-6.5913451038896103</v>
      </c>
      <c r="K1084">
        <v>2773.2216477065099</v>
      </c>
      <c r="L1084">
        <v>2620.57345935782</v>
      </c>
      <c r="M1084">
        <v>21.479835695829099</v>
      </c>
      <c r="N1084">
        <v>0.69225769053991604</v>
      </c>
      <c r="O1084">
        <v>18.161635832521899</v>
      </c>
      <c r="P1084">
        <v>22.320152453549301</v>
      </c>
      <c r="Q1084">
        <v>5.1282022926685003E-2</v>
      </c>
    </row>
    <row r="1085" spans="1:17" hidden="1" x14ac:dyDescent="0.3">
      <c r="A1085" t="s">
        <v>2329</v>
      </c>
      <c r="B1085" t="s">
        <v>2330</v>
      </c>
      <c r="C1085" t="s">
        <v>3184</v>
      </c>
      <c r="D1085" t="s">
        <v>463</v>
      </c>
      <c r="E1085">
        <v>2399.7308010000002</v>
      </c>
      <c r="F1085">
        <v>956.35</v>
      </c>
      <c r="G1085">
        <v>60.697287203816401</v>
      </c>
      <c r="H1085">
        <v>6.45928794518706</v>
      </c>
      <c r="I1085">
        <v>43.292874698047697</v>
      </c>
      <c r="J1085">
        <v>0.69455241782189403</v>
      </c>
      <c r="K1085">
        <v>908.27419292174</v>
      </c>
      <c r="L1085">
        <v>732.90882475236003</v>
      </c>
      <c r="M1085">
        <v>49.000705703837099</v>
      </c>
      <c r="N1085">
        <v>0.567635850702914</v>
      </c>
      <c r="O1085">
        <v>18.481727401055998</v>
      </c>
      <c r="P1085">
        <v>97.165240696835298</v>
      </c>
      <c r="Q1085">
        <v>0.107967316109817</v>
      </c>
    </row>
    <row r="1086" spans="1:17" hidden="1" x14ac:dyDescent="0.3">
      <c r="A1086" t="s">
        <v>2331</v>
      </c>
      <c r="B1086" t="s">
        <v>2332</v>
      </c>
      <c r="C1086" t="s">
        <v>3184</v>
      </c>
      <c r="D1086" t="s">
        <v>737</v>
      </c>
      <c r="E1086">
        <v>2390.4329636334</v>
      </c>
      <c r="F1086">
        <v>448.5</v>
      </c>
      <c r="G1086">
        <v>-46.944563866089602</v>
      </c>
      <c r="H1086">
        <v>-2.9314583516438701</v>
      </c>
      <c r="I1086">
        <v>-11.219310872286901</v>
      </c>
      <c r="J1086">
        <v>-2.1688563389937299</v>
      </c>
      <c r="K1086">
        <v>463.59604834749501</v>
      </c>
      <c r="L1086">
        <v>478.545692029414</v>
      </c>
      <c r="M1086">
        <v>43.997273873931803</v>
      </c>
      <c r="N1086">
        <v>1.0243948729455301</v>
      </c>
      <c r="O1086">
        <v>28.071348940914099</v>
      </c>
      <c r="P1086">
        <v>15.265998457979901</v>
      </c>
      <c r="Q1086">
        <v>-0.10642091138132199</v>
      </c>
    </row>
    <row r="1087" spans="1:17" hidden="1" x14ac:dyDescent="0.3">
      <c r="A1087" t="s">
        <v>2333</v>
      </c>
      <c r="B1087" t="s">
        <v>2334</v>
      </c>
      <c r="C1087" t="s">
        <v>3184</v>
      </c>
      <c r="D1087" t="s">
        <v>187</v>
      </c>
      <c r="E1087">
        <v>2388.4622851323802</v>
      </c>
      <c r="F1087">
        <v>251.02</v>
      </c>
      <c r="G1087">
        <v>-41.227293703577097</v>
      </c>
      <c r="H1087">
        <v>0.36392319916341698</v>
      </c>
      <c r="I1087">
        <v>-2.6089807874443198</v>
      </c>
      <c r="J1087">
        <v>6.1924471161633399</v>
      </c>
      <c r="K1087">
        <v>232.005677208137</v>
      </c>
      <c r="L1087">
        <v>216.151838429061</v>
      </c>
      <c r="M1087">
        <v>57.481903528663302</v>
      </c>
      <c r="N1087">
        <v>0.51757900027196502</v>
      </c>
      <c r="O1087">
        <v>16.564417177914098</v>
      </c>
      <c r="P1087">
        <v>45.392412395018802</v>
      </c>
      <c r="Q1087">
        <v>8.7773730192565E-2</v>
      </c>
    </row>
    <row r="1088" spans="1:17" hidden="1" x14ac:dyDescent="0.3">
      <c r="A1088" t="s">
        <v>2335</v>
      </c>
      <c r="B1088" t="s">
        <v>2336</v>
      </c>
      <c r="C1088" t="s">
        <v>3184</v>
      </c>
      <c r="D1088" t="s">
        <v>117</v>
      </c>
      <c r="E1088">
        <v>2388.4069135619902</v>
      </c>
      <c r="F1088">
        <v>200.37</v>
      </c>
      <c r="G1088">
        <v>-38.510287299282901</v>
      </c>
      <c r="H1088">
        <v>2.1472233509345902</v>
      </c>
      <c r="I1088">
        <v>-22.765050991347401</v>
      </c>
      <c r="J1088">
        <v>10.5740565247739</v>
      </c>
      <c r="K1088">
        <v>188.31485013883099</v>
      </c>
      <c r="L1088">
        <v>193.32093230976801</v>
      </c>
      <c r="M1088">
        <v>77.828652022278405</v>
      </c>
      <c r="N1088">
        <v>0.957468677884587</v>
      </c>
      <c r="O1088">
        <v>44.6074761690871</v>
      </c>
      <c r="P1088">
        <v>33.758344459279002</v>
      </c>
      <c r="Q1088">
        <v>3.7342449652894003E-2</v>
      </c>
    </row>
    <row r="1089" spans="1:17" hidden="1" x14ac:dyDescent="0.3">
      <c r="A1089" t="s">
        <v>2337</v>
      </c>
      <c r="B1089" t="s">
        <v>2338</v>
      </c>
      <c r="C1089" t="s">
        <v>3184</v>
      </c>
      <c r="D1089" t="s">
        <v>400</v>
      </c>
      <c r="E1089">
        <v>2384.6656447400001</v>
      </c>
      <c r="F1089">
        <v>47.62</v>
      </c>
      <c r="G1089">
        <v>-66.965286888841007</v>
      </c>
      <c r="H1089">
        <v>-9.6491510770004094</v>
      </c>
      <c r="I1089">
        <v>-30.189074684157902</v>
      </c>
      <c r="J1089">
        <v>-2.3424042710227702</v>
      </c>
      <c r="K1089">
        <v>50.5676588304215</v>
      </c>
      <c r="L1089">
        <v>57.306831175468901</v>
      </c>
      <c r="M1089">
        <v>35.388205050295802</v>
      </c>
      <c r="N1089">
        <v>0.72659995163838198</v>
      </c>
      <c r="O1089">
        <v>76.501469970600596</v>
      </c>
      <c r="P1089">
        <v>3.29718004338392</v>
      </c>
    </row>
    <row r="1090" spans="1:17" hidden="1" x14ac:dyDescent="0.3">
      <c r="A1090" t="s">
        <v>2339</v>
      </c>
      <c r="B1090" t="s">
        <v>2340</v>
      </c>
      <c r="C1090" t="s">
        <v>3184</v>
      </c>
      <c r="D1090" t="s">
        <v>1005</v>
      </c>
      <c r="E1090">
        <v>2384.0664320000001</v>
      </c>
      <c r="F1090">
        <v>1044.8</v>
      </c>
      <c r="G1090">
        <v>-0.18626253151715799</v>
      </c>
      <c r="H1090">
        <v>-17.2281079508417</v>
      </c>
      <c r="I1090">
        <v>26.629112331564599</v>
      </c>
      <c r="J1090">
        <v>-2.8759612557667098</v>
      </c>
      <c r="K1090">
        <v>1050.4832527255601</v>
      </c>
      <c r="L1090">
        <v>880.56885633947297</v>
      </c>
      <c r="M1090">
        <v>35.3340173654762</v>
      </c>
      <c r="N1090">
        <v>0.41490026809316699</v>
      </c>
      <c r="O1090">
        <v>27.775650842266401</v>
      </c>
      <c r="P1090">
        <v>62.602132129795301</v>
      </c>
      <c r="Q1090">
        <v>1.809924720462E-2</v>
      </c>
    </row>
    <row r="1091" spans="1:17" hidden="1" x14ac:dyDescent="0.3">
      <c r="A1091" t="s">
        <v>2341</v>
      </c>
      <c r="B1091" t="s">
        <v>2342</v>
      </c>
      <c r="C1091" t="s">
        <v>3184</v>
      </c>
      <c r="D1091" t="s">
        <v>124</v>
      </c>
      <c r="E1091">
        <v>2349.36777300635</v>
      </c>
      <c r="F1091">
        <v>162.31</v>
      </c>
      <c r="G1091">
        <v>-33.905930329107299</v>
      </c>
      <c r="H1091">
        <v>1.94872409157382</v>
      </c>
      <c r="I1091">
        <v>-16.1181419996486</v>
      </c>
      <c r="J1091">
        <v>-5.0036574364184103</v>
      </c>
      <c r="K1091">
        <v>162.491926566659</v>
      </c>
      <c r="L1091">
        <v>163.42359343669401</v>
      </c>
      <c r="M1091">
        <v>43.5697525046076</v>
      </c>
      <c r="N1091">
        <v>1.4495386213213199</v>
      </c>
      <c r="O1091">
        <v>31.1071406567679</v>
      </c>
      <c r="P1091">
        <v>20.229629629629599</v>
      </c>
      <c r="Q1091">
        <v>1.31663616904E-3</v>
      </c>
    </row>
    <row r="1092" spans="1:17" hidden="1" x14ac:dyDescent="0.3">
      <c r="A1092" t="s">
        <v>2343</v>
      </c>
      <c r="B1092" t="s">
        <v>2344</v>
      </c>
      <c r="C1092" t="s">
        <v>3184</v>
      </c>
      <c r="D1092" t="s">
        <v>2345</v>
      </c>
      <c r="E1092">
        <v>2345.9753054399998</v>
      </c>
      <c r="F1092">
        <v>471.3</v>
      </c>
      <c r="G1092">
        <v>77.271989832535695</v>
      </c>
      <c r="H1092">
        <v>-3.4730235497842301</v>
      </c>
      <c r="I1092">
        <v>14.5956084004647</v>
      </c>
      <c r="J1092">
        <v>-4.5804023541834198</v>
      </c>
      <c r="K1092">
        <v>498.54813073939198</v>
      </c>
      <c r="L1092">
        <v>436.21204096484098</v>
      </c>
      <c r="M1092">
        <v>35.883680744217003</v>
      </c>
      <c r="N1092">
        <v>0.82734069037809199</v>
      </c>
      <c r="O1092">
        <v>31.126670910248201</v>
      </c>
      <c r="P1092">
        <v>118.043025676613</v>
      </c>
    </row>
    <row r="1093" spans="1:17" hidden="1" x14ac:dyDescent="0.3">
      <c r="A1093" t="s">
        <v>2346</v>
      </c>
      <c r="B1093" t="s">
        <v>2347</v>
      </c>
      <c r="C1093" t="s">
        <v>3184</v>
      </c>
      <c r="D1093" t="s">
        <v>54</v>
      </c>
      <c r="E1093">
        <v>2345.2113680099901</v>
      </c>
      <c r="F1093">
        <v>1659.7</v>
      </c>
      <c r="G1093">
        <v>12.611052273495901</v>
      </c>
      <c r="H1093">
        <v>1.47906023915012</v>
      </c>
      <c r="I1093">
        <v>-12.5919082194367</v>
      </c>
      <c r="J1093">
        <v>-0.37207149392795802</v>
      </c>
      <c r="K1093">
        <v>1636.6707023284901</v>
      </c>
      <c r="L1093">
        <v>1504.1276125578099</v>
      </c>
      <c r="M1093">
        <v>40.646240015779298</v>
      </c>
      <c r="N1093">
        <v>0.50950677702426095</v>
      </c>
      <c r="O1093">
        <v>14.1139965053925</v>
      </c>
      <c r="P1093">
        <v>50.717399200871697</v>
      </c>
      <c r="Q1093">
        <v>9.0876896237262E-2</v>
      </c>
    </row>
    <row r="1094" spans="1:17" hidden="1" x14ac:dyDescent="0.3">
      <c r="A1094" t="s">
        <v>2348</v>
      </c>
      <c r="B1094" t="s">
        <v>2349</v>
      </c>
      <c r="C1094" t="s">
        <v>3184</v>
      </c>
      <c r="D1094" t="s">
        <v>228</v>
      </c>
      <c r="E1094">
        <v>2345.0959874488699</v>
      </c>
      <c r="F1094">
        <v>621.5</v>
      </c>
      <c r="G1094">
        <v>-10.433988149365501</v>
      </c>
      <c r="H1094">
        <v>4.0889846609581397</v>
      </c>
      <c r="I1094">
        <v>-3.0059311014894399</v>
      </c>
      <c r="J1094">
        <v>-2.8506011918466299</v>
      </c>
      <c r="K1094">
        <v>611.06963598818095</v>
      </c>
      <c r="L1094">
        <v>574.39609724221998</v>
      </c>
      <c r="M1094">
        <v>50.234368039360596</v>
      </c>
      <c r="N1094">
        <v>1.8932624220453</v>
      </c>
      <c r="O1094">
        <v>17.135961383748999</v>
      </c>
      <c r="P1094">
        <v>39.038031319910502</v>
      </c>
      <c r="Q1094">
        <v>4.8549098720577999E-2</v>
      </c>
    </row>
    <row r="1095" spans="1:17" hidden="1" x14ac:dyDescent="0.3">
      <c r="A1095" t="s">
        <v>2350</v>
      </c>
      <c r="B1095" t="s">
        <v>2351</v>
      </c>
      <c r="C1095" t="s">
        <v>3184</v>
      </c>
      <c r="D1095" t="s">
        <v>463</v>
      </c>
      <c r="E1095">
        <v>2337.2268184</v>
      </c>
      <c r="F1095">
        <v>293.89999999999998</v>
      </c>
      <c r="G1095">
        <v>-18.711623942846899</v>
      </c>
      <c r="H1095">
        <v>-13.672255246078301</v>
      </c>
      <c r="I1095">
        <v>2.38489863499287</v>
      </c>
      <c r="J1095">
        <v>-2.1128131440711799</v>
      </c>
      <c r="K1095">
        <v>305.763886861998</v>
      </c>
      <c r="L1095">
        <v>285.74754366062501</v>
      </c>
      <c r="M1095">
        <v>40.626459845788197</v>
      </c>
      <c r="N1095">
        <v>0.380913730137734</v>
      </c>
      <c r="O1095">
        <v>23.171146648519901</v>
      </c>
      <c r="P1095">
        <v>29.556975975314</v>
      </c>
      <c r="Q1095">
        <v>-7.6570578561944005E-2</v>
      </c>
    </row>
    <row r="1096" spans="1:17" hidden="1" x14ac:dyDescent="0.3">
      <c r="A1096" t="s">
        <v>2352</v>
      </c>
      <c r="B1096" t="s">
        <v>2353</v>
      </c>
      <c r="C1096" t="s">
        <v>3184</v>
      </c>
      <c r="D1096" t="s">
        <v>384</v>
      </c>
      <c r="E1096">
        <v>2334.4395469849901</v>
      </c>
      <c r="F1096">
        <v>1190.3499999999999</v>
      </c>
      <c r="G1096">
        <v>-40.4416835117676</v>
      </c>
      <c r="H1096">
        <v>-4.2357005336498901</v>
      </c>
      <c r="I1096">
        <v>-6.2333208227186097</v>
      </c>
      <c r="J1096">
        <v>-5.6778537794449804</v>
      </c>
      <c r="K1096">
        <v>1222.6383618083</v>
      </c>
      <c r="L1096">
        <v>1215.9744313650499</v>
      </c>
      <c r="M1096">
        <v>42.113155689896303</v>
      </c>
      <c r="N1096">
        <v>1.1841394967036001</v>
      </c>
      <c r="O1096">
        <v>23.862729449321598</v>
      </c>
      <c r="P1096">
        <v>44.276104478516402</v>
      </c>
      <c r="Q1096">
        <v>-3.4126850371050003E-2</v>
      </c>
    </row>
    <row r="1097" spans="1:17" hidden="1" x14ac:dyDescent="0.3">
      <c r="A1097" t="s">
        <v>2354</v>
      </c>
      <c r="B1097" t="s">
        <v>2355</v>
      </c>
      <c r="C1097" t="s">
        <v>3184</v>
      </c>
      <c r="D1097" t="s">
        <v>570</v>
      </c>
      <c r="E1097">
        <v>2334.27134256</v>
      </c>
      <c r="F1097">
        <v>254.4</v>
      </c>
      <c r="G1097">
        <v>-38.699430743884903</v>
      </c>
      <c r="H1097">
        <v>6.0322955991519303</v>
      </c>
      <c r="I1097">
        <v>-8.4478562260511403</v>
      </c>
      <c r="J1097">
        <v>-3.3851844004036802</v>
      </c>
      <c r="K1097">
        <v>252.643354685953</v>
      </c>
      <c r="L1097">
        <v>257.11038772977503</v>
      </c>
      <c r="M1097">
        <v>48.621983900344503</v>
      </c>
      <c r="N1097">
        <v>1.1060817921585899</v>
      </c>
      <c r="O1097">
        <v>24.6069182389937</v>
      </c>
      <c r="P1097">
        <v>19.4366197183098</v>
      </c>
      <c r="Q1097">
        <v>6.4904526428370996E-2</v>
      </c>
    </row>
    <row r="1098" spans="1:17" hidden="1" x14ac:dyDescent="0.3">
      <c r="A1098" t="s">
        <v>2356</v>
      </c>
      <c r="B1098" t="s">
        <v>2357</v>
      </c>
      <c r="C1098" t="s">
        <v>3184</v>
      </c>
      <c r="D1098" t="s">
        <v>552</v>
      </c>
      <c r="E1098">
        <v>2332.95938181049</v>
      </c>
      <c r="F1098">
        <v>671.25</v>
      </c>
      <c r="G1098">
        <v>6.09249838567513</v>
      </c>
      <c r="H1098">
        <v>-8.24332456483498</v>
      </c>
      <c r="I1098">
        <v>22.0312062656336</v>
      </c>
      <c r="J1098">
        <v>-3.12048323062904</v>
      </c>
      <c r="K1098">
        <v>706.11629608518501</v>
      </c>
      <c r="L1098">
        <v>626.51953067446198</v>
      </c>
      <c r="M1098">
        <v>38.6973691221949</v>
      </c>
      <c r="N1098">
        <v>0.39722425568449998</v>
      </c>
      <c r="O1098">
        <v>39.739292364990597</v>
      </c>
      <c r="P1098">
        <v>74.350649350649306</v>
      </c>
      <c r="Q1098">
        <v>0.14409917060271299</v>
      </c>
    </row>
    <row r="1099" spans="1:17" hidden="1" x14ac:dyDescent="0.3">
      <c r="A1099" t="s">
        <v>2358</v>
      </c>
      <c r="B1099" t="s">
        <v>2359</v>
      </c>
      <c r="C1099" t="s">
        <v>3184</v>
      </c>
      <c r="D1099" t="s">
        <v>72</v>
      </c>
      <c r="E1099">
        <v>2331.7883262311202</v>
      </c>
      <c r="F1099">
        <v>132.6</v>
      </c>
      <c r="G1099">
        <v>137.605368959705</v>
      </c>
      <c r="H1099">
        <v>79.420812066654094</v>
      </c>
      <c r="I1099">
        <v>35.561495995414496</v>
      </c>
      <c r="J1099">
        <v>26.826879381446801</v>
      </c>
      <c r="K1099">
        <v>89.336653765748494</v>
      </c>
      <c r="L1099">
        <v>77.169125786409097</v>
      </c>
      <c r="M1099">
        <v>95.011330330674198</v>
      </c>
      <c r="N1099">
        <v>2.24589632124284</v>
      </c>
      <c r="O1099">
        <v>8.4464555052790402</v>
      </c>
      <c r="P1099">
        <v>201.226715129486</v>
      </c>
      <c r="Q1099">
        <v>0.36206619591098099</v>
      </c>
    </row>
    <row r="1100" spans="1:17" hidden="1" x14ac:dyDescent="0.3">
      <c r="A1100" t="s">
        <v>2360</v>
      </c>
      <c r="B1100" t="s">
        <v>2361</v>
      </c>
      <c r="C1100" t="s">
        <v>3184</v>
      </c>
      <c r="D1100" t="s">
        <v>225</v>
      </c>
      <c r="E1100">
        <v>2326.9177043019999</v>
      </c>
      <c r="F1100">
        <v>47.59</v>
      </c>
      <c r="G1100">
        <v>5.3927252815443198</v>
      </c>
      <c r="H1100">
        <v>-12.117482652686601</v>
      </c>
      <c r="I1100">
        <v>9.2793864530355794</v>
      </c>
      <c r="J1100">
        <v>2.82057084042177</v>
      </c>
      <c r="K1100">
        <v>49.3788710324595</v>
      </c>
      <c r="L1100">
        <v>44.693062163213597</v>
      </c>
      <c r="M1100">
        <v>54.3102839810795</v>
      </c>
      <c r="N1100">
        <v>0.41279344622822101</v>
      </c>
      <c r="O1100">
        <v>44.736289136373102</v>
      </c>
      <c r="P1100">
        <v>63.091158327621599</v>
      </c>
      <c r="Q1100">
        <v>5.7774558780928999E-2</v>
      </c>
    </row>
    <row r="1101" spans="1:17" x14ac:dyDescent="0.3">
      <c r="A1101" t="s">
        <v>2362</v>
      </c>
      <c r="B1101" t="s">
        <v>2363</v>
      </c>
      <c r="C1101" t="s">
        <v>3178</v>
      </c>
      <c r="D1101" t="s">
        <v>1228</v>
      </c>
      <c r="E1101">
        <v>2319.9913155499999</v>
      </c>
      <c r="F1101">
        <v>320.89999999999998</v>
      </c>
      <c r="G1101">
        <v>-73.550744570630997</v>
      </c>
      <c r="H1101">
        <v>-15.7270666764688</v>
      </c>
      <c r="I1101">
        <v>-35.347286005847501</v>
      </c>
      <c r="J1101">
        <v>-3.0804424723562498</v>
      </c>
      <c r="K1101">
        <v>369.147213810305</v>
      </c>
      <c r="L1101">
        <v>409.708981354093</v>
      </c>
      <c r="M1101">
        <v>17.107327162846602</v>
      </c>
      <c r="N1101">
        <v>0.63761691075074101</v>
      </c>
      <c r="O1101">
        <v>75.3038329697725</v>
      </c>
      <c r="P1101">
        <v>1.8730158730158699</v>
      </c>
      <c r="Q1101">
        <v>-4.7223394958684002E-2</v>
      </c>
    </row>
    <row r="1102" spans="1:17" hidden="1" x14ac:dyDescent="0.3">
      <c r="A1102" t="s">
        <v>2364</v>
      </c>
      <c r="B1102" t="s">
        <v>2365</v>
      </c>
      <c r="C1102" t="s">
        <v>3184</v>
      </c>
      <c r="D1102" t="s">
        <v>440</v>
      </c>
      <c r="E1102">
        <v>2310.4719836865802</v>
      </c>
      <c r="F1102">
        <v>14.84</v>
      </c>
      <c r="G1102">
        <v>-4.8828755544013704</v>
      </c>
      <c r="H1102">
        <v>38.707650714223298</v>
      </c>
      <c r="I1102">
        <v>-8.8468524619357094</v>
      </c>
      <c r="J1102">
        <v>1.0271248105664901</v>
      </c>
      <c r="K1102">
        <v>13.224282544684099</v>
      </c>
      <c r="L1102">
        <v>12.477230615666301</v>
      </c>
      <c r="M1102">
        <v>51.323767967069003</v>
      </c>
      <c r="N1102">
        <v>0.97537508097960801</v>
      </c>
      <c r="O1102">
        <v>18.261455525606401</v>
      </c>
      <c r="P1102">
        <v>49.898989898989797</v>
      </c>
      <c r="Q1102">
        <v>0.115626048399769</v>
      </c>
    </row>
    <row r="1103" spans="1:17" hidden="1" x14ac:dyDescent="0.3">
      <c r="A1103" t="s">
        <v>2366</v>
      </c>
      <c r="B1103" t="s">
        <v>2367</v>
      </c>
      <c r="C1103" t="s">
        <v>3184</v>
      </c>
      <c r="D1103" t="s">
        <v>54</v>
      </c>
      <c r="E1103">
        <v>2297.30857668</v>
      </c>
      <c r="F1103">
        <v>795.15</v>
      </c>
      <c r="G1103">
        <v>-1.2103815249837</v>
      </c>
      <c r="H1103">
        <v>-5.7008094201411099</v>
      </c>
      <c r="I1103">
        <v>10.6701167566909</v>
      </c>
      <c r="J1103">
        <v>0.66020362508200003</v>
      </c>
      <c r="K1103">
        <v>778.96743161225402</v>
      </c>
      <c r="L1103">
        <v>719.89217685026802</v>
      </c>
      <c r="M1103">
        <v>52.5892593217838</v>
      </c>
      <c r="N1103">
        <v>1.8875405898975699</v>
      </c>
      <c r="O1103">
        <v>8.4826762246117102</v>
      </c>
      <c r="P1103">
        <v>41.009044156765299</v>
      </c>
      <c r="Q1103">
        <v>-5.0794024865886002E-2</v>
      </c>
    </row>
    <row r="1104" spans="1:17" hidden="1" x14ac:dyDescent="0.3">
      <c r="A1104" t="s">
        <v>2368</v>
      </c>
      <c r="B1104" t="s">
        <v>2369</v>
      </c>
      <c r="C1104" t="s">
        <v>3184</v>
      </c>
      <c r="D1104" t="s">
        <v>1515</v>
      </c>
      <c r="E1104">
        <v>2296.2547246919999</v>
      </c>
      <c r="F1104">
        <v>169.64</v>
      </c>
      <c r="G1104">
        <v>7.2346229601559502</v>
      </c>
      <c r="H1104">
        <v>-1.82650345746016</v>
      </c>
      <c r="I1104">
        <v>37.913165547969697</v>
      </c>
      <c r="J1104">
        <v>0.64169195778454402</v>
      </c>
      <c r="K1104">
        <v>155.36878990453999</v>
      </c>
      <c r="L1104">
        <v>125.957951575321</v>
      </c>
      <c r="M1104">
        <v>42.873127813789701</v>
      </c>
      <c r="N1104">
        <v>0.39476163281645799</v>
      </c>
      <c r="O1104">
        <v>20.195708559301998</v>
      </c>
      <c r="P1104">
        <v>87.344008834897807</v>
      </c>
      <c r="Q1104">
        <v>6.9060918498084004E-2</v>
      </c>
    </row>
    <row r="1105" spans="1:17" hidden="1" x14ac:dyDescent="0.3">
      <c r="A1105" t="s">
        <v>2370</v>
      </c>
      <c r="B1105" t="s">
        <v>2371</v>
      </c>
      <c r="C1105" t="s">
        <v>3184</v>
      </c>
      <c r="D1105" t="s">
        <v>325</v>
      </c>
      <c r="E1105">
        <v>2293.0276122599998</v>
      </c>
      <c r="F1105">
        <v>892.1</v>
      </c>
      <c r="G1105">
        <v>85.511129219237503</v>
      </c>
      <c r="H1105">
        <v>-20.5587979913807</v>
      </c>
      <c r="I1105">
        <v>36.215716329868499</v>
      </c>
      <c r="J1105">
        <v>-2.4214132217777</v>
      </c>
      <c r="K1105">
        <v>937.04312681442605</v>
      </c>
      <c r="L1105">
        <v>770.77654492255795</v>
      </c>
      <c r="M1105">
        <v>37.847443664690701</v>
      </c>
      <c r="N1105">
        <v>0.39858235690279098</v>
      </c>
      <c r="O1105">
        <v>36.195493778724298</v>
      </c>
      <c r="P1105">
        <v>121.915422885572</v>
      </c>
      <c r="Q1105">
        <v>0.103416389021375</v>
      </c>
    </row>
    <row r="1106" spans="1:17" x14ac:dyDescent="0.3">
      <c r="A1106" t="s">
        <v>2372</v>
      </c>
      <c r="B1106" t="s">
        <v>2373</v>
      </c>
      <c r="C1106" t="s">
        <v>3169</v>
      </c>
      <c r="D1106" t="s">
        <v>24</v>
      </c>
      <c r="E1106">
        <v>2292.7334588879999</v>
      </c>
      <c r="F1106">
        <v>44.53</v>
      </c>
      <c r="G1106">
        <v>-66.870647919617596</v>
      </c>
      <c r="H1106">
        <v>-14.9092980595881</v>
      </c>
      <c r="I1106">
        <v>-39.244135993344798</v>
      </c>
      <c r="J1106">
        <v>-8.5507075935705394</v>
      </c>
      <c r="K1106">
        <v>49.906572484576898</v>
      </c>
      <c r="L1106">
        <v>58.052026445564003</v>
      </c>
      <c r="M1106">
        <v>12.173029249909099</v>
      </c>
      <c r="N1106">
        <v>1.3240445437670301</v>
      </c>
      <c r="O1106">
        <v>85.043790702896899</v>
      </c>
      <c r="P1106">
        <v>1.2045454545454399</v>
      </c>
    </row>
    <row r="1107" spans="1:17" hidden="1" x14ac:dyDescent="0.3">
      <c r="A1107" t="s">
        <v>2374</v>
      </c>
      <c r="B1107" t="s">
        <v>2375</v>
      </c>
      <c r="C1107" t="s">
        <v>3184</v>
      </c>
      <c r="D1107" t="s">
        <v>176</v>
      </c>
      <c r="E1107">
        <v>2287.1291822060002</v>
      </c>
      <c r="F1107">
        <v>203.83</v>
      </c>
      <c r="G1107">
        <v>43.5261666046408</v>
      </c>
      <c r="H1107">
        <v>7.5341246920982696</v>
      </c>
      <c r="I1107">
        <v>18.0279845654436</v>
      </c>
      <c r="J1107">
        <v>5.0546010561761303</v>
      </c>
      <c r="K1107">
        <v>181.905065736127</v>
      </c>
      <c r="L1107">
        <v>154.14550385074199</v>
      </c>
      <c r="M1107">
        <v>65.758928592310895</v>
      </c>
      <c r="N1107">
        <v>0.82273700716946996</v>
      </c>
      <c r="O1107">
        <v>6.6722268557130899</v>
      </c>
      <c r="P1107">
        <v>88.121827411167502</v>
      </c>
      <c r="Q1107">
        <v>5.1439336464572001E-2</v>
      </c>
    </row>
    <row r="1108" spans="1:17" hidden="1" x14ac:dyDescent="0.3">
      <c r="A1108" t="s">
        <v>2376</v>
      </c>
      <c r="B1108" t="s">
        <v>2377</v>
      </c>
      <c r="C1108" t="s">
        <v>3184</v>
      </c>
      <c r="D1108" t="s">
        <v>277</v>
      </c>
      <c r="E1108">
        <v>2279.8446367381098</v>
      </c>
      <c r="F1108">
        <v>4842.3500000000004</v>
      </c>
      <c r="G1108">
        <v>74.6271751826784</v>
      </c>
      <c r="H1108">
        <v>19.093700648524798</v>
      </c>
      <c r="I1108">
        <v>31.8843567255254</v>
      </c>
      <c r="J1108">
        <v>10.8055212362944</v>
      </c>
      <c r="K1108">
        <v>4041.3386353106598</v>
      </c>
      <c r="L1108">
        <v>3397.9966667293002</v>
      </c>
      <c r="M1108">
        <v>78.738850422720205</v>
      </c>
      <c r="N1108">
        <v>1.3249309156242901</v>
      </c>
      <c r="O1108">
        <v>6.3533201854471404</v>
      </c>
      <c r="P1108">
        <v>112.28135548638799</v>
      </c>
      <c r="Q1108">
        <v>0.218765811303302</v>
      </c>
    </row>
    <row r="1109" spans="1:17" hidden="1" x14ac:dyDescent="0.3">
      <c r="A1109" t="s">
        <v>2378</v>
      </c>
      <c r="B1109" t="s">
        <v>2379</v>
      </c>
      <c r="C1109" t="s">
        <v>3184</v>
      </c>
      <c r="D1109" t="s">
        <v>1228</v>
      </c>
      <c r="E1109">
        <v>2276.51627469</v>
      </c>
      <c r="F1109">
        <v>801.15</v>
      </c>
      <c r="G1109">
        <v>-5.3733579058288203</v>
      </c>
      <c r="H1109">
        <v>-13.7763465791505</v>
      </c>
      <c r="I1109">
        <v>-36.051671739044103</v>
      </c>
      <c r="J1109">
        <v>-1.86459202995282</v>
      </c>
      <c r="K1109">
        <v>839.87498300727702</v>
      </c>
      <c r="L1109">
        <v>839.06691659774503</v>
      </c>
      <c r="M1109">
        <v>30.036465696733199</v>
      </c>
      <c r="N1109">
        <v>0.61092996633125596</v>
      </c>
      <c r="O1109">
        <v>43.662235536416397</v>
      </c>
      <c r="P1109">
        <v>35.089790068291002</v>
      </c>
      <c r="Q1109">
        <v>-9.9505886639169993E-3</v>
      </c>
    </row>
    <row r="1110" spans="1:17" hidden="1" x14ac:dyDescent="0.3">
      <c r="A1110" t="s">
        <v>2380</v>
      </c>
      <c r="B1110" t="s">
        <v>2381</v>
      </c>
      <c r="C1110" t="s">
        <v>3184</v>
      </c>
      <c r="D1110" t="s">
        <v>117</v>
      </c>
      <c r="E1110">
        <v>2274.7276251049998</v>
      </c>
      <c r="F1110">
        <v>1771.45</v>
      </c>
      <c r="G1110">
        <v>443.599280475223</v>
      </c>
      <c r="H1110">
        <v>-5.2316744477255401</v>
      </c>
      <c r="I1110">
        <v>400.55902475656802</v>
      </c>
      <c r="J1110">
        <v>21.1461316970342</v>
      </c>
      <c r="K1110">
        <v>1504.45061427926</v>
      </c>
      <c r="L1110">
        <v>885.95536703054404</v>
      </c>
      <c r="M1110">
        <v>72.622783708819199</v>
      </c>
      <c r="N1110">
        <v>0.76865747897997605</v>
      </c>
      <c r="O1110">
        <v>47.260718620339198</v>
      </c>
      <c r="P1110">
        <v>731.66666666666595</v>
      </c>
      <c r="Q1110">
        <v>0.23115592721857101</v>
      </c>
    </row>
    <row r="1111" spans="1:17" hidden="1" x14ac:dyDescent="0.3">
      <c r="A1111" t="s">
        <v>2382</v>
      </c>
      <c r="B1111" t="s">
        <v>2383</v>
      </c>
      <c r="C1111" t="s">
        <v>3184</v>
      </c>
      <c r="D1111" t="s">
        <v>86</v>
      </c>
      <c r="E1111">
        <v>2274.14412864</v>
      </c>
      <c r="F1111">
        <v>25.92</v>
      </c>
      <c r="G1111">
        <v>50.154717288735597</v>
      </c>
      <c r="H1111">
        <v>-12.285480177126299</v>
      </c>
      <c r="I1111">
        <v>-1.65907953617151</v>
      </c>
      <c r="J1111">
        <v>-8.0182374101511797</v>
      </c>
      <c r="K1111">
        <v>27.2565180612327</v>
      </c>
      <c r="L1111">
        <v>24.2943885006767</v>
      </c>
      <c r="M1111">
        <v>36.406225126520098</v>
      </c>
      <c r="N1111">
        <v>1.14541674957148</v>
      </c>
      <c r="O1111">
        <v>29.436728395061699</v>
      </c>
      <c r="P1111">
        <v>141.21308802467701</v>
      </c>
      <c r="Q1111">
        <v>6.2934483127317004E-2</v>
      </c>
    </row>
    <row r="1112" spans="1:17" hidden="1" x14ac:dyDescent="0.3">
      <c r="A1112" t="s">
        <v>2384</v>
      </c>
      <c r="B1112" t="s">
        <v>2385</v>
      </c>
      <c r="C1112" t="s">
        <v>3184</v>
      </c>
      <c r="D1112" t="s">
        <v>215</v>
      </c>
      <c r="E1112">
        <v>2259.3012937349999</v>
      </c>
      <c r="F1112">
        <v>292.35000000000002</v>
      </c>
      <c r="G1112">
        <v>-49.970950063411202</v>
      </c>
      <c r="H1112">
        <v>-0.74784132139131598</v>
      </c>
      <c r="I1112">
        <v>-16.445640748707799</v>
      </c>
      <c r="J1112">
        <v>-1.34278199308501</v>
      </c>
      <c r="K1112">
        <v>296.110458727935</v>
      </c>
      <c r="L1112">
        <v>311.749933653281</v>
      </c>
      <c r="M1112">
        <v>44.382546751628603</v>
      </c>
      <c r="N1112">
        <v>0.47980841329239299</v>
      </c>
      <c r="O1112">
        <v>28.270908158029702</v>
      </c>
      <c r="P1112">
        <v>19.107761254838</v>
      </c>
    </row>
    <row r="1113" spans="1:17" hidden="1" x14ac:dyDescent="0.3">
      <c r="A1113" t="s">
        <v>2386</v>
      </c>
      <c r="B1113" t="s">
        <v>2387</v>
      </c>
      <c r="C1113" t="s">
        <v>3184</v>
      </c>
      <c r="D1113" t="s">
        <v>613</v>
      </c>
      <c r="E1113">
        <v>2257.1421713999998</v>
      </c>
      <c r="F1113">
        <v>453</v>
      </c>
      <c r="G1113">
        <v>-5.6315887479521898</v>
      </c>
      <c r="H1113">
        <v>4.7174863652299202</v>
      </c>
      <c r="I1113">
        <v>-17.280623730512001</v>
      </c>
      <c r="J1113">
        <v>1.32062526204482</v>
      </c>
      <c r="K1113">
        <v>427.00634382064499</v>
      </c>
      <c r="L1113">
        <v>408.06147657102099</v>
      </c>
      <c r="M1113">
        <v>54.205589898983703</v>
      </c>
      <c r="N1113">
        <v>2.3804043158221302</v>
      </c>
      <c r="O1113">
        <v>39.061810154525297</v>
      </c>
      <c r="P1113">
        <v>65.479452054794507</v>
      </c>
      <c r="Q1113">
        <v>9.0860380212236996E-2</v>
      </c>
    </row>
    <row r="1114" spans="1:17" hidden="1" x14ac:dyDescent="0.3">
      <c r="A1114" t="s">
        <v>2388</v>
      </c>
      <c r="B1114" t="s">
        <v>2389</v>
      </c>
      <c r="C1114" t="s">
        <v>3184</v>
      </c>
      <c r="D1114" t="s">
        <v>77</v>
      </c>
      <c r="E1114">
        <v>2247.828878415</v>
      </c>
      <c r="F1114">
        <v>2980.85</v>
      </c>
      <c r="G1114">
        <v>-26.402489085533102</v>
      </c>
      <c r="H1114">
        <v>0.75844161751291606</v>
      </c>
      <c r="I1114">
        <v>-4.3918185567220904</v>
      </c>
      <c r="J1114">
        <v>1.43189557385143E-2</v>
      </c>
      <c r="K1114">
        <v>2890.8334987144099</v>
      </c>
      <c r="L1114">
        <v>2832.0526328332298</v>
      </c>
      <c r="M1114">
        <v>61.782006470869902</v>
      </c>
      <c r="N1114">
        <v>1.46102382995369</v>
      </c>
      <c r="O1114">
        <v>6.3840850764043697</v>
      </c>
      <c r="P1114">
        <v>27.079913883145299</v>
      </c>
      <c r="Q1114">
        <v>-0.13691176567185101</v>
      </c>
    </row>
    <row r="1115" spans="1:17" hidden="1" x14ac:dyDescent="0.3">
      <c r="A1115" t="s">
        <v>2390</v>
      </c>
      <c r="B1115" t="s">
        <v>2391</v>
      </c>
      <c r="C1115" t="s">
        <v>3184</v>
      </c>
      <c r="D1115" t="s">
        <v>215</v>
      </c>
      <c r="E1115">
        <v>2244.6949341549298</v>
      </c>
      <c r="F1115">
        <v>101.19</v>
      </c>
      <c r="G1115">
        <v>241.34703403876699</v>
      </c>
      <c r="H1115">
        <v>15.4397671478901</v>
      </c>
      <c r="I1115">
        <v>120.752681880322</v>
      </c>
      <c r="J1115">
        <v>-4.4327243316803502</v>
      </c>
      <c r="K1115">
        <v>87.957463040165194</v>
      </c>
      <c r="L1115">
        <v>63.927201452787997</v>
      </c>
      <c r="M1115">
        <v>56.171710054933499</v>
      </c>
      <c r="N1115">
        <v>0.898283753925883</v>
      </c>
      <c r="O1115">
        <v>13.440063247356401</v>
      </c>
      <c r="P1115">
        <v>274.08502772643197</v>
      </c>
      <c r="Q1115">
        <v>0.145025429542712</v>
      </c>
    </row>
    <row r="1116" spans="1:17" hidden="1" x14ac:dyDescent="0.3">
      <c r="A1116" t="s">
        <v>2392</v>
      </c>
      <c r="B1116" t="s">
        <v>2393</v>
      </c>
      <c r="C1116" t="s">
        <v>3184</v>
      </c>
      <c r="D1116" t="s">
        <v>1008</v>
      </c>
      <c r="E1116">
        <v>2241.38932342308</v>
      </c>
      <c r="F1116">
        <v>630.20000000000005</v>
      </c>
      <c r="G1116">
        <v>66.349655639894493</v>
      </c>
      <c r="H1116">
        <v>3.3734911955240898</v>
      </c>
      <c r="I1116">
        <v>103.366443936956</v>
      </c>
      <c r="J1116">
        <v>-4.5300229361696998</v>
      </c>
      <c r="K1116">
        <v>613.22685832797401</v>
      </c>
      <c r="L1116">
        <v>470.01075615805399</v>
      </c>
      <c r="M1116">
        <v>39.272212426313899</v>
      </c>
      <c r="N1116">
        <v>0.33146412704838701</v>
      </c>
      <c r="O1116">
        <v>15.645826721675601</v>
      </c>
      <c r="P1116">
        <v>147.04037632301001</v>
      </c>
      <c r="Q1116">
        <v>0.14879680032690201</v>
      </c>
    </row>
    <row r="1117" spans="1:17" hidden="1" x14ac:dyDescent="0.3">
      <c r="A1117" t="s">
        <v>2394</v>
      </c>
      <c r="B1117" t="s">
        <v>2395</v>
      </c>
      <c r="C1117" t="s">
        <v>3184</v>
      </c>
      <c r="D1117" t="s">
        <v>570</v>
      </c>
      <c r="E1117">
        <v>2239.8660973619999</v>
      </c>
      <c r="F1117">
        <v>124.43</v>
      </c>
      <c r="G1117">
        <v>27.149405858453299</v>
      </c>
      <c r="H1117">
        <v>-6.1083935482393503</v>
      </c>
      <c r="I1117">
        <v>-6.0318109228014603</v>
      </c>
      <c r="J1117">
        <v>1.9879347823746401</v>
      </c>
      <c r="K1117">
        <v>123.952565201526</v>
      </c>
      <c r="L1117">
        <v>112.64071296114</v>
      </c>
      <c r="M1117">
        <v>55.355529907811302</v>
      </c>
      <c r="N1117">
        <v>1.2127243951167399</v>
      </c>
      <c r="O1117">
        <v>19.746041951297901</v>
      </c>
      <c r="P1117">
        <v>63.723684210526301</v>
      </c>
      <c r="Q1117">
        <v>6.1155669682548999E-2</v>
      </c>
    </row>
    <row r="1118" spans="1:17" hidden="1" x14ac:dyDescent="0.3">
      <c r="A1118" t="s">
        <v>2396</v>
      </c>
      <c r="B1118" t="s">
        <v>2397</v>
      </c>
      <c r="C1118" t="s">
        <v>3184</v>
      </c>
      <c r="D1118" t="s">
        <v>289</v>
      </c>
      <c r="E1118">
        <v>2238.1648137709999</v>
      </c>
      <c r="F1118">
        <v>3505.45</v>
      </c>
      <c r="G1118">
        <v>1565.78340049586</v>
      </c>
      <c r="H1118">
        <v>-6.0436397870602798</v>
      </c>
      <c r="I1118">
        <v>255.70811582559</v>
      </c>
      <c r="J1118">
        <v>-1.64395185529534</v>
      </c>
      <c r="K1118">
        <v>3506.8923796450999</v>
      </c>
      <c r="L1118">
        <v>2159.6540322496899</v>
      </c>
      <c r="M1118">
        <v>43.121430288715501</v>
      </c>
      <c r="N1118">
        <v>0.56134140502086305</v>
      </c>
      <c r="O1118">
        <v>19.100258169421899</v>
      </c>
      <c r="P1118">
        <v>1686.2165605095499</v>
      </c>
    </row>
    <row r="1119" spans="1:17" hidden="1" x14ac:dyDescent="0.3">
      <c r="A1119" t="s">
        <v>2398</v>
      </c>
      <c r="B1119" t="s">
        <v>2399</v>
      </c>
      <c r="C1119" t="s">
        <v>3184</v>
      </c>
      <c r="D1119" t="s">
        <v>440</v>
      </c>
      <c r="E1119">
        <v>2236.2770694599999</v>
      </c>
      <c r="F1119">
        <v>345.45</v>
      </c>
      <c r="G1119">
        <v>46.021109741432397</v>
      </c>
      <c r="H1119">
        <v>-19.992602221529001</v>
      </c>
      <c r="I1119">
        <v>-26.428628760886301</v>
      </c>
      <c r="J1119">
        <v>-5.8035450816068499</v>
      </c>
      <c r="K1119">
        <v>400.70573284736997</v>
      </c>
      <c r="L1119">
        <v>370.17519743181498</v>
      </c>
      <c r="M1119">
        <v>18.2099600847441</v>
      </c>
      <c r="N1119">
        <v>0.81215960727769299</v>
      </c>
      <c r="O1119">
        <v>48.704588218265997</v>
      </c>
      <c r="P1119">
        <v>90.8563535911602</v>
      </c>
      <c r="Q1119">
        <v>0.113062569898219</v>
      </c>
    </row>
    <row r="1120" spans="1:17" hidden="1" x14ac:dyDescent="0.3">
      <c r="A1120" t="s">
        <v>2400</v>
      </c>
      <c r="B1120" t="s">
        <v>2401</v>
      </c>
      <c r="C1120" t="s">
        <v>3184</v>
      </c>
      <c r="D1120" t="s">
        <v>468</v>
      </c>
      <c r="E1120">
        <v>2234.9271520000002</v>
      </c>
      <c r="F1120">
        <v>1993.05</v>
      </c>
      <c r="G1120">
        <v>-17.989841114438502</v>
      </c>
      <c r="H1120">
        <v>-1.1043020885970201</v>
      </c>
      <c r="I1120">
        <v>-4.5385726301889804</v>
      </c>
      <c r="J1120">
        <v>1.6539596701672299</v>
      </c>
      <c r="K1120">
        <v>1957.90675913359</v>
      </c>
      <c r="L1120">
        <v>1849.7861220475399</v>
      </c>
      <c r="M1120">
        <v>37.647452138659403</v>
      </c>
      <c r="N1120">
        <v>0.77381188001235002</v>
      </c>
      <c r="O1120">
        <v>21.7556007124758</v>
      </c>
      <c r="P1120">
        <v>31.554455445544502</v>
      </c>
    </row>
    <row r="1121" spans="1:17" hidden="1" x14ac:dyDescent="0.3">
      <c r="A1121" t="s">
        <v>2402</v>
      </c>
      <c r="B1121" t="s">
        <v>2403</v>
      </c>
      <c r="C1121" t="s">
        <v>3184</v>
      </c>
      <c r="D1121" t="s">
        <v>231</v>
      </c>
      <c r="E1121">
        <v>2233.74817898314</v>
      </c>
      <c r="F1121">
        <v>114.36</v>
      </c>
      <c r="G1121">
        <v>-53.095708095525701</v>
      </c>
      <c r="H1121">
        <v>-0.75908955989868299</v>
      </c>
      <c r="I1121">
        <v>-16.818393692863101</v>
      </c>
      <c r="J1121">
        <v>-1.77834867987044</v>
      </c>
      <c r="K1121">
        <v>114.739036536968</v>
      </c>
      <c r="L1121">
        <v>113.755068469343</v>
      </c>
      <c r="M1121">
        <v>42.1191611147527</v>
      </c>
      <c r="N1121">
        <v>0.85395662139246098</v>
      </c>
      <c r="O1121">
        <v>36.411332633788</v>
      </c>
      <c r="P1121">
        <v>32.269257460097101</v>
      </c>
      <c r="Q1121">
        <v>0.18294268224766899</v>
      </c>
    </row>
    <row r="1122" spans="1:17" hidden="1" x14ac:dyDescent="0.3">
      <c r="A1122" t="s">
        <v>2404</v>
      </c>
      <c r="B1122" t="s">
        <v>2405</v>
      </c>
      <c r="C1122" t="s">
        <v>3184</v>
      </c>
      <c r="D1122" t="s">
        <v>387</v>
      </c>
      <c r="E1122">
        <v>2230.7871398799998</v>
      </c>
      <c r="F1122">
        <v>1718.6</v>
      </c>
      <c r="G1122">
        <v>338.20269324838</v>
      </c>
      <c r="H1122">
        <v>15.073199114231601</v>
      </c>
      <c r="I1122">
        <v>113.73597655981</v>
      </c>
      <c r="J1122">
        <v>-4.79440242161031</v>
      </c>
      <c r="K1122">
        <v>1508.1585151404799</v>
      </c>
      <c r="L1122">
        <v>1077.23677672604</v>
      </c>
      <c r="M1122">
        <v>53.770933175021902</v>
      </c>
      <c r="N1122">
        <v>1.13416683757587</v>
      </c>
      <c r="O1122">
        <v>8.80949610147794</v>
      </c>
      <c r="P1122">
        <v>383.97634469163597</v>
      </c>
      <c r="Q1122">
        <v>0.142435782988142</v>
      </c>
    </row>
    <row r="1123" spans="1:17" hidden="1" x14ac:dyDescent="0.3">
      <c r="A1123" t="s">
        <v>2406</v>
      </c>
      <c r="B1123" t="s">
        <v>2407</v>
      </c>
      <c r="C1123" t="s">
        <v>3184</v>
      </c>
      <c r="D1123" t="s">
        <v>124</v>
      </c>
      <c r="E1123">
        <v>2224.6634371639998</v>
      </c>
      <c r="F1123">
        <v>56.84</v>
      </c>
      <c r="G1123">
        <v>185.297233333924</v>
      </c>
      <c r="H1123">
        <v>33.110309783549098</v>
      </c>
      <c r="I1123">
        <v>75.253481986224799</v>
      </c>
      <c r="J1123">
        <v>-8.7929013427098504</v>
      </c>
      <c r="K1123">
        <v>44.498121780096703</v>
      </c>
      <c r="L1123">
        <v>31.777364496109499</v>
      </c>
      <c r="M1123">
        <v>57.213204488643498</v>
      </c>
      <c r="N1123">
        <v>1.4743950372904999</v>
      </c>
      <c r="O1123">
        <v>13.511611541168101</v>
      </c>
      <c r="P1123">
        <v>236.33136094674501</v>
      </c>
      <c r="Q1123">
        <v>0.138324437580301</v>
      </c>
    </row>
    <row r="1124" spans="1:17" hidden="1" x14ac:dyDescent="0.3">
      <c r="A1124" t="s">
        <v>2408</v>
      </c>
      <c r="B1124" t="s">
        <v>2409</v>
      </c>
      <c r="C1124" t="s">
        <v>3184</v>
      </c>
      <c r="D1124" t="s">
        <v>610</v>
      </c>
      <c r="E1124">
        <v>2222.6797056</v>
      </c>
      <c r="F1124">
        <v>876</v>
      </c>
      <c r="G1124">
        <v>64757.528740607202</v>
      </c>
      <c r="H1124">
        <v>49.229258607892099</v>
      </c>
      <c r="I1124">
        <v>1908.2478357597699</v>
      </c>
      <c r="J1124">
        <v>8.7815084333307603</v>
      </c>
      <c r="K1124">
        <v>591.62220511297801</v>
      </c>
      <c r="L1124">
        <v>289.24796607541703</v>
      </c>
      <c r="M1124">
        <v>99.999994394312495</v>
      </c>
      <c r="N1124">
        <v>0.63486100676183299</v>
      </c>
      <c r="O1124">
        <v>0</v>
      </c>
      <c r="P1124">
        <v>69980</v>
      </c>
      <c r="Q1124">
        <v>0.307600084214182</v>
      </c>
    </row>
    <row r="1125" spans="1:17" hidden="1" x14ac:dyDescent="0.3">
      <c r="A1125" t="s">
        <v>2410</v>
      </c>
      <c r="B1125" t="s">
        <v>2411</v>
      </c>
      <c r="C1125" t="s">
        <v>3184</v>
      </c>
      <c r="D1125" t="s">
        <v>261</v>
      </c>
      <c r="E1125">
        <v>2222.18397792</v>
      </c>
      <c r="F1125">
        <v>616.6</v>
      </c>
      <c r="G1125">
        <v>0.42014665314105298</v>
      </c>
      <c r="H1125">
        <v>-5.8717461062339602</v>
      </c>
      <c r="I1125">
        <v>-9.9204506921747893</v>
      </c>
      <c r="J1125">
        <v>1.8011386161214</v>
      </c>
      <c r="K1125">
        <v>619.18109500588298</v>
      </c>
      <c r="L1125">
        <v>611.40578755527702</v>
      </c>
      <c r="M1125">
        <v>56.219940133520602</v>
      </c>
      <c r="N1125">
        <v>0.46616715307869599</v>
      </c>
      <c r="O1125">
        <v>51.638014920531901</v>
      </c>
      <c r="P1125">
        <v>41.861267686644403</v>
      </c>
      <c r="Q1125">
        <v>6.3722300916571994E-2</v>
      </c>
    </row>
    <row r="1126" spans="1:17" hidden="1" x14ac:dyDescent="0.3">
      <c r="A1126" t="s">
        <v>2412</v>
      </c>
      <c r="B1126" t="s">
        <v>2413</v>
      </c>
      <c r="C1126" t="s">
        <v>3184</v>
      </c>
      <c r="D1126" t="s">
        <v>187</v>
      </c>
      <c r="E1126">
        <v>2211.20366973005</v>
      </c>
      <c r="F1126">
        <v>1357.4</v>
      </c>
      <c r="G1126">
        <v>26.504595568997502</v>
      </c>
      <c r="H1126">
        <v>-11.079533319474599</v>
      </c>
      <c r="I1126">
        <v>42.396124659408002</v>
      </c>
      <c r="J1126">
        <v>-6.7915187363335203</v>
      </c>
      <c r="K1126">
        <v>1363.2430048890101</v>
      </c>
      <c r="L1126">
        <v>1141.4623476628699</v>
      </c>
      <c r="M1126">
        <v>42.251747722294702</v>
      </c>
      <c r="N1126">
        <v>1.3296723667515</v>
      </c>
      <c r="O1126">
        <v>13.5921614851922</v>
      </c>
      <c r="P1126">
        <v>75.024176390948298</v>
      </c>
      <c r="Q1126">
        <v>5.3413230160668998E-2</v>
      </c>
    </row>
    <row r="1127" spans="1:17" hidden="1" x14ac:dyDescent="0.3">
      <c r="A1127" t="s">
        <v>2414</v>
      </c>
      <c r="B1127" t="s">
        <v>2415</v>
      </c>
      <c r="C1127" t="s">
        <v>3184</v>
      </c>
      <c r="D1127" t="s">
        <v>440</v>
      </c>
      <c r="E1127">
        <v>2206.5741776949999</v>
      </c>
      <c r="F1127">
        <v>712.55</v>
      </c>
      <c r="G1127">
        <v>-11.2505823314001</v>
      </c>
      <c r="H1127">
        <v>-15.5011833501858</v>
      </c>
      <c r="I1127">
        <v>27.748704872464899</v>
      </c>
      <c r="J1127">
        <v>-10.037184646489701</v>
      </c>
      <c r="K1127">
        <v>732.34846815271999</v>
      </c>
      <c r="L1127">
        <v>642.20631922413702</v>
      </c>
      <c r="M1127">
        <v>34.223932833047897</v>
      </c>
      <c r="N1127">
        <v>0.64994747237155004</v>
      </c>
      <c r="O1127">
        <v>24.728089256894201</v>
      </c>
      <c r="P1127">
        <v>61.9247812748551</v>
      </c>
      <c r="Q1127">
        <v>0.13525736086319101</v>
      </c>
    </row>
    <row r="1128" spans="1:17" hidden="1" x14ac:dyDescent="0.3">
      <c r="A1128" t="s">
        <v>2416</v>
      </c>
      <c r="B1128" t="s">
        <v>2417</v>
      </c>
      <c r="C1128" t="s">
        <v>3184</v>
      </c>
      <c r="D1128" t="s">
        <v>289</v>
      </c>
      <c r="E1128">
        <v>2205.2236591800001</v>
      </c>
      <c r="F1128">
        <v>1459.8</v>
      </c>
      <c r="G1128">
        <v>5.0442621089071</v>
      </c>
      <c r="H1128">
        <v>-10.2960714087263</v>
      </c>
      <c r="I1128">
        <v>-22.859077169708399</v>
      </c>
      <c r="J1128">
        <v>-1.3551544911886799</v>
      </c>
      <c r="K1128">
        <v>1548.4038326662101</v>
      </c>
      <c r="L1128">
        <v>1500.9478834750801</v>
      </c>
      <c r="M1128">
        <v>38.695074280096598</v>
      </c>
      <c r="N1128">
        <v>0.50242792048809304</v>
      </c>
      <c r="O1128">
        <v>33.936155637758603</v>
      </c>
      <c r="P1128">
        <v>36.807084953844701</v>
      </c>
      <c r="Q1128">
        <v>-7.2434038992930001E-3</v>
      </c>
    </row>
    <row r="1129" spans="1:17" hidden="1" x14ac:dyDescent="0.3">
      <c r="A1129" t="s">
        <v>2418</v>
      </c>
      <c r="B1129" t="s">
        <v>2419</v>
      </c>
      <c r="C1129" t="s">
        <v>3184</v>
      </c>
      <c r="D1129" t="s">
        <v>1515</v>
      </c>
      <c r="E1129">
        <v>2204.8929184122399</v>
      </c>
      <c r="F1129">
        <v>308.35000000000002</v>
      </c>
      <c r="G1129">
        <v>24.529639382633199</v>
      </c>
      <c r="H1129">
        <v>1.25013081263187</v>
      </c>
      <c r="I1129">
        <v>44.672030104023897</v>
      </c>
      <c r="J1129">
        <v>2.9440262932714201</v>
      </c>
      <c r="K1129">
        <v>300.68505830271499</v>
      </c>
      <c r="L1129">
        <v>252.548155251</v>
      </c>
      <c r="M1129">
        <v>42.623959367481298</v>
      </c>
      <c r="N1129">
        <v>0.446495952527591</v>
      </c>
      <c r="O1129">
        <v>16.8315226203988</v>
      </c>
      <c r="P1129">
        <v>128.40740740740699</v>
      </c>
      <c r="Q1129">
        <v>7.4578060739656005E-2</v>
      </c>
    </row>
    <row r="1130" spans="1:17" hidden="1" x14ac:dyDescent="0.3">
      <c r="A1130" t="s">
        <v>2420</v>
      </c>
      <c r="B1130" t="s">
        <v>2421</v>
      </c>
      <c r="C1130" t="s">
        <v>3184</v>
      </c>
      <c r="D1130" t="s">
        <v>195</v>
      </c>
      <c r="E1130">
        <v>2202.9763503825402</v>
      </c>
      <c r="F1130">
        <v>81.95</v>
      </c>
      <c r="G1130">
        <v>265.30006469025199</v>
      </c>
      <c r="H1130">
        <v>-6.9323258753656196</v>
      </c>
      <c r="I1130">
        <v>-45.214768172701199</v>
      </c>
      <c r="J1130">
        <v>-5.4674510405574699</v>
      </c>
      <c r="K1130">
        <v>87.6288382917989</v>
      </c>
      <c r="L1130">
        <v>83.644390338579399</v>
      </c>
      <c r="M1130">
        <v>23.1793370712106</v>
      </c>
      <c r="N1130">
        <v>0.76300022108313903</v>
      </c>
      <c r="O1130">
        <v>70.835875533862094</v>
      </c>
      <c r="P1130">
        <v>314.93670886075898</v>
      </c>
      <c r="Q1130">
        <v>0.17818809722817699</v>
      </c>
    </row>
    <row r="1131" spans="1:17" hidden="1" x14ac:dyDescent="0.3">
      <c r="A1131" t="s">
        <v>2422</v>
      </c>
      <c r="B1131" t="s">
        <v>2423</v>
      </c>
      <c r="C1131" t="s">
        <v>3184</v>
      </c>
      <c r="D1131" t="s">
        <v>468</v>
      </c>
      <c r="E1131">
        <v>2199.7816527999998</v>
      </c>
      <c r="F1131">
        <v>424.3</v>
      </c>
      <c r="G1131">
        <v>-47.290403879058601</v>
      </c>
      <c r="H1131">
        <v>-10.064031369071801</v>
      </c>
      <c r="I1131">
        <v>-18.8839439467259</v>
      </c>
      <c r="J1131">
        <v>-2.06328806754978</v>
      </c>
      <c r="K1131">
        <v>437.33162314058399</v>
      </c>
      <c r="L1131">
        <v>451.82596803293598</v>
      </c>
      <c r="M1131">
        <v>36.3279691125163</v>
      </c>
      <c r="N1131">
        <v>0.60632666839671501</v>
      </c>
      <c r="O1131">
        <v>32.771623851048702</v>
      </c>
      <c r="P1131">
        <v>10.7832898172323</v>
      </c>
      <c r="Q1131">
        <v>-2.6479854714402E-2</v>
      </c>
    </row>
    <row r="1132" spans="1:17" hidden="1" x14ac:dyDescent="0.3">
      <c r="A1132" t="s">
        <v>2424</v>
      </c>
      <c r="B1132" t="s">
        <v>2425</v>
      </c>
      <c r="C1132" t="s">
        <v>3184</v>
      </c>
      <c r="D1132" t="s">
        <v>933</v>
      </c>
      <c r="E1132">
        <v>2199.6713637663202</v>
      </c>
      <c r="F1132">
        <v>329.7</v>
      </c>
      <c r="G1132">
        <v>298.611194952522</v>
      </c>
      <c r="H1132">
        <v>-20.370987800032498</v>
      </c>
      <c r="I1132">
        <v>79.094324008652507</v>
      </c>
      <c r="J1132">
        <v>-11.055387927194399</v>
      </c>
      <c r="K1132">
        <v>352.11932073110302</v>
      </c>
      <c r="L1132">
        <v>255.45195565713399</v>
      </c>
      <c r="M1132">
        <v>34.183748184018</v>
      </c>
      <c r="N1132">
        <v>0.66227039714504798</v>
      </c>
      <c r="O1132">
        <v>31.983621474067299</v>
      </c>
      <c r="Q1132">
        <v>0.15547578438387899</v>
      </c>
    </row>
    <row r="1133" spans="1:17" hidden="1" x14ac:dyDescent="0.3">
      <c r="A1133" t="s">
        <v>2426</v>
      </c>
      <c r="B1133" t="s">
        <v>2427</v>
      </c>
      <c r="C1133" t="s">
        <v>3184</v>
      </c>
      <c r="D1133" t="s">
        <v>1996</v>
      </c>
      <c r="E1133">
        <v>2192.6510297999998</v>
      </c>
      <c r="F1133">
        <v>548.1</v>
      </c>
      <c r="G1133">
        <v>1263.82885515475</v>
      </c>
      <c r="H1133">
        <v>-21.608227256211599</v>
      </c>
      <c r="I1133">
        <v>65.182709042416406</v>
      </c>
      <c r="J1133">
        <v>-0.690052081965849</v>
      </c>
      <c r="K1133">
        <v>623.80145789956805</v>
      </c>
      <c r="L1133">
        <v>461.42127535643198</v>
      </c>
      <c r="M1133">
        <v>40.545234774488101</v>
      </c>
      <c r="N1133">
        <v>0.94001020017850301</v>
      </c>
      <c r="O1133">
        <v>73.088852399197194</v>
      </c>
    </row>
    <row r="1134" spans="1:17" x14ac:dyDescent="0.3">
      <c r="A1134" t="s">
        <v>2428</v>
      </c>
      <c r="B1134" t="s">
        <v>2429</v>
      </c>
      <c r="C1134" t="s">
        <v>3177</v>
      </c>
      <c r="D1134" t="s">
        <v>77</v>
      </c>
      <c r="E1134">
        <v>2191.2916632463698</v>
      </c>
      <c r="F1134">
        <v>84.68</v>
      </c>
      <c r="G1134">
        <v>-56.785071223109497</v>
      </c>
      <c r="H1134">
        <v>-8.1132213715223909</v>
      </c>
      <c r="I1134">
        <v>-27.817047734289201</v>
      </c>
      <c r="J1134">
        <v>-0.52157519386278195</v>
      </c>
      <c r="K1134">
        <v>89.316657349053997</v>
      </c>
      <c r="L1134">
        <v>96.167436095800198</v>
      </c>
      <c r="M1134">
        <v>38.221738624158597</v>
      </c>
      <c r="N1134">
        <v>0.42143939610460102</v>
      </c>
      <c r="O1134">
        <v>84.222957014643299</v>
      </c>
      <c r="P1134">
        <v>2.1471652593486099</v>
      </c>
      <c r="Q1134">
        <v>1.7379107843060002E-2</v>
      </c>
    </row>
    <row r="1135" spans="1:17" hidden="1" x14ac:dyDescent="0.3">
      <c r="A1135" t="s">
        <v>2430</v>
      </c>
      <c r="B1135" t="s">
        <v>2431</v>
      </c>
      <c r="C1135" t="s">
        <v>3184</v>
      </c>
      <c r="D1135" t="s">
        <v>289</v>
      </c>
      <c r="E1135">
        <v>2190.1374209415198</v>
      </c>
      <c r="F1135">
        <v>213.44</v>
      </c>
      <c r="G1135">
        <v>-29.760757573372398</v>
      </c>
      <c r="H1135">
        <v>-7.3059603577177104</v>
      </c>
      <c r="I1135">
        <v>-13.2474617536341</v>
      </c>
      <c r="J1135">
        <v>0.79741434369332498</v>
      </c>
      <c r="M1135">
        <v>44.422772687547301</v>
      </c>
      <c r="O1135">
        <v>23.683470764617699</v>
      </c>
      <c r="P1135">
        <v>14.0780331373597</v>
      </c>
    </row>
    <row r="1136" spans="1:17" hidden="1" x14ac:dyDescent="0.3">
      <c r="A1136" t="s">
        <v>2432</v>
      </c>
      <c r="B1136" t="s">
        <v>2433</v>
      </c>
      <c r="C1136" t="s">
        <v>3184</v>
      </c>
      <c r="D1136" t="s">
        <v>757</v>
      </c>
      <c r="E1136">
        <v>2180.653534008</v>
      </c>
      <c r="F1136">
        <v>286.7</v>
      </c>
      <c r="G1136">
        <v>2.25592106632423</v>
      </c>
      <c r="H1136">
        <v>0.15886410510988799</v>
      </c>
      <c r="I1136">
        <v>0.96345615011791796</v>
      </c>
      <c r="J1136">
        <v>0.28880655124469201</v>
      </c>
      <c r="K1136">
        <v>277.87819672030599</v>
      </c>
      <c r="L1136">
        <v>256.32147207052202</v>
      </c>
      <c r="M1136">
        <v>58.290846172297002</v>
      </c>
      <c r="N1136">
        <v>0.69633889901163004</v>
      </c>
      <c r="O1136">
        <v>2.5810952214858802</v>
      </c>
      <c r="P1136">
        <v>38.368725868725797</v>
      </c>
      <c r="Q1136">
        <v>3.2968413234804997E-2</v>
      </c>
    </row>
    <row r="1137" spans="1:17" hidden="1" x14ac:dyDescent="0.3">
      <c r="A1137" t="s">
        <v>2434</v>
      </c>
      <c r="B1137" t="s">
        <v>2435</v>
      </c>
      <c r="C1137" t="s">
        <v>3184</v>
      </c>
      <c r="D1137" t="s">
        <v>130</v>
      </c>
      <c r="E1137">
        <v>2179.6654450649999</v>
      </c>
      <c r="F1137">
        <v>127.95</v>
      </c>
      <c r="G1137">
        <v>9.6315872555159991</v>
      </c>
      <c r="H1137">
        <v>-8.9989798339372395</v>
      </c>
      <c r="I1137">
        <v>-9.6248129882514899</v>
      </c>
      <c r="J1137">
        <v>-1.61822867204319</v>
      </c>
      <c r="K1137">
        <v>124.88771322170101</v>
      </c>
      <c r="L1137">
        <v>115.007305586822</v>
      </c>
      <c r="M1137">
        <v>42.881960905850498</v>
      </c>
      <c r="N1137">
        <v>0.84926764543269995</v>
      </c>
      <c r="O1137">
        <v>15.357561547479399</v>
      </c>
      <c r="P1137">
        <v>55.656934306569298</v>
      </c>
      <c r="Q1137">
        <v>3.1480964372223003E-2</v>
      </c>
    </row>
    <row r="1138" spans="1:17" hidden="1" x14ac:dyDescent="0.3">
      <c r="A1138" t="s">
        <v>2436</v>
      </c>
      <c r="B1138" t="s">
        <v>2437</v>
      </c>
      <c r="C1138" t="s">
        <v>3184</v>
      </c>
      <c r="D1138" t="s">
        <v>261</v>
      </c>
      <c r="E1138">
        <v>2179.5551180000002</v>
      </c>
      <c r="F1138">
        <v>1599.65</v>
      </c>
      <c r="G1138">
        <v>2.7599154392951402</v>
      </c>
      <c r="H1138">
        <v>3.3052279262852999</v>
      </c>
      <c r="I1138">
        <v>0.81000532130484204</v>
      </c>
      <c r="J1138">
        <v>-0.69993393517620095</v>
      </c>
      <c r="K1138">
        <v>1523.1412133551601</v>
      </c>
      <c r="L1138">
        <v>1391.61207519558</v>
      </c>
      <c r="M1138">
        <v>56.4643599377942</v>
      </c>
      <c r="N1138">
        <v>1.9965986609632</v>
      </c>
      <c r="O1138">
        <v>8.2049198262119791</v>
      </c>
      <c r="P1138">
        <v>55.585274522200002</v>
      </c>
      <c r="Q1138">
        <v>3.0265510196658001E-2</v>
      </c>
    </row>
    <row r="1139" spans="1:17" hidden="1" x14ac:dyDescent="0.3">
      <c r="A1139" t="s">
        <v>2438</v>
      </c>
      <c r="B1139" t="s">
        <v>2439</v>
      </c>
      <c r="C1139" t="s">
        <v>3184</v>
      </c>
      <c r="D1139" t="s">
        <v>613</v>
      </c>
      <c r="E1139">
        <v>2178.8984762</v>
      </c>
      <c r="F1139">
        <v>480.25</v>
      </c>
      <c r="G1139">
        <v>-47.031790072718799</v>
      </c>
      <c r="H1139">
        <v>-4.2128194681515803</v>
      </c>
      <c r="I1139">
        <v>-11.3223859820909</v>
      </c>
      <c r="J1139">
        <v>-0.293304141705994</v>
      </c>
      <c r="K1139">
        <v>488.976037575406</v>
      </c>
      <c r="L1139">
        <v>495.41694357801401</v>
      </c>
      <c r="M1139">
        <v>40.569974772244997</v>
      </c>
      <c r="N1139">
        <v>0.47169513275643399</v>
      </c>
      <c r="O1139">
        <v>19.729307652264399</v>
      </c>
      <c r="P1139">
        <v>17.24853515625</v>
      </c>
      <c r="Q1139">
        <v>2.0054037871439999E-3</v>
      </c>
    </row>
    <row r="1140" spans="1:17" hidden="1" x14ac:dyDescent="0.3">
      <c r="A1140" t="s">
        <v>2440</v>
      </c>
      <c r="B1140" t="s">
        <v>2441</v>
      </c>
      <c r="C1140" t="s">
        <v>3184</v>
      </c>
      <c r="D1140" t="s">
        <v>626</v>
      </c>
      <c r="E1140">
        <v>2142.1093750999999</v>
      </c>
      <c r="F1140">
        <v>339.65</v>
      </c>
      <c r="G1140">
        <v>-42.585971595840299</v>
      </c>
      <c r="H1140">
        <v>-5.4290651570797603</v>
      </c>
      <c r="I1140">
        <v>-7.39667846636471</v>
      </c>
      <c r="J1140">
        <v>-1.2110893882526199</v>
      </c>
      <c r="K1140">
        <v>346.77185352149002</v>
      </c>
      <c r="L1140">
        <v>337.20660342476702</v>
      </c>
      <c r="M1140">
        <v>36.266524506985398</v>
      </c>
      <c r="N1140">
        <v>0.40534657149466402</v>
      </c>
      <c r="O1140">
        <v>14.0291476519947</v>
      </c>
      <c r="P1140">
        <v>21.303571428571399</v>
      </c>
      <c r="Q1140">
        <v>6.0993722692722997E-2</v>
      </c>
    </row>
    <row r="1141" spans="1:17" hidden="1" x14ac:dyDescent="0.3">
      <c r="A1141" t="s">
        <v>2442</v>
      </c>
      <c r="B1141" t="s">
        <v>2443</v>
      </c>
      <c r="C1141" t="s">
        <v>3184</v>
      </c>
      <c r="D1141" t="s">
        <v>77</v>
      </c>
      <c r="E1141">
        <v>2138.7148112199998</v>
      </c>
      <c r="F1141">
        <v>246.37</v>
      </c>
      <c r="G1141">
        <v>5.05734894977663</v>
      </c>
      <c r="H1141">
        <v>-0.83619227406406904</v>
      </c>
      <c r="I1141">
        <v>-2.09170372051695</v>
      </c>
      <c r="J1141">
        <v>2.36318330971327</v>
      </c>
      <c r="K1141">
        <v>242.82282779481801</v>
      </c>
      <c r="L1141">
        <v>230.376769146279</v>
      </c>
      <c r="M1141">
        <v>52.848022264850997</v>
      </c>
      <c r="N1141">
        <v>1.14833332015879</v>
      </c>
      <c r="O1141">
        <v>11.417786256443501</v>
      </c>
      <c r="P1141">
        <v>41.918202764976897</v>
      </c>
      <c r="Q1141">
        <v>-7.1469817650574002E-2</v>
      </c>
    </row>
    <row r="1142" spans="1:17" hidden="1" x14ac:dyDescent="0.3">
      <c r="A1142" t="s">
        <v>2444</v>
      </c>
      <c r="B1142" t="s">
        <v>2445</v>
      </c>
      <c r="C1142" t="s">
        <v>3184</v>
      </c>
      <c r="D1142" t="s">
        <v>613</v>
      </c>
      <c r="E1142">
        <v>2136.6410999999998</v>
      </c>
      <c r="F1142">
        <v>380.05</v>
      </c>
      <c r="G1142">
        <v>-0.96042277129494302</v>
      </c>
      <c r="H1142">
        <v>-13.019878379029601</v>
      </c>
      <c r="I1142">
        <v>-4.63951593880972</v>
      </c>
      <c r="J1142">
        <v>-4.4343088387226004</v>
      </c>
      <c r="K1142">
        <v>404.01447026726697</v>
      </c>
      <c r="L1142">
        <v>366.54453975658498</v>
      </c>
      <c r="M1142">
        <v>22.719121400033298</v>
      </c>
      <c r="N1142">
        <v>0.27433307216416702</v>
      </c>
      <c r="O1142">
        <v>24.720431522168099</v>
      </c>
      <c r="P1142">
        <v>45.892514395393398</v>
      </c>
      <c r="Q1142">
        <v>5.0023668444549002E-2</v>
      </c>
    </row>
    <row r="1143" spans="1:17" hidden="1" x14ac:dyDescent="0.3">
      <c r="A1143" t="s">
        <v>2446</v>
      </c>
      <c r="B1143" t="s">
        <v>2447</v>
      </c>
      <c r="C1143" t="s">
        <v>3184</v>
      </c>
      <c r="D1143" t="s">
        <v>570</v>
      </c>
      <c r="E1143">
        <v>2131.8832021500002</v>
      </c>
      <c r="F1143">
        <v>105.95</v>
      </c>
      <c r="G1143">
        <v>89.300062069257905</v>
      </c>
      <c r="H1143">
        <v>13.9113376836959</v>
      </c>
      <c r="I1143">
        <v>32.428654905314701</v>
      </c>
      <c r="J1143">
        <v>0.98176258984882003</v>
      </c>
      <c r="K1143">
        <v>96.263231889704898</v>
      </c>
      <c r="L1143">
        <v>79.899036255852295</v>
      </c>
      <c r="M1143">
        <v>54.061848353932596</v>
      </c>
      <c r="N1143">
        <v>2.0393007920236998</v>
      </c>
      <c r="O1143">
        <v>22.699386503067402</v>
      </c>
      <c r="P1143">
        <v>164.875</v>
      </c>
      <c r="Q1143">
        <v>0.18982694027866401</v>
      </c>
    </row>
    <row r="1144" spans="1:17" hidden="1" x14ac:dyDescent="0.3">
      <c r="A1144" t="s">
        <v>2448</v>
      </c>
      <c r="B1144" t="s">
        <v>2449</v>
      </c>
      <c r="C1144" t="s">
        <v>3184</v>
      </c>
      <c r="D1144" t="s">
        <v>1421</v>
      </c>
      <c r="E1144">
        <v>2119.9872775949998</v>
      </c>
      <c r="F1144">
        <v>747.45</v>
      </c>
      <c r="G1144">
        <v>62.556053560328699</v>
      </c>
      <c r="H1144">
        <v>0.873528174353701</v>
      </c>
      <c r="I1144">
        <v>34.255481469841598</v>
      </c>
      <c r="J1144">
        <v>-4.5252884204357802E-2</v>
      </c>
      <c r="K1144">
        <v>700.03444473944501</v>
      </c>
      <c r="L1144">
        <v>575.26893127117705</v>
      </c>
      <c r="M1144">
        <v>64.094446339459097</v>
      </c>
      <c r="N1144">
        <v>0.27907311383817901</v>
      </c>
      <c r="O1144">
        <v>20.6769683590875</v>
      </c>
      <c r="P1144">
        <v>110.578954782363</v>
      </c>
      <c r="Q1144">
        <v>6.8848827038468993E-2</v>
      </c>
    </row>
    <row r="1145" spans="1:17" hidden="1" x14ac:dyDescent="0.3">
      <c r="A1145" t="s">
        <v>2450</v>
      </c>
      <c r="B1145" t="s">
        <v>2451</v>
      </c>
      <c r="C1145" t="s">
        <v>3184</v>
      </c>
      <c r="D1145" t="s">
        <v>261</v>
      </c>
      <c r="E1145">
        <v>2118.8170003213399</v>
      </c>
      <c r="F1145">
        <v>472.55</v>
      </c>
      <c r="G1145">
        <v>-50.228720691322899</v>
      </c>
      <c r="H1145">
        <v>-8.0614214774518604</v>
      </c>
      <c r="I1145">
        <v>-29.3947728959321</v>
      </c>
      <c r="J1145">
        <v>-2.2343011242605599</v>
      </c>
      <c r="K1145">
        <v>491.77049044325702</v>
      </c>
      <c r="L1145">
        <v>522.174955028672</v>
      </c>
      <c r="M1145">
        <v>29.473541021886799</v>
      </c>
      <c r="N1145">
        <v>0.56542096513135798</v>
      </c>
      <c r="O1145">
        <v>35.043910697280701</v>
      </c>
      <c r="P1145">
        <v>4.0859030837004404</v>
      </c>
    </row>
    <row r="1146" spans="1:17" hidden="1" x14ac:dyDescent="0.3">
      <c r="A1146" t="s">
        <v>2452</v>
      </c>
      <c r="B1146" t="s">
        <v>2453</v>
      </c>
      <c r="C1146" t="s">
        <v>3184</v>
      </c>
      <c r="D1146" t="s">
        <v>270</v>
      </c>
      <c r="E1146">
        <v>2116.89300459474</v>
      </c>
      <c r="F1146">
        <v>384.75</v>
      </c>
      <c r="G1146">
        <v>42.577464738217401</v>
      </c>
      <c r="H1146">
        <v>-10.0673349270297</v>
      </c>
      <c r="I1146">
        <v>91.177243923606397</v>
      </c>
      <c r="J1146">
        <v>-5.8678230671064</v>
      </c>
      <c r="K1146">
        <v>362.85825818353601</v>
      </c>
      <c r="M1146">
        <v>42.587844004248602</v>
      </c>
      <c r="N1146">
        <v>0.34570940238527997</v>
      </c>
      <c r="O1146">
        <v>14.1520467836257</v>
      </c>
      <c r="P1146">
        <v>130.73463268365799</v>
      </c>
    </row>
    <row r="1147" spans="1:17" hidden="1" x14ac:dyDescent="0.3">
      <c r="A1147" t="s">
        <v>2454</v>
      </c>
      <c r="B1147" t="s">
        <v>2455</v>
      </c>
      <c r="C1147" t="s">
        <v>3184</v>
      </c>
      <c r="D1147" t="s">
        <v>127</v>
      </c>
      <c r="E1147">
        <v>2112.2488739730002</v>
      </c>
      <c r="F1147">
        <v>134.61000000000001</v>
      </c>
      <c r="G1147">
        <v>-31.3527188611688</v>
      </c>
      <c r="H1147">
        <v>-12.781163084667901</v>
      </c>
      <c r="I1147">
        <v>-23.9862382196137</v>
      </c>
      <c r="J1147">
        <v>-2.6050822200175601</v>
      </c>
      <c r="K1147">
        <v>135.90290956933799</v>
      </c>
      <c r="L1147">
        <v>141.57453320217101</v>
      </c>
      <c r="M1147">
        <v>45.6710010344081</v>
      </c>
      <c r="N1147">
        <v>0.46550668563609499</v>
      </c>
      <c r="O1147">
        <v>44.1200505163063</v>
      </c>
      <c r="P1147">
        <v>12.175000000000001</v>
      </c>
    </row>
    <row r="1148" spans="1:17" hidden="1" x14ac:dyDescent="0.3">
      <c r="A1148" t="s">
        <v>2456</v>
      </c>
      <c r="B1148" t="s">
        <v>2457</v>
      </c>
      <c r="C1148" t="s">
        <v>3184</v>
      </c>
      <c r="D1148" t="s">
        <v>51</v>
      </c>
      <c r="E1148">
        <v>2110.6700846099998</v>
      </c>
      <c r="F1148">
        <v>191.9</v>
      </c>
      <c r="G1148">
        <v>-48.250577038711697</v>
      </c>
      <c r="H1148">
        <v>-12.967209596295801</v>
      </c>
      <c r="I1148">
        <v>-31.556921906380101</v>
      </c>
      <c r="J1148">
        <v>-5.8324861888372501</v>
      </c>
      <c r="K1148">
        <v>210.09041524617399</v>
      </c>
      <c r="L1148">
        <v>220.41540421352599</v>
      </c>
      <c r="M1148">
        <v>7.7849997375502804</v>
      </c>
      <c r="N1148">
        <v>0.98780449990715002</v>
      </c>
      <c r="O1148">
        <v>47.759249609171398</v>
      </c>
      <c r="P1148">
        <v>4.8347446052990897</v>
      </c>
      <c r="Q1148">
        <v>8.8451817022866003E-2</v>
      </c>
    </row>
    <row r="1149" spans="1:17" hidden="1" x14ac:dyDescent="0.3">
      <c r="A1149" t="s">
        <v>2458</v>
      </c>
      <c r="B1149" t="s">
        <v>2459</v>
      </c>
      <c r="C1149" t="s">
        <v>3184</v>
      </c>
      <c r="D1149" t="s">
        <v>54</v>
      </c>
      <c r="E1149">
        <v>2110.1869261536599</v>
      </c>
      <c r="F1149">
        <v>22.41</v>
      </c>
      <c r="G1149">
        <v>105.782708861183</v>
      </c>
      <c r="H1149">
        <v>4.7970337568060097</v>
      </c>
      <c r="I1149">
        <v>68.091923048268299</v>
      </c>
      <c r="J1149">
        <v>4.3512458162102297</v>
      </c>
      <c r="K1149">
        <v>20.0807407840934</v>
      </c>
      <c r="L1149">
        <v>15.3973179977657</v>
      </c>
      <c r="M1149">
        <v>50.867776541346799</v>
      </c>
      <c r="N1149">
        <v>0.58510686808915302</v>
      </c>
      <c r="O1149">
        <v>24.4979919678714</v>
      </c>
      <c r="P1149">
        <v>209.10344827586201</v>
      </c>
    </row>
    <row r="1150" spans="1:17" hidden="1" x14ac:dyDescent="0.3">
      <c r="A1150" t="s">
        <v>2460</v>
      </c>
      <c r="B1150" t="s">
        <v>2461</v>
      </c>
      <c r="C1150" t="s">
        <v>3184</v>
      </c>
      <c r="D1150" t="s">
        <v>135</v>
      </c>
      <c r="E1150">
        <v>2110.1622016599999</v>
      </c>
      <c r="F1150">
        <v>142.9</v>
      </c>
      <c r="G1150">
        <v>25.328448209553901</v>
      </c>
      <c r="H1150">
        <v>-1.41202213934701</v>
      </c>
      <c r="I1150">
        <v>24.2421099674978</v>
      </c>
      <c r="J1150">
        <v>-2.8263289468672501</v>
      </c>
      <c r="K1150">
        <v>141.60903580744201</v>
      </c>
      <c r="L1150">
        <v>123.678524938503</v>
      </c>
      <c r="M1150">
        <v>43.092507778471301</v>
      </c>
      <c r="N1150">
        <v>0.62114176239193297</v>
      </c>
      <c r="O1150">
        <v>25.052484254723499</v>
      </c>
      <c r="P1150">
        <v>61.468926553672297</v>
      </c>
      <c r="Q1150">
        <v>0.15447293312194699</v>
      </c>
    </row>
    <row r="1151" spans="1:17" hidden="1" x14ac:dyDescent="0.3">
      <c r="A1151" t="s">
        <v>2462</v>
      </c>
      <c r="B1151" t="s">
        <v>2463</v>
      </c>
      <c r="C1151" t="s">
        <v>3184</v>
      </c>
      <c r="D1151" t="s">
        <v>270</v>
      </c>
      <c r="E1151">
        <v>2108.5658621500002</v>
      </c>
      <c r="F1151">
        <v>425.35</v>
      </c>
      <c r="G1151">
        <v>-45.517565032430802</v>
      </c>
      <c r="H1151">
        <v>-15.123607147613599</v>
      </c>
      <c r="I1151">
        <v>-23.4818003730086</v>
      </c>
      <c r="J1151">
        <v>-1.82229655963148</v>
      </c>
      <c r="K1151">
        <v>443.94732600903097</v>
      </c>
      <c r="L1151">
        <v>444.62216178337502</v>
      </c>
      <c r="M1151">
        <v>37.0223697331908</v>
      </c>
      <c r="N1151">
        <v>0.467596664391835</v>
      </c>
      <c r="O1151">
        <v>50.6641589279416</v>
      </c>
      <c r="P1151">
        <v>28.893939393939402</v>
      </c>
      <c r="Q1151">
        <v>4.3316480012944997E-2</v>
      </c>
    </row>
    <row r="1152" spans="1:17" hidden="1" x14ac:dyDescent="0.3">
      <c r="A1152" t="s">
        <v>2464</v>
      </c>
      <c r="B1152" t="s">
        <v>2465</v>
      </c>
      <c r="C1152" t="s">
        <v>3184</v>
      </c>
      <c r="D1152" t="s">
        <v>400</v>
      </c>
      <c r="E1152">
        <v>2100.2650178399999</v>
      </c>
      <c r="F1152">
        <v>861.85</v>
      </c>
      <c r="G1152">
        <v>-26.563212484008702</v>
      </c>
      <c r="H1152">
        <v>0.61690246894973799</v>
      </c>
      <c r="I1152">
        <v>7.8276902752360202</v>
      </c>
      <c r="J1152">
        <v>6.2821980925170404</v>
      </c>
      <c r="K1152">
        <v>827.63957238787896</v>
      </c>
      <c r="L1152">
        <v>807.496511876211</v>
      </c>
      <c r="M1152">
        <v>65.343678195321104</v>
      </c>
      <c r="N1152">
        <v>0.60590320858780999</v>
      </c>
      <c r="O1152">
        <v>26.4721239194755</v>
      </c>
      <c r="P1152">
        <v>33.734191946621102</v>
      </c>
      <c r="Q1152">
        <v>-6.7104797694419002E-2</v>
      </c>
    </row>
    <row r="1153" spans="1:17" hidden="1" x14ac:dyDescent="0.3">
      <c r="A1153" t="s">
        <v>2466</v>
      </c>
      <c r="B1153" t="s">
        <v>2467</v>
      </c>
      <c r="C1153" t="s">
        <v>3184</v>
      </c>
      <c r="D1153" t="s">
        <v>187</v>
      </c>
      <c r="E1153">
        <v>2092.5121193999998</v>
      </c>
      <c r="F1153">
        <v>879.75</v>
      </c>
      <c r="G1153">
        <v>168.05276756959699</v>
      </c>
      <c r="H1153">
        <v>-46.651676193331703</v>
      </c>
      <c r="I1153">
        <v>88.3756007605175</v>
      </c>
      <c r="J1153">
        <v>-12.429004684419899</v>
      </c>
      <c r="K1153">
        <v>750.37216397659802</v>
      </c>
      <c r="L1153">
        <v>523.73403204763804</v>
      </c>
      <c r="M1153">
        <v>46.896118836326202</v>
      </c>
      <c r="N1153">
        <v>0.621864364318653</v>
      </c>
      <c r="O1153">
        <v>18.2097186700767</v>
      </c>
      <c r="P1153">
        <v>211.66415729341901</v>
      </c>
      <c r="Q1153">
        <v>0.208984060131432</v>
      </c>
    </row>
    <row r="1154" spans="1:17" hidden="1" x14ac:dyDescent="0.3">
      <c r="A1154" t="s">
        <v>1822</v>
      </c>
      <c r="B1154" t="s">
        <v>2468</v>
      </c>
      <c r="C1154" t="s">
        <v>3184</v>
      </c>
      <c r="D1154" t="s">
        <v>1824</v>
      </c>
      <c r="E1154">
        <v>2091.9342556299998</v>
      </c>
      <c r="F1154">
        <v>34.840000000000003</v>
      </c>
      <c r="G1154">
        <v>-23.161390517698901</v>
      </c>
      <c r="H1154">
        <v>-16.3890743012008</v>
      </c>
      <c r="I1154">
        <v>-10.0648975747176</v>
      </c>
      <c r="J1154">
        <v>-1.88310119380521</v>
      </c>
      <c r="K1154">
        <v>37.537270167501298</v>
      </c>
      <c r="L1154">
        <v>35.628328808438098</v>
      </c>
      <c r="M1154">
        <v>49.333103027404697</v>
      </c>
      <c r="N1154">
        <v>0.42261895275752098</v>
      </c>
      <c r="O1154">
        <v>31.8886337543053</v>
      </c>
      <c r="P1154">
        <v>28.324125230202601</v>
      </c>
      <c r="Q1154">
        <v>7.0291434656782004E-2</v>
      </c>
    </row>
    <row r="1155" spans="1:17" hidden="1" x14ac:dyDescent="0.3">
      <c r="A1155" t="s">
        <v>2469</v>
      </c>
      <c r="B1155" t="s">
        <v>2470</v>
      </c>
      <c r="C1155" t="s">
        <v>3184</v>
      </c>
      <c r="D1155" t="s">
        <v>626</v>
      </c>
      <c r="E1155">
        <v>2086.932796525</v>
      </c>
      <c r="F1155">
        <v>104.95</v>
      </c>
      <c r="G1155">
        <v>-43.033267285208801</v>
      </c>
      <c r="H1155">
        <v>-10.1212245151199</v>
      </c>
      <c r="I1155">
        <v>-11.1413188650977</v>
      </c>
      <c r="J1155">
        <v>0.26815553182370999</v>
      </c>
      <c r="K1155">
        <v>109.401885926451</v>
      </c>
      <c r="L1155">
        <v>108.026967376811</v>
      </c>
      <c r="M1155">
        <v>38.537047167998203</v>
      </c>
      <c r="N1155">
        <v>0.34237590017145703</v>
      </c>
      <c r="O1155">
        <v>28.613625535969401</v>
      </c>
      <c r="P1155">
        <v>12.837329319427999</v>
      </c>
      <c r="Q1155">
        <v>8.3873678244715005E-2</v>
      </c>
    </row>
    <row r="1156" spans="1:17" hidden="1" x14ac:dyDescent="0.3">
      <c r="A1156" t="s">
        <v>2471</v>
      </c>
      <c r="B1156" t="s">
        <v>2472</v>
      </c>
      <c r="C1156" t="s">
        <v>3184</v>
      </c>
      <c r="D1156" t="s">
        <v>46</v>
      </c>
      <c r="E1156">
        <v>2086.6726399999998</v>
      </c>
      <c r="F1156">
        <v>92.56</v>
      </c>
      <c r="G1156">
        <v>15.5604866389608</v>
      </c>
      <c r="H1156">
        <v>-20.880199048509901</v>
      </c>
      <c r="I1156">
        <v>14.9708193473209</v>
      </c>
      <c r="J1156">
        <v>-5.3339466119813697</v>
      </c>
      <c r="K1156">
        <v>101.785575504924</v>
      </c>
      <c r="L1156">
        <v>85.0960136707602</v>
      </c>
      <c r="M1156">
        <v>20.526299110398401</v>
      </c>
      <c r="N1156">
        <v>0.57383149553313495</v>
      </c>
      <c r="O1156">
        <v>30.358686257562599</v>
      </c>
      <c r="P1156">
        <v>57.147707979626396</v>
      </c>
      <c r="Q1156">
        <v>0.105977381292624</v>
      </c>
    </row>
    <row r="1157" spans="1:17" hidden="1" x14ac:dyDescent="0.3">
      <c r="A1157" t="s">
        <v>2473</v>
      </c>
      <c r="B1157" t="s">
        <v>2474</v>
      </c>
      <c r="C1157" t="s">
        <v>3184</v>
      </c>
      <c r="D1157" t="s">
        <v>505</v>
      </c>
      <c r="E1157">
        <v>2083.4441318251402</v>
      </c>
      <c r="F1157">
        <v>2444.9</v>
      </c>
      <c r="G1157">
        <v>16.528794374991701</v>
      </c>
      <c r="H1157">
        <v>0.340110941364346</v>
      </c>
      <c r="I1157">
        <v>47.217312989476198</v>
      </c>
      <c r="J1157">
        <v>-0.209888759167458</v>
      </c>
      <c r="K1157">
        <v>2468.5343125530699</v>
      </c>
      <c r="L1157">
        <v>2110.7736703877599</v>
      </c>
      <c r="M1157">
        <v>45.898134828821597</v>
      </c>
      <c r="N1157">
        <v>0.34554211504077698</v>
      </c>
      <c r="O1157">
        <v>38.206061597611303</v>
      </c>
      <c r="P1157">
        <v>89.109332095757395</v>
      </c>
      <c r="Q1157">
        <v>-2.5477331004644999E-2</v>
      </c>
    </row>
    <row r="1158" spans="1:17" hidden="1" x14ac:dyDescent="0.3">
      <c r="A1158" t="s">
        <v>2475</v>
      </c>
      <c r="B1158" t="s">
        <v>2476</v>
      </c>
      <c r="C1158" t="s">
        <v>3184</v>
      </c>
      <c r="D1158" t="s">
        <v>130</v>
      </c>
      <c r="E1158">
        <v>2073.9092230599999</v>
      </c>
      <c r="F1158">
        <v>113.39</v>
      </c>
      <c r="G1158">
        <v>26.674694923900802</v>
      </c>
      <c r="H1158">
        <v>-11.5835351405116</v>
      </c>
      <c r="I1158">
        <v>3.6632847081502697E-2</v>
      </c>
      <c r="J1158">
        <v>-0.15609080019371499</v>
      </c>
      <c r="K1158">
        <v>119.16446923738</v>
      </c>
      <c r="L1158">
        <v>105.544629242082</v>
      </c>
      <c r="M1158">
        <v>43.148826773380797</v>
      </c>
      <c r="N1158">
        <v>0.272768062990561</v>
      </c>
      <c r="O1158">
        <v>43.266601993121</v>
      </c>
      <c r="P1158">
        <v>65.532846715328404</v>
      </c>
      <c r="Q1158">
        <v>3.7054509196937001E-2</v>
      </c>
    </row>
    <row r="1159" spans="1:17" hidden="1" x14ac:dyDescent="0.3">
      <c r="A1159" t="s">
        <v>2477</v>
      </c>
      <c r="B1159" t="s">
        <v>2478</v>
      </c>
      <c r="C1159" t="s">
        <v>3184</v>
      </c>
      <c r="D1159" t="s">
        <v>1616</v>
      </c>
      <c r="E1159">
        <v>2073.5922493439998</v>
      </c>
      <c r="F1159">
        <v>95.27</v>
      </c>
      <c r="G1159">
        <v>-41.397919764204701</v>
      </c>
      <c r="H1159">
        <v>-6.8576581844188702</v>
      </c>
      <c r="I1159">
        <v>-28.000908979711401</v>
      </c>
      <c r="J1159">
        <v>3.6034886193628299</v>
      </c>
      <c r="K1159">
        <v>95.992275384190094</v>
      </c>
      <c r="L1159">
        <v>96.549190824331603</v>
      </c>
      <c r="M1159">
        <v>51.096893155996803</v>
      </c>
      <c r="N1159">
        <v>0.553038530904707</v>
      </c>
      <c r="O1159">
        <v>35.929463629684001</v>
      </c>
      <c r="P1159">
        <v>14.783132530120399</v>
      </c>
      <c r="Q1159">
        <v>3.6667243056797999E-2</v>
      </c>
    </row>
    <row r="1160" spans="1:17" hidden="1" x14ac:dyDescent="0.3">
      <c r="A1160" t="s">
        <v>2479</v>
      </c>
      <c r="B1160" t="s">
        <v>2480</v>
      </c>
      <c r="C1160" t="s">
        <v>3184</v>
      </c>
      <c r="D1160" t="s">
        <v>231</v>
      </c>
      <c r="E1160">
        <v>2063.99102382</v>
      </c>
      <c r="F1160">
        <v>903.4</v>
      </c>
      <c r="G1160">
        <v>26.7206244487801</v>
      </c>
      <c r="H1160">
        <v>0.203280305091044</v>
      </c>
      <c r="I1160">
        <v>35.459283568944002</v>
      </c>
      <c r="J1160">
        <v>-5.54316557693787</v>
      </c>
      <c r="K1160">
        <v>863.37254046623696</v>
      </c>
      <c r="L1160">
        <v>704.64317603749703</v>
      </c>
      <c r="M1160">
        <v>41.458352729585599</v>
      </c>
      <c r="N1160">
        <v>0.75811040370738103</v>
      </c>
      <c r="O1160">
        <v>16.116891742306802</v>
      </c>
      <c r="P1160">
        <v>94.681492974743506</v>
      </c>
      <c r="Q1160">
        <v>3.0340095085544E-2</v>
      </c>
    </row>
    <row r="1161" spans="1:17" hidden="1" x14ac:dyDescent="0.3">
      <c r="A1161" t="s">
        <v>2481</v>
      </c>
      <c r="B1161" t="s">
        <v>2482</v>
      </c>
      <c r="C1161" t="s">
        <v>3184</v>
      </c>
      <c r="D1161" t="s">
        <v>261</v>
      </c>
      <c r="E1161">
        <v>2056.8023270449999</v>
      </c>
      <c r="F1161">
        <v>570.95000000000005</v>
      </c>
      <c r="G1161">
        <v>20.3470391768087</v>
      </c>
      <c r="H1161">
        <v>8.2442300054058606</v>
      </c>
      <c r="I1161">
        <v>46.689432726916998</v>
      </c>
      <c r="J1161">
        <v>-5.5019301879615901</v>
      </c>
      <c r="K1161">
        <v>503.03416163937601</v>
      </c>
      <c r="L1161">
        <v>413.83258095212199</v>
      </c>
      <c r="M1161">
        <v>51.580021026152998</v>
      </c>
      <c r="N1161">
        <v>1.4104960567903599</v>
      </c>
      <c r="O1161">
        <v>12.0676066205446</v>
      </c>
      <c r="P1161">
        <v>87.596517167734504</v>
      </c>
      <c r="Q1161">
        <v>9.4620506129148005E-2</v>
      </c>
    </row>
    <row r="1162" spans="1:17" hidden="1" x14ac:dyDescent="0.3">
      <c r="A1162" t="s">
        <v>2483</v>
      </c>
      <c r="B1162" t="s">
        <v>2484</v>
      </c>
      <c r="C1162" t="s">
        <v>3184</v>
      </c>
      <c r="D1162" t="s">
        <v>21</v>
      </c>
      <c r="E1162">
        <v>2053.72593158256</v>
      </c>
      <c r="F1162">
        <v>225.65</v>
      </c>
      <c r="G1162">
        <v>-69.707142817193201</v>
      </c>
      <c r="H1162">
        <v>-9.7245607500301805</v>
      </c>
      <c r="I1162">
        <v>-45.330524673888803</v>
      </c>
      <c r="J1162">
        <v>-2.9326942108355198</v>
      </c>
      <c r="K1162">
        <v>238.170880824954</v>
      </c>
      <c r="M1162">
        <v>35.008198032029803</v>
      </c>
      <c r="N1162">
        <v>0.76525358754069905</v>
      </c>
      <c r="O1162">
        <v>87.768668291601998</v>
      </c>
      <c r="P1162">
        <v>10.0731707317073</v>
      </c>
    </row>
    <row r="1163" spans="1:17" hidden="1" x14ac:dyDescent="0.3">
      <c r="A1163" t="s">
        <v>2485</v>
      </c>
      <c r="B1163" t="s">
        <v>2486</v>
      </c>
      <c r="C1163" t="s">
        <v>3184</v>
      </c>
      <c r="D1163" t="s">
        <v>187</v>
      </c>
      <c r="E1163">
        <v>2051.0674886090401</v>
      </c>
      <c r="F1163">
        <v>331.7</v>
      </c>
      <c r="G1163">
        <v>26.030124553438501</v>
      </c>
      <c r="H1163">
        <v>-7.7485148628004801</v>
      </c>
      <c r="I1163">
        <v>6.0350717363150101</v>
      </c>
      <c r="J1163">
        <v>-2.7835420457749098</v>
      </c>
      <c r="K1163">
        <v>340.41718264543499</v>
      </c>
      <c r="L1163">
        <v>303.70980267444901</v>
      </c>
      <c r="M1163">
        <v>38.398172323235499</v>
      </c>
      <c r="N1163">
        <v>0.201891557006387</v>
      </c>
      <c r="O1163">
        <v>19.3246909858305</v>
      </c>
      <c r="P1163">
        <v>73.655829537720507</v>
      </c>
      <c r="Q1163">
        <v>0.15555556551243799</v>
      </c>
    </row>
    <row r="1164" spans="1:17" hidden="1" x14ac:dyDescent="0.3">
      <c r="A1164" t="s">
        <v>2487</v>
      </c>
      <c r="B1164" t="s">
        <v>2488</v>
      </c>
      <c r="C1164" t="s">
        <v>3184</v>
      </c>
      <c r="D1164" t="s">
        <v>18</v>
      </c>
      <c r="E1164">
        <v>2028.3520609499999</v>
      </c>
      <c r="F1164">
        <v>207.25</v>
      </c>
      <c r="G1164">
        <v>-62.597706344049598</v>
      </c>
      <c r="H1164">
        <v>-10.8348940851048</v>
      </c>
      <c r="I1164">
        <v>-21.847076828101301</v>
      </c>
      <c r="J1164">
        <v>-0.43099497411986898</v>
      </c>
      <c r="K1164">
        <v>212.88256898558299</v>
      </c>
      <c r="L1164">
        <v>228.92081284723201</v>
      </c>
      <c r="M1164">
        <v>39.916155059929103</v>
      </c>
      <c r="N1164">
        <v>0.56130823759347503</v>
      </c>
      <c r="O1164">
        <v>66.007237635705593</v>
      </c>
      <c r="P1164">
        <v>13.5927651411345</v>
      </c>
    </row>
    <row r="1165" spans="1:17" hidden="1" x14ac:dyDescent="0.3">
      <c r="A1165" t="s">
        <v>2489</v>
      </c>
      <c r="B1165" t="s">
        <v>2490</v>
      </c>
      <c r="C1165" t="s">
        <v>3184</v>
      </c>
      <c r="D1165" t="s">
        <v>2491</v>
      </c>
      <c r="E1165">
        <v>2025.59721418499</v>
      </c>
      <c r="F1165">
        <v>1875.45</v>
      </c>
      <c r="G1165">
        <v>328.70363192193201</v>
      </c>
      <c r="H1165">
        <v>-15.8044188986214</v>
      </c>
      <c r="I1165">
        <v>35.507899612461998</v>
      </c>
      <c r="J1165">
        <v>1.1405825480082901</v>
      </c>
      <c r="K1165">
        <v>1878.79999914001</v>
      </c>
      <c r="L1165">
        <v>1509.84781661228</v>
      </c>
      <c r="M1165">
        <v>53.601351452424097</v>
      </c>
      <c r="N1165">
        <v>0.47026315932403701</v>
      </c>
      <c r="O1165">
        <v>20.504412274387398</v>
      </c>
      <c r="P1165">
        <v>432.42015613910502</v>
      </c>
      <c r="Q1165">
        <v>0.240424165117927</v>
      </c>
    </row>
    <row r="1166" spans="1:17" hidden="1" x14ac:dyDescent="0.3">
      <c r="A1166" t="s">
        <v>2492</v>
      </c>
      <c r="B1166" t="s">
        <v>2493</v>
      </c>
      <c r="C1166" t="s">
        <v>3184</v>
      </c>
      <c r="D1166" t="s">
        <v>215</v>
      </c>
      <c r="E1166">
        <v>2025.3503298000001</v>
      </c>
      <c r="F1166">
        <v>131.32</v>
      </c>
      <c r="G1166">
        <v>77.051214993996396</v>
      </c>
      <c r="H1166">
        <v>80.2926123084506</v>
      </c>
      <c r="I1166">
        <v>46.897204687959501</v>
      </c>
      <c r="J1166">
        <v>-18.008049148800101</v>
      </c>
      <c r="K1166">
        <v>101.869049070043</v>
      </c>
      <c r="L1166">
        <v>79.508407141018793</v>
      </c>
      <c r="M1166">
        <v>49.403203285175998</v>
      </c>
      <c r="N1166">
        <v>3.1238678866210798</v>
      </c>
      <c r="O1166">
        <v>26.705756929637499</v>
      </c>
      <c r="P1166">
        <v>154.20054200542</v>
      </c>
    </row>
    <row r="1167" spans="1:17" hidden="1" x14ac:dyDescent="0.3">
      <c r="A1167" t="s">
        <v>2494</v>
      </c>
      <c r="B1167" t="s">
        <v>2495</v>
      </c>
      <c r="C1167" t="s">
        <v>3184</v>
      </c>
      <c r="D1167" t="s">
        <v>1365</v>
      </c>
      <c r="E1167">
        <v>2022.770223475</v>
      </c>
      <c r="F1167">
        <v>780.95</v>
      </c>
      <c r="G1167">
        <v>-15.043496509258199</v>
      </c>
      <c r="H1167">
        <v>-3.2433023837512698</v>
      </c>
      <c r="I1167">
        <v>30.041830283889801</v>
      </c>
      <c r="J1167">
        <v>4.8467274860637204</v>
      </c>
      <c r="K1167">
        <v>799.88341499155695</v>
      </c>
      <c r="L1167">
        <v>720.79509618810698</v>
      </c>
      <c r="M1167">
        <v>51.305133394393998</v>
      </c>
      <c r="N1167">
        <v>0.49184984800460602</v>
      </c>
      <c r="O1167">
        <v>27.8570971252961</v>
      </c>
      <c r="P1167">
        <v>72.967884828349895</v>
      </c>
      <c r="Q1167">
        <v>-3.474092117765E-2</v>
      </c>
    </row>
    <row r="1168" spans="1:17" hidden="1" x14ac:dyDescent="0.3">
      <c r="A1168" t="s">
        <v>2496</v>
      </c>
      <c r="B1168" t="s">
        <v>2497</v>
      </c>
      <c r="C1168" t="s">
        <v>3184</v>
      </c>
      <c r="D1168" t="s">
        <v>557</v>
      </c>
      <c r="E1168">
        <v>2022.2250327659999</v>
      </c>
      <c r="F1168">
        <v>201.61</v>
      </c>
      <c r="G1168">
        <v>16.556212686777801</v>
      </c>
      <c r="H1168">
        <v>-3.9533803444810398</v>
      </c>
      <c r="I1168">
        <v>49.867199825645898</v>
      </c>
      <c r="J1168">
        <v>-0.61837746617358402</v>
      </c>
      <c r="K1168">
        <v>193.074799817892</v>
      </c>
      <c r="L1168">
        <v>160.65924347970099</v>
      </c>
      <c r="M1168">
        <v>36.451090347272597</v>
      </c>
      <c r="N1168">
        <v>1.0352642941652299</v>
      </c>
      <c r="O1168">
        <v>14.5230891324835</v>
      </c>
      <c r="P1168">
        <v>83.950729927007302</v>
      </c>
      <c r="Q1168">
        <v>0.11524464703878901</v>
      </c>
    </row>
    <row r="1169" spans="1:17" hidden="1" x14ac:dyDescent="0.3">
      <c r="A1169" t="s">
        <v>2498</v>
      </c>
      <c r="B1169" t="s">
        <v>2499</v>
      </c>
      <c r="C1169" t="s">
        <v>3184</v>
      </c>
      <c r="D1169" t="s">
        <v>187</v>
      </c>
      <c r="E1169">
        <v>2020.0685806399999</v>
      </c>
      <c r="F1169">
        <v>641.79999999999995</v>
      </c>
      <c r="G1169">
        <v>-28.991538344677501</v>
      </c>
      <c r="H1169">
        <v>-12.8358369202577</v>
      </c>
      <c r="I1169">
        <v>29.313075660256501</v>
      </c>
      <c r="J1169">
        <v>-2.1232816569802599</v>
      </c>
      <c r="K1169">
        <v>644.07805636441799</v>
      </c>
      <c r="L1169">
        <v>562.41737250428605</v>
      </c>
      <c r="M1169">
        <v>36.698719137387897</v>
      </c>
      <c r="N1169">
        <v>0.30978014144798899</v>
      </c>
      <c r="O1169">
        <v>23.426301028357699</v>
      </c>
      <c r="P1169">
        <v>59.651741293532297</v>
      </c>
      <c r="Q1169">
        <v>1.2712657506498E-2</v>
      </c>
    </row>
    <row r="1170" spans="1:17" hidden="1" x14ac:dyDescent="0.3">
      <c r="A1170" t="s">
        <v>2500</v>
      </c>
      <c r="B1170" t="s">
        <v>2501</v>
      </c>
      <c r="C1170" t="s">
        <v>3184</v>
      </c>
      <c r="D1170" t="s">
        <v>463</v>
      </c>
      <c r="E1170">
        <v>2013.1676227999999</v>
      </c>
      <c r="F1170">
        <v>240.7</v>
      </c>
      <c r="G1170">
        <v>-27.278162637809999</v>
      </c>
      <c r="H1170">
        <v>-5.9930631292029402</v>
      </c>
      <c r="I1170">
        <v>-0.85206202859450098</v>
      </c>
      <c r="J1170">
        <v>-2.6051270845483998</v>
      </c>
      <c r="K1170">
        <v>250.30111372896999</v>
      </c>
      <c r="L1170">
        <v>239.60341784656299</v>
      </c>
      <c r="M1170">
        <v>37.652608860056901</v>
      </c>
      <c r="N1170">
        <v>0.56064309967839798</v>
      </c>
      <c r="O1170">
        <v>28.5832987120897</v>
      </c>
      <c r="P1170">
        <v>33.3148712268069</v>
      </c>
      <c r="Q1170">
        <v>6.4101888569619001E-2</v>
      </c>
    </row>
    <row r="1171" spans="1:17" hidden="1" x14ac:dyDescent="0.3">
      <c r="A1171" t="s">
        <v>2502</v>
      </c>
      <c r="B1171" t="s">
        <v>2503</v>
      </c>
      <c r="C1171" t="s">
        <v>3184</v>
      </c>
      <c r="D1171" t="s">
        <v>289</v>
      </c>
      <c r="E1171">
        <v>2010.194193975</v>
      </c>
      <c r="F1171">
        <v>1295.25</v>
      </c>
      <c r="G1171">
        <v>-36.351712867605201</v>
      </c>
      <c r="H1171">
        <v>-8.8615790692998502</v>
      </c>
      <c r="I1171">
        <v>-13.274550077995899</v>
      </c>
      <c r="J1171">
        <v>-1.3218088387226099</v>
      </c>
      <c r="K1171">
        <v>1310.1000455139899</v>
      </c>
      <c r="L1171">
        <v>1314.9707178216299</v>
      </c>
      <c r="M1171">
        <v>37.354596734494201</v>
      </c>
      <c r="N1171">
        <v>0.56586269611306605</v>
      </c>
      <c r="O1171">
        <v>17.633661455317501</v>
      </c>
      <c r="P1171">
        <v>13.0334235099048</v>
      </c>
      <c r="Q1171">
        <v>2.4446219578799999E-4</v>
      </c>
    </row>
    <row r="1172" spans="1:17" hidden="1" x14ac:dyDescent="0.3">
      <c r="A1172" t="s">
        <v>2504</v>
      </c>
      <c r="B1172" t="s">
        <v>2505</v>
      </c>
      <c r="C1172" t="s">
        <v>3184</v>
      </c>
      <c r="D1172" t="s">
        <v>254</v>
      </c>
      <c r="E1172">
        <v>2009.31245405766</v>
      </c>
      <c r="F1172">
        <v>819.6</v>
      </c>
      <c r="G1172">
        <v>105.895605083501</v>
      </c>
      <c r="H1172">
        <v>-19.351436087701298</v>
      </c>
      <c r="I1172">
        <v>101.149985066065</v>
      </c>
      <c r="J1172">
        <v>1.9888347256338199</v>
      </c>
      <c r="K1172">
        <v>827.51203718722297</v>
      </c>
      <c r="M1172">
        <v>50.633934336084302</v>
      </c>
      <c r="N1172">
        <v>0.43075023957639602</v>
      </c>
      <c r="O1172">
        <v>38.079551000488003</v>
      </c>
      <c r="P1172">
        <v>248.76595744680799</v>
      </c>
    </row>
    <row r="1173" spans="1:17" hidden="1" x14ac:dyDescent="0.3">
      <c r="A1173" t="s">
        <v>2506</v>
      </c>
      <c r="B1173" t="s">
        <v>2507</v>
      </c>
      <c r="C1173" t="s">
        <v>3184</v>
      </c>
      <c r="D1173" t="s">
        <v>766</v>
      </c>
      <c r="E1173">
        <v>2008.4305571349901</v>
      </c>
      <c r="F1173">
        <v>9.9499999999999993</v>
      </c>
      <c r="G1173">
        <v>-78.853551975605399</v>
      </c>
      <c r="H1173">
        <v>17.368322604061898</v>
      </c>
      <c r="I1173">
        <v>-50.236462851546101</v>
      </c>
      <c r="J1173">
        <v>-0.83432122722608404</v>
      </c>
      <c r="K1173">
        <v>10.595273011967199</v>
      </c>
      <c r="L1173">
        <v>15.823161487865701</v>
      </c>
      <c r="M1173">
        <v>99.612058987503104</v>
      </c>
      <c r="N1173">
        <v>1.28810655401148</v>
      </c>
      <c r="O1173">
        <v>130.65326633165799</v>
      </c>
      <c r="P1173">
        <v>46.323529411764603</v>
      </c>
      <c r="Q1173">
        <v>-4.1974725013895001E-2</v>
      </c>
    </row>
    <row r="1174" spans="1:17" hidden="1" x14ac:dyDescent="0.3">
      <c r="A1174" t="s">
        <v>2508</v>
      </c>
      <c r="B1174" t="s">
        <v>2509</v>
      </c>
      <c r="C1174" t="s">
        <v>3184</v>
      </c>
      <c r="D1174" t="s">
        <v>387</v>
      </c>
      <c r="E1174">
        <v>2003.4813023819499</v>
      </c>
      <c r="F1174">
        <v>890.75</v>
      </c>
      <c r="G1174">
        <v>133.862421317849</v>
      </c>
      <c r="H1174">
        <v>-5.0826611834886704</v>
      </c>
      <c r="I1174">
        <v>8.2019111794512192</v>
      </c>
      <c r="J1174">
        <v>-1.6338623610877001</v>
      </c>
      <c r="K1174">
        <v>880.988663348866</v>
      </c>
      <c r="L1174">
        <v>720.4984366704</v>
      </c>
      <c r="M1174">
        <v>38.068384912136203</v>
      </c>
      <c r="N1174">
        <v>0.43048840322591098</v>
      </c>
      <c r="O1174">
        <v>16.194218355318501</v>
      </c>
      <c r="P1174">
        <v>196.916666666666</v>
      </c>
      <c r="Q1174">
        <v>0.158289633090578</v>
      </c>
    </row>
    <row r="1175" spans="1:17" hidden="1" x14ac:dyDescent="0.3">
      <c r="A1175" t="s">
        <v>2510</v>
      </c>
      <c r="B1175" t="s">
        <v>2511</v>
      </c>
      <c r="C1175" t="s">
        <v>3184</v>
      </c>
      <c r="D1175" t="s">
        <v>766</v>
      </c>
      <c r="E1175">
        <v>1992.8352791049999</v>
      </c>
      <c r="F1175">
        <v>771.65</v>
      </c>
      <c r="G1175">
        <v>2.8865462207615402</v>
      </c>
      <c r="H1175">
        <v>-16.359961285215199</v>
      </c>
      <c r="I1175">
        <v>-38.126828600332999</v>
      </c>
      <c r="J1175">
        <v>-0.84629993287019301</v>
      </c>
      <c r="K1175">
        <v>824.31685991031998</v>
      </c>
      <c r="L1175">
        <v>808.07826695886695</v>
      </c>
      <c r="M1175">
        <v>30.3973712355026</v>
      </c>
      <c r="N1175">
        <v>0.65622534931241505</v>
      </c>
      <c r="O1175">
        <v>68.470161342577597</v>
      </c>
      <c r="P1175">
        <v>53.105158730158699</v>
      </c>
      <c r="Q1175">
        <v>0.179098941334704</v>
      </c>
    </row>
    <row r="1176" spans="1:17" hidden="1" x14ac:dyDescent="0.3">
      <c r="A1176" t="s">
        <v>2512</v>
      </c>
      <c r="B1176" t="s">
        <v>2513</v>
      </c>
      <c r="C1176" t="s">
        <v>3184</v>
      </c>
      <c r="D1176" t="s">
        <v>167</v>
      </c>
      <c r="E1176">
        <v>1992.2086554534001</v>
      </c>
      <c r="F1176">
        <v>1993.75</v>
      </c>
      <c r="G1176">
        <v>-28.533876330360201</v>
      </c>
      <c r="H1176">
        <v>-9.3906886391760995</v>
      </c>
      <c r="I1176">
        <v>-17.552786484969001</v>
      </c>
      <c r="J1176">
        <v>-4.6229993149130797</v>
      </c>
      <c r="K1176">
        <v>2128.6682972500198</v>
      </c>
      <c r="L1176">
        <v>2091.4752271687398</v>
      </c>
      <c r="M1176">
        <v>24.474232608146099</v>
      </c>
      <c r="N1176">
        <v>0.36935561479412099</v>
      </c>
      <c r="O1176">
        <v>39.370532915360499</v>
      </c>
      <c r="P1176">
        <v>17.973372781064999</v>
      </c>
      <c r="Q1176">
        <v>8.9264451335839004E-2</v>
      </c>
    </row>
    <row r="1177" spans="1:17" hidden="1" x14ac:dyDescent="0.3">
      <c r="A1177" t="s">
        <v>2514</v>
      </c>
      <c r="B1177" t="s">
        <v>2515</v>
      </c>
      <c r="C1177" t="s">
        <v>3184</v>
      </c>
      <c r="D1177" t="s">
        <v>1689</v>
      </c>
      <c r="E1177">
        <v>1984.1380216</v>
      </c>
      <c r="F1177">
        <v>64.14</v>
      </c>
      <c r="G1177">
        <v>0.39827406836699403</v>
      </c>
      <c r="H1177">
        <v>3.3572233637960101</v>
      </c>
      <c r="I1177">
        <v>-5.7095375053252004</v>
      </c>
      <c r="J1177">
        <v>0.92877801573748597</v>
      </c>
      <c r="K1177">
        <v>61.6792997530466</v>
      </c>
      <c r="L1177">
        <v>58.713243763153599</v>
      </c>
      <c r="M1177">
        <v>58.880462682991599</v>
      </c>
      <c r="N1177">
        <v>1.84552070134187</v>
      </c>
      <c r="O1177">
        <v>1.4031805425631401</v>
      </c>
      <c r="P1177">
        <v>33.208722741433</v>
      </c>
      <c r="Q1177">
        <v>-2.8254867209200001E-2</v>
      </c>
    </row>
    <row r="1178" spans="1:17" hidden="1" x14ac:dyDescent="0.3">
      <c r="A1178" t="s">
        <v>2516</v>
      </c>
      <c r="B1178" t="s">
        <v>2517</v>
      </c>
      <c r="C1178" t="s">
        <v>3184</v>
      </c>
      <c r="D1178" t="s">
        <v>261</v>
      </c>
      <c r="E1178">
        <v>1983.5881320518199</v>
      </c>
      <c r="F1178">
        <v>618.79999999999995</v>
      </c>
      <c r="G1178">
        <v>63.814114452910303</v>
      </c>
      <c r="H1178">
        <v>3.10463602468384</v>
      </c>
      <c r="I1178">
        <v>-2.98857335853732</v>
      </c>
      <c r="J1178">
        <v>17.011269640622402</v>
      </c>
      <c r="K1178">
        <v>570.11267062527702</v>
      </c>
      <c r="L1178">
        <v>505.56135991422502</v>
      </c>
      <c r="M1178">
        <v>74.446726136641402</v>
      </c>
      <c r="N1178">
        <v>2.68530017514782</v>
      </c>
      <c r="O1178">
        <v>6.0116354234001301</v>
      </c>
      <c r="P1178">
        <v>116.43931444560999</v>
      </c>
      <c r="Q1178">
        <v>0.148261477543642</v>
      </c>
    </row>
    <row r="1179" spans="1:17" hidden="1" x14ac:dyDescent="0.3">
      <c r="A1179" t="s">
        <v>2518</v>
      </c>
      <c r="B1179" t="s">
        <v>2519</v>
      </c>
      <c r="C1179" t="s">
        <v>3184</v>
      </c>
      <c r="D1179" t="s">
        <v>384</v>
      </c>
      <c r="E1179">
        <v>1962.4509460742399</v>
      </c>
      <c r="F1179">
        <v>489.6</v>
      </c>
      <c r="G1179">
        <v>5.3232688037530496</v>
      </c>
      <c r="H1179">
        <v>-5.4832488017107304</v>
      </c>
      <c r="I1179">
        <v>39.115411689007601</v>
      </c>
      <c r="J1179">
        <v>-0.65746259174924404</v>
      </c>
      <c r="K1179">
        <v>456.96450043752702</v>
      </c>
      <c r="L1179">
        <v>395.28778590100802</v>
      </c>
      <c r="M1179">
        <v>53.9986067222776</v>
      </c>
      <c r="N1179">
        <v>0.79957905229647697</v>
      </c>
      <c r="O1179">
        <v>8.6090686274509594</v>
      </c>
      <c r="P1179">
        <v>74.607703281027099</v>
      </c>
      <c r="Q1179">
        <v>-7.6037885475668004E-2</v>
      </c>
    </row>
    <row r="1180" spans="1:17" hidden="1" x14ac:dyDescent="0.3">
      <c r="A1180" t="s">
        <v>2520</v>
      </c>
      <c r="B1180" t="s">
        <v>2521</v>
      </c>
      <c r="C1180" t="s">
        <v>3184</v>
      </c>
      <c r="D1180" t="s">
        <v>431</v>
      </c>
      <c r="E1180">
        <v>1958.104025629</v>
      </c>
      <c r="F1180">
        <v>130.09</v>
      </c>
      <c r="G1180">
        <v>85.818482770078802</v>
      </c>
      <c r="H1180">
        <v>-15.778741537690401</v>
      </c>
      <c r="I1180">
        <v>18.305655214625101</v>
      </c>
      <c r="J1180">
        <v>-1.21378006880643</v>
      </c>
      <c r="K1180">
        <v>136.661101232482</v>
      </c>
      <c r="L1180">
        <v>114.682328564678</v>
      </c>
      <c r="M1180">
        <v>30.982437032480298</v>
      </c>
      <c r="N1180">
        <v>0.28651514369668701</v>
      </c>
      <c r="O1180">
        <v>26.374048735490799</v>
      </c>
      <c r="P1180">
        <v>133.76460017969401</v>
      </c>
      <c r="Q1180">
        <v>9.9854147568789006E-2</v>
      </c>
    </row>
    <row r="1181" spans="1:17" hidden="1" x14ac:dyDescent="0.3">
      <c r="A1181" t="s">
        <v>2522</v>
      </c>
      <c r="B1181" t="s">
        <v>2523</v>
      </c>
      <c r="C1181" t="s">
        <v>3184</v>
      </c>
      <c r="D1181" t="s">
        <v>1716</v>
      </c>
      <c r="E1181">
        <v>1950.9026229088199</v>
      </c>
      <c r="F1181">
        <v>185.59</v>
      </c>
      <c r="G1181">
        <v>-54.685907422347498</v>
      </c>
      <c r="H1181">
        <v>-7.4859127789827999</v>
      </c>
      <c r="I1181">
        <v>-39.327015228975398</v>
      </c>
      <c r="J1181">
        <v>4.23475540708744</v>
      </c>
      <c r="K1181">
        <v>190.18647798612801</v>
      </c>
      <c r="L1181">
        <v>212.15705020243001</v>
      </c>
      <c r="M1181">
        <v>52.519457945733599</v>
      </c>
      <c r="N1181">
        <v>0.93558988384159303</v>
      </c>
      <c r="O1181">
        <v>62.6973436068753</v>
      </c>
      <c r="P1181">
        <v>7.8698052891601202</v>
      </c>
      <c r="Q1181">
        <v>0.14544042752317901</v>
      </c>
    </row>
    <row r="1182" spans="1:17" hidden="1" x14ac:dyDescent="0.3">
      <c r="A1182" t="s">
        <v>2524</v>
      </c>
      <c r="B1182" t="s">
        <v>2525</v>
      </c>
      <c r="C1182" t="s">
        <v>3184</v>
      </c>
      <c r="D1182" t="s">
        <v>270</v>
      </c>
      <c r="E1182">
        <v>1950.4441296699999</v>
      </c>
      <c r="F1182">
        <v>56.03</v>
      </c>
      <c r="G1182">
        <v>-43.377352148677403</v>
      </c>
      <c r="H1182">
        <v>-8.5894376844178399</v>
      </c>
      <c r="I1182">
        <v>-10.264719612312</v>
      </c>
      <c r="J1182">
        <v>-4.4485043287192099</v>
      </c>
      <c r="K1182">
        <v>59.028107044798404</v>
      </c>
      <c r="L1182">
        <v>59.511778416145503</v>
      </c>
      <c r="M1182">
        <v>40.225541161397402</v>
      </c>
      <c r="N1182">
        <v>0.47283548932852698</v>
      </c>
      <c r="O1182">
        <v>50.904577054285802</v>
      </c>
      <c r="P1182">
        <v>48.4597690350055</v>
      </c>
    </row>
    <row r="1183" spans="1:17" hidden="1" x14ac:dyDescent="0.3">
      <c r="A1183" t="s">
        <v>2526</v>
      </c>
      <c r="B1183" t="s">
        <v>2527</v>
      </c>
      <c r="C1183" t="s">
        <v>3184</v>
      </c>
      <c r="D1183" t="s">
        <v>161</v>
      </c>
      <c r="E1183">
        <v>1948.6638</v>
      </c>
      <c r="F1183">
        <v>1834.9</v>
      </c>
      <c r="G1183">
        <v>286.70774873359102</v>
      </c>
      <c r="H1183">
        <v>-14.8052055412087</v>
      </c>
      <c r="I1183">
        <v>68.872797100016697</v>
      </c>
      <c r="J1183">
        <v>-2.8731246281962899</v>
      </c>
      <c r="K1183">
        <v>1923.78484845866</v>
      </c>
      <c r="L1183">
        <v>1498.20828184569</v>
      </c>
      <c r="M1183">
        <v>37.895278044999699</v>
      </c>
      <c r="N1183">
        <v>0.75155362009999904</v>
      </c>
      <c r="O1183">
        <v>27.838029320398899</v>
      </c>
      <c r="P1183">
        <v>325.82965885356202</v>
      </c>
      <c r="Q1183">
        <v>0.17161420035147901</v>
      </c>
    </row>
    <row r="1184" spans="1:17" hidden="1" x14ac:dyDescent="0.3">
      <c r="A1184" t="s">
        <v>2528</v>
      </c>
      <c r="B1184" t="s">
        <v>2529</v>
      </c>
      <c r="C1184" t="s">
        <v>3184</v>
      </c>
      <c r="D1184" t="s">
        <v>46</v>
      </c>
      <c r="E1184">
        <v>1945.96610766665</v>
      </c>
      <c r="F1184">
        <v>153.72999999999999</v>
      </c>
      <c r="G1184">
        <v>191.94163931033401</v>
      </c>
      <c r="H1184">
        <v>-18.646857408651201</v>
      </c>
      <c r="I1184">
        <v>55.727350034596803</v>
      </c>
      <c r="J1184">
        <v>-3.96233678903317</v>
      </c>
      <c r="K1184">
        <v>161.33508435378801</v>
      </c>
      <c r="L1184">
        <v>126.14021699177501</v>
      </c>
      <c r="M1184">
        <v>38.805015959636499</v>
      </c>
      <c r="N1184">
        <v>0.65446431601841704</v>
      </c>
      <c r="O1184">
        <v>32.700188642424997</v>
      </c>
      <c r="P1184">
        <v>226.21750663129899</v>
      </c>
      <c r="Q1184">
        <v>0.18519134748955801</v>
      </c>
    </row>
    <row r="1185" spans="1:17" hidden="1" x14ac:dyDescent="0.3">
      <c r="A1185" t="s">
        <v>2530</v>
      </c>
      <c r="B1185" t="s">
        <v>2531</v>
      </c>
      <c r="C1185" t="s">
        <v>3184</v>
      </c>
      <c r="D1185" t="s">
        <v>124</v>
      </c>
      <c r="E1185">
        <v>1945.5082643498899</v>
      </c>
      <c r="F1185">
        <v>281.25</v>
      </c>
      <c r="G1185">
        <v>-47.485043903766403</v>
      </c>
      <c r="H1185">
        <v>-21.182827612599301</v>
      </c>
      <c r="I1185">
        <v>-30.971748084028</v>
      </c>
      <c r="J1185">
        <v>-4.3978057971544997</v>
      </c>
      <c r="K1185">
        <v>329.25562272672801</v>
      </c>
      <c r="M1185">
        <v>17.6606608917484</v>
      </c>
      <c r="N1185">
        <v>0.66589816528042201</v>
      </c>
      <c r="O1185">
        <v>42.2222222222222</v>
      </c>
      <c r="P1185">
        <v>2.1241830065359601</v>
      </c>
    </row>
    <row r="1186" spans="1:17" hidden="1" x14ac:dyDescent="0.3">
      <c r="A1186" t="s">
        <v>2532</v>
      </c>
      <c r="B1186" t="s">
        <v>2533</v>
      </c>
      <c r="C1186" t="s">
        <v>3184</v>
      </c>
      <c r="D1186" t="s">
        <v>505</v>
      </c>
      <c r="E1186">
        <v>1936.4201578587999</v>
      </c>
      <c r="F1186">
        <v>315.60000000000002</v>
      </c>
      <c r="G1186">
        <v>55.385413848503397</v>
      </c>
      <c r="H1186">
        <v>37.422994149330798</v>
      </c>
      <c r="I1186">
        <v>118.4988037303</v>
      </c>
      <c r="J1186">
        <v>5.0634236270035897</v>
      </c>
      <c r="K1186">
        <v>241.90536579084201</v>
      </c>
      <c r="L1186">
        <v>178.223555893705</v>
      </c>
      <c r="M1186">
        <v>61.213497614344199</v>
      </c>
      <c r="N1186">
        <v>1.0037055725725501</v>
      </c>
      <c r="O1186">
        <v>16.3719898605829</v>
      </c>
      <c r="P1186">
        <v>180.90787716955899</v>
      </c>
      <c r="Q1186">
        <v>1.225049815223E-2</v>
      </c>
    </row>
    <row r="1187" spans="1:17" hidden="1" x14ac:dyDescent="0.3">
      <c r="A1187" t="s">
        <v>2534</v>
      </c>
      <c r="B1187" t="s">
        <v>2535</v>
      </c>
      <c r="C1187" t="s">
        <v>3184</v>
      </c>
      <c r="D1187" t="s">
        <v>57</v>
      </c>
      <c r="E1187">
        <v>1933.9462250399999</v>
      </c>
      <c r="F1187">
        <v>19.86</v>
      </c>
      <c r="G1187">
        <v>-14.536618869909301</v>
      </c>
      <c r="H1187">
        <v>0.46570447503478901</v>
      </c>
      <c r="I1187">
        <v>2.6679404374725699</v>
      </c>
      <c r="J1187">
        <v>8.6642417872980602</v>
      </c>
      <c r="K1187">
        <v>19.273934190856298</v>
      </c>
      <c r="L1187">
        <v>18.593758219859598</v>
      </c>
      <c r="M1187">
        <v>59.410424850406599</v>
      </c>
      <c r="N1187">
        <v>1.0275728574615699</v>
      </c>
      <c r="O1187">
        <v>41.238670694863998</v>
      </c>
      <c r="P1187">
        <v>41.857142857142797</v>
      </c>
      <c r="Q1187">
        <v>2.2883474764464E-2</v>
      </c>
    </row>
    <row r="1188" spans="1:17" hidden="1" x14ac:dyDescent="0.3">
      <c r="A1188" t="s">
        <v>2536</v>
      </c>
      <c r="B1188" t="s">
        <v>2537</v>
      </c>
      <c r="C1188" t="s">
        <v>3184</v>
      </c>
      <c r="D1188" t="s">
        <v>294</v>
      </c>
      <c r="E1188">
        <v>1931.206046</v>
      </c>
      <c r="F1188">
        <v>308</v>
      </c>
      <c r="G1188">
        <v>-1.0173636858213599</v>
      </c>
      <c r="H1188">
        <v>-8.5205592966658799</v>
      </c>
      <c r="I1188">
        <v>-35.831973036589297</v>
      </c>
      <c r="J1188">
        <v>-1.96302975975441</v>
      </c>
      <c r="K1188">
        <v>321.07439821236602</v>
      </c>
      <c r="L1188">
        <v>314.57856394490199</v>
      </c>
      <c r="M1188">
        <v>35.030140498450201</v>
      </c>
      <c r="N1188">
        <v>0.48380563197279502</v>
      </c>
      <c r="O1188">
        <v>37.224025974025899</v>
      </c>
      <c r="P1188">
        <v>44.8048895157498</v>
      </c>
      <c r="Q1188">
        <v>8.1419444975788E-2</v>
      </c>
    </row>
    <row r="1189" spans="1:17" hidden="1" x14ac:dyDescent="0.3">
      <c r="A1189" t="s">
        <v>2538</v>
      </c>
      <c r="B1189" t="s">
        <v>2539</v>
      </c>
      <c r="C1189" t="s">
        <v>3184</v>
      </c>
      <c r="D1189" t="s">
        <v>187</v>
      </c>
      <c r="E1189">
        <v>1926.51965</v>
      </c>
      <c r="F1189">
        <v>448.75</v>
      </c>
      <c r="G1189">
        <v>-35.309206500852099</v>
      </c>
      <c r="H1189">
        <v>2.0768021329583499</v>
      </c>
      <c r="I1189">
        <v>-5.6752188407217501</v>
      </c>
      <c r="J1189">
        <v>-3.9172718509631599</v>
      </c>
      <c r="K1189">
        <v>433.318746072583</v>
      </c>
      <c r="L1189">
        <v>424.58178256640099</v>
      </c>
      <c r="M1189">
        <v>52.167497542066997</v>
      </c>
      <c r="N1189">
        <v>1.6545387500309401</v>
      </c>
      <c r="O1189">
        <v>15.6545961002785</v>
      </c>
      <c r="P1189">
        <v>25.629899216125398</v>
      </c>
      <c r="Q1189">
        <v>-3.9148558367625999E-2</v>
      </c>
    </row>
    <row r="1190" spans="1:17" hidden="1" x14ac:dyDescent="0.3">
      <c r="A1190" t="s">
        <v>2540</v>
      </c>
      <c r="B1190" t="s">
        <v>2541</v>
      </c>
      <c r="C1190" t="s">
        <v>3184</v>
      </c>
      <c r="D1190" t="s">
        <v>570</v>
      </c>
      <c r="E1190">
        <v>1914.2176719700001</v>
      </c>
      <c r="F1190">
        <v>381.35</v>
      </c>
      <c r="G1190">
        <v>-20.663486452936699</v>
      </c>
      <c r="H1190">
        <v>-36.473023549784202</v>
      </c>
      <c r="I1190">
        <v>21.690920542002701</v>
      </c>
      <c r="J1190">
        <v>4.6192301843364696</v>
      </c>
      <c r="K1190">
        <v>475.837569379466</v>
      </c>
      <c r="L1190">
        <v>428.93107712674299</v>
      </c>
      <c r="M1190">
        <v>34.411028674892599</v>
      </c>
      <c r="N1190">
        <v>0.67479781952757101</v>
      </c>
      <c r="O1190">
        <v>63.891438311262597</v>
      </c>
      <c r="P1190">
        <v>46.673076923076898</v>
      </c>
    </row>
    <row r="1191" spans="1:17" hidden="1" x14ac:dyDescent="0.3">
      <c r="A1191" t="s">
        <v>2542</v>
      </c>
      <c r="B1191" t="s">
        <v>2543</v>
      </c>
      <c r="C1191" t="s">
        <v>3184</v>
      </c>
      <c r="D1191" t="s">
        <v>114</v>
      </c>
      <c r="E1191">
        <v>1912.2700106572699</v>
      </c>
      <c r="F1191">
        <v>86</v>
      </c>
      <c r="G1191">
        <v>82.224851097439199</v>
      </c>
      <c r="H1191">
        <v>-15.253326580087201</v>
      </c>
      <c r="I1191">
        <v>20.724992733933998</v>
      </c>
      <c r="J1191">
        <v>-3.29940515363048</v>
      </c>
      <c r="K1191">
        <v>92.619174657197604</v>
      </c>
      <c r="L1191">
        <v>78.532442364051903</v>
      </c>
      <c r="M1191">
        <v>17.518076447939599</v>
      </c>
      <c r="N1191">
        <v>0.81143538077613997</v>
      </c>
      <c r="O1191">
        <v>25.465116279069701</v>
      </c>
      <c r="P1191">
        <v>122.74022274022199</v>
      </c>
      <c r="Q1191">
        <v>7.3363409092699006E-2</v>
      </c>
    </row>
    <row r="1192" spans="1:17" hidden="1" x14ac:dyDescent="0.3">
      <c r="A1192" t="s">
        <v>2544</v>
      </c>
      <c r="B1192" t="s">
        <v>2545</v>
      </c>
      <c r="C1192" t="s">
        <v>3184</v>
      </c>
      <c r="D1192" t="s">
        <v>83</v>
      </c>
      <c r="E1192">
        <v>1911.79979600979</v>
      </c>
      <c r="F1192">
        <v>286</v>
      </c>
      <c r="G1192">
        <v>118.312483756737</v>
      </c>
      <c r="H1192">
        <v>40.662667897058199</v>
      </c>
      <c r="I1192">
        <v>132.98676972177299</v>
      </c>
      <c r="J1192">
        <v>-5.05736989482822</v>
      </c>
      <c r="K1192">
        <v>227.49427021762901</v>
      </c>
      <c r="L1192">
        <v>157.95012754632199</v>
      </c>
      <c r="M1192">
        <v>56.261592731939999</v>
      </c>
      <c r="N1192">
        <v>0.63279649619776002</v>
      </c>
      <c r="O1192">
        <v>26</v>
      </c>
      <c r="P1192">
        <v>207.36163353036</v>
      </c>
      <c r="Q1192">
        <v>0.114123503328228</v>
      </c>
    </row>
    <row r="1193" spans="1:17" hidden="1" x14ac:dyDescent="0.3">
      <c r="A1193" t="s">
        <v>2546</v>
      </c>
      <c r="B1193" t="s">
        <v>2547</v>
      </c>
      <c r="C1193" t="s">
        <v>3184</v>
      </c>
      <c r="D1193" t="s">
        <v>384</v>
      </c>
      <c r="E1193">
        <v>1907.16253678</v>
      </c>
      <c r="F1193">
        <v>1517.15</v>
      </c>
      <c r="G1193">
        <v>41.376957490841001</v>
      </c>
      <c r="H1193">
        <v>-2.6855612744922701</v>
      </c>
      <c r="I1193">
        <v>58.809646135900898</v>
      </c>
      <c r="J1193">
        <v>-1.1857984760283</v>
      </c>
      <c r="K1193">
        <v>1456.0762261986199</v>
      </c>
      <c r="L1193">
        <v>1177.3969170846799</v>
      </c>
      <c r="M1193">
        <v>43.026782793014199</v>
      </c>
      <c r="N1193">
        <v>0.32509015631412602</v>
      </c>
      <c r="O1193">
        <v>8.7532544573707192</v>
      </c>
      <c r="P1193">
        <v>116.797656473278</v>
      </c>
      <c r="Q1193">
        <v>2.5829447953991998E-2</v>
      </c>
    </row>
    <row r="1194" spans="1:17" hidden="1" x14ac:dyDescent="0.3">
      <c r="A1194" t="s">
        <v>2548</v>
      </c>
      <c r="B1194" t="s">
        <v>2549</v>
      </c>
      <c r="C1194" t="s">
        <v>3184</v>
      </c>
      <c r="D1194" t="s">
        <v>24</v>
      </c>
      <c r="E1194">
        <v>1906.9287839000001</v>
      </c>
      <c r="F1194">
        <v>179.48</v>
      </c>
      <c r="G1194">
        <v>-22.781805873930601</v>
      </c>
      <c r="H1194">
        <v>-8.5193585189812708</v>
      </c>
      <c r="I1194">
        <v>-7.40596649964899</v>
      </c>
      <c r="J1194">
        <v>-3.1489227994480098</v>
      </c>
      <c r="K1194">
        <v>187.96892489088501</v>
      </c>
      <c r="L1194">
        <v>182.52198094907399</v>
      </c>
      <c r="M1194">
        <v>34.606076439524102</v>
      </c>
      <c r="N1194">
        <v>0.51085466586155603</v>
      </c>
      <c r="O1194">
        <v>21.2948517940717</v>
      </c>
      <c r="P1194">
        <v>26.127898805340799</v>
      </c>
      <c r="Q1194">
        <v>-7.154386214159E-3</v>
      </c>
    </row>
    <row r="1195" spans="1:17" hidden="1" x14ac:dyDescent="0.3">
      <c r="A1195" t="s">
        <v>2550</v>
      </c>
      <c r="B1195" t="s">
        <v>2551</v>
      </c>
      <c r="C1195" t="s">
        <v>3184</v>
      </c>
      <c r="D1195" t="s">
        <v>1689</v>
      </c>
      <c r="E1195">
        <v>1906.0882018</v>
      </c>
      <c r="F1195">
        <v>65.52</v>
      </c>
      <c r="G1195">
        <v>-8.3850946470722207E-2</v>
      </c>
      <c r="H1195">
        <v>2.9623994715675002</v>
      </c>
      <c r="I1195">
        <v>-6.0457896920918097</v>
      </c>
      <c r="J1195">
        <v>0.85937609697855699</v>
      </c>
      <c r="K1195">
        <v>63.221231320106497</v>
      </c>
      <c r="L1195">
        <v>60.2024569103882</v>
      </c>
      <c r="M1195">
        <v>59.453032016997597</v>
      </c>
      <c r="N1195">
        <v>0.93754306653490305</v>
      </c>
      <c r="O1195">
        <v>2.9456654456654499</v>
      </c>
      <c r="P1195">
        <v>32.363636363636303</v>
      </c>
      <c r="Q1195">
        <v>-2.8326200589973E-2</v>
      </c>
    </row>
    <row r="1196" spans="1:17" hidden="1" x14ac:dyDescent="0.3">
      <c r="A1196" t="s">
        <v>2552</v>
      </c>
      <c r="B1196" t="s">
        <v>2553</v>
      </c>
      <c r="C1196" t="s">
        <v>3184</v>
      </c>
      <c r="D1196" t="s">
        <v>1689</v>
      </c>
      <c r="E1196">
        <v>1905.052968</v>
      </c>
      <c r="F1196">
        <v>65.53</v>
      </c>
      <c r="G1196">
        <v>-1.00407109846343</v>
      </c>
      <c r="H1196">
        <v>3.1476148165126001</v>
      </c>
      <c r="I1196">
        <v>-5.7392933543766098</v>
      </c>
      <c r="J1196">
        <v>0.69072172362458295</v>
      </c>
      <c r="K1196">
        <v>63.201237871000899</v>
      </c>
      <c r="L1196">
        <v>60.177102033264298</v>
      </c>
      <c r="M1196">
        <v>55.931821315525497</v>
      </c>
      <c r="N1196">
        <v>0.97500288701793703</v>
      </c>
      <c r="O1196">
        <v>2.8536548145887402</v>
      </c>
      <c r="P1196">
        <v>33.163991058727802</v>
      </c>
      <c r="Q1196">
        <v>-2.9924776916618E-2</v>
      </c>
    </row>
    <row r="1197" spans="1:17" hidden="1" x14ac:dyDescent="0.3">
      <c r="A1197" t="s">
        <v>2554</v>
      </c>
      <c r="B1197" t="s">
        <v>2555</v>
      </c>
      <c r="C1197" t="s">
        <v>3184</v>
      </c>
      <c r="D1197" t="s">
        <v>757</v>
      </c>
      <c r="E1197">
        <v>1901.11000107</v>
      </c>
      <c r="F1197">
        <v>821.83</v>
      </c>
      <c r="G1197">
        <v>40.470160324163501</v>
      </c>
      <c r="H1197">
        <v>-0.132340319970566</v>
      </c>
      <c r="I1197">
        <v>9.16177863415313</v>
      </c>
      <c r="J1197">
        <v>1.14807224626215</v>
      </c>
      <c r="K1197">
        <v>793.69314986454401</v>
      </c>
      <c r="L1197">
        <v>701.88477785171995</v>
      </c>
      <c r="M1197">
        <v>43.078312623575101</v>
      </c>
      <c r="N1197">
        <v>0.915389164171174</v>
      </c>
      <c r="O1197">
        <v>0.99412287212683403</v>
      </c>
      <c r="P1197">
        <v>85.284635328598796</v>
      </c>
      <c r="Q1197">
        <v>-3.6227040049000002E-5</v>
      </c>
    </row>
    <row r="1198" spans="1:17" hidden="1" x14ac:dyDescent="0.3">
      <c r="A1198" t="s">
        <v>2556</v>
      </c>
      <c r="B1198" t="s">
        <v>2557</v>
      </c>
      <c r="C1198" t="s">
        <v>3184</v>
      </c>
      <c r="D1198" t="s">
        <v>215</v>
      </c>
      <c r="E1198">
        <v>1898.4831024</v>
      </c>
      <c r="F1198">
        <v>1252.4000000000001</v>
      </c>
      <c r="G1198">
        <v>75.733692148255599</v>
      </c>
      <c r="H1198">
        <v>20.9113781806257</v>
      </c>
      <c r="I1198">
        <v>4.1856048873015501</v>
      </c>
      <c r="J1198">
        <v>-1.4537725725358299</v>
      </c>
      <c r="K1198">
        <v>1184.5228847011099</v>
      </c>
      <c r="L1198">
        <v>1047.49294761438</v>
      </c>
      <c r="M1198">
        <v>56.107106384337897</v>
      </c>
      <c r="N1198">
        <v>0.74692637371112303</v>
      </c>
      <c r="O1198">
        <v>19.1911529862663</v>
      </c>
      <c r="P1198">
        <v>158.92081868926999</v>
      </c>
      <c r="Q1198">
        <v>0.145959745368993</v>
      </c>
    </row>
    <row r="1199" spans="1:17" hidden="1" x14ac:dyDescent="0.3">
      <c r="A1199" t="s">
        <v>2558</v>
      </c>
      <c r="B1199" t="s">
        <v>2559</v>
      </c>
      <c r="C1199" t="s">
        <v>3184</v>
      </c>
      <c r="D1199" t="s">
        <v>322</v>
      </c>
      <c r="E1199">
        <v>1892.3141599999999</v>
      </c>
      <c r="F1199">
        <v>1409.65</v>
      </c>
      <c r="G1199">
        <v>393.063214813564</v>
      </c>
      <c r="H1199">
        <v>-4.9319751682534196</v>
      </c>
      <c r="I1199">
        <v>73.369984443064595</v>
      </c>
      <c r="J1199">
        <v>-5.1400685811544404</v>
      </c>
      <c r="K1199">
        <v>1367.6623012046</v>
      </c>
      <c r="L1199">
        <v>975.75096953248499</v>
      </c>
      <c r="M1199">
        <v>42.880473069448598</v>
      </c>
      <c r="N1199">
        <v>1.0723360540739399</v>
      </c>
      <c r="O1199">
        <v>14.9150498350654</v>
      </c>
      <c r="P1199">
        <v>468.17815397017301</v>
      </c>
      <c r="Q1199">
        <v>0.2041583978165</v>
      </c>
    </row>
    <row r="1200" spans="1:17" hidden="1" x14ac:dyDescent="0.3">
      <c r="A1200" t="s">
        <v>2560</v>
      </c>
      <c r="B1200" t="s">
        <v>2561</v>
      </c>
      <c r="C1200" t="s">
        <v>3184</v>
      </c>
      <c r="D1200" t="s">
        <v>261</v>
      </c>
      <c r="E1200">
        <v>1888.22663218</v>
      </c>
      <c r="F1200">
        <v>417.1</v>
      </c>
      <c r="G1200">
        <v>99.145516266543595</v>
      </c>
      <c r="H1200">
        <v>-11.768576930954</v>
      </c>
      <c r="I1200">
        <v>4.8203401933504599</v>
      </c>
      <c r="J1200">
        <v>0.80623369652260202</v>
      </c>
      <c r="K1200">
        <v>428.07645529653598</v>
      </c>
      <c r="L1200">
        <v>367.90009246273701</v>
      </c>
      <c r="M1200">
        <v>41.433305716823398</v>
      </c>
      <c r="N1200">
        <v>0.83209478183199104</v>
      </c>
      <c r="O1200">
        <v>19.8873171901222</v>
      </c>
      <c r="P1200">
        <v>142.57051468450101</v>
      </c>
      <c r="Q1200">
        <v>0.24932946883677001</v>
      </c>
    </row>
    <row r="1201" spans="1:17" hidden="1" x14ac:dyDescent="0.3">
      <c r="A1201" t="s">
        <v>2562</v>
      </c>
      <c r="B1201" t="s">
        <v>2563</v>
      </c>
      <c r="C1201" t="s">
        <v>3184</v>
      </c>
      <c r="D1201" t="s">
        <v>97</v>
      </c>
      <c r="E1201">
        <v>1888.1378022183701</v>
      </c>
      <c r="F1201">
        <v>343.9</v>
      </c>
      <c r="G1201">
        <v>-42.6232111122766</v>
      </c>
      <c r="H1201">
        <v>2.9773435349511499</v>
      </c>
      <c r="I1201">
        <v>-12.434702372596799</v>
      </c>
      <c r="J1201">
        <v>-2.6417419843946699</v>
      </c>
      <c r="K1201">
        <v>340.62393032761901</v>
      </c>
      <c r="L1201">
        <v>342.99781774561302</v>
      </c>
      <c r="M1201">
        <v>49.772310641222099</v>
      </c>
      <c r="N1201">
        <v>0.67139901600060403</v>
      </c>
      <c r="O1201">
        <v>29.107298633323602</v>
      </c>
      <c r="P1201">
        <v>21.9287360397092</v>
      </c>
      <c r="Q1201">
        <v>4.8519695904754002E-2</v>
      </c>
    </row>
    <row r="1202" spans="1:17" hidden="1" x14ac:dyDescent="0.3">
      <c r="A1202" t="s">
        <v>2564</v>
      </c>
      <c r="B1202" t="s">
        <v>2565</v>
      </c>
      <c r="C1202" t="s">
        <v>3184</v>
      </c>
      <c r="D1202" t="s">
        <v>21</v>
      </c>
      <c r="E1202">
        <v>1885.0116900815999</v>
      </c>
      <c r="F1202">
        <v>1598.2</v>
      </c>
      <c r="G1202">
        <v>205.670640415078</v>
      </c>
      <c r="H1202">
        <v>5.4268452519381603</v>
      </c>
      <c r="I1202">
        <v>53.997899532147997</v>
      </c>
      <c r="J1202">
        <v>-5.8795573767342999</v>
      </c>
      <c r="K1202">
        <v>1511.77844084712</v>
      </c>
      <c r="L1202">
        <v>1153.20033050181</v>
      </c>
      <c r="M1202">
        <v>46.8212925610583</v>
      </c>
      <c r="N1202">
        <v>1.50431031563606</v>
      </c>
      <c r="O1202">
        <v>16.6312101113752</v>
      </c>
      <c r="P1202">
        <v>283.58334333373301</v>
      </c>
      <c r="Q1202">
        <v>0.14005456774234101</v>
      </c>
    </row>
    <row r="1203" spans="1:17" hidden="1" x14ac:dyDescent="0.3">
      <c r="A1203" t="s">
        <v>2566</v>
      </c>
      <c r="B1203" t="s">
        <v>2567</v>
      </c>
      <c r="C1203" t="s">
        <v>3184</v>
      </c>
      <c r="D1203" t="s">
        <v>384</v>
      </c>
      <c r="E1203">
        <v>1884.0807988708</v>
      </c>
      <c r="F1203">
        <v>214.64</v>
      </c>
      <c r="G1203">
        <v>-60.562754037425698</v>
      </c>
      <c r="H1203">
        <v>-5.4991264743933099</v>
      </c>
      <c r="I1203">
        <v>-27.559337211833999</v>
      </c>
      <c r="J1203">
        <v>0.33469829716134297</v>
      </c>
      <c r="K1203">
        <v>220.75516573764801</v>
      </c>
      <c r="L1203">
        <v>239.94567429523701</v>
      </c>
      <c r="M1203">
        <v>37.198460171843003</v>
      </c>
      <c r="N1203">
        <v>0.91408416363241796</v>
      </c>
      <c r="O1203">
        <v>62.295005590756602</v>
      </c>
      <c r="P1203">
        <v>3.3612636039680202</v>
      </c>
      <c r="Q1203">
        <v>0.13765627645596001</v>
      </c>
    </row>
    <row r="1204" spans="1:17" hidden="1" x14ac:dyDescent="0.3">
      <c r="A1204" t="s">
        <v>2568</v>
      </c>
      <c r="B1204" t="s">
        <v>2569</v>
      </c>
      <c r="C1204" t="s">
        <v>3184</v>
      </c>
      <c r="D1204" t="s">
        <v>446</v>
      </c>
      <c r="E1204">
        <v>1881.5355</v>
      </c>
      <c r="F1204">
        <v>1246.05</v>
      </c>
      <c r="G1204">
        <v>-0.76747417382941296</v>
      </c>
      <c r="H1204">
        <v>1.96611479211968</v>
      </c>
      <c r="I1204">
        <v>-21.506277908581598</v>
      </c>
      <c r="J1204">
        <v>-3.7477189420212502</v>
      </c>
      <c r="K1204">
        <v>1229.5841973311899</v>
      </c>
      <c r="L1204">
        <v>1231.92593635209</v>
      </c>
      <c r="M1204">
        <v>51.7496640983547</v>
      </c>
      <c r="N1204">
        <v>2.4177265797555698</v>
      </c>
      <c r="O1204">
        <v>28.8070302154809</v>
      </c>
      <c r="P1204">
        <v>33.274506658109999</v>
      </c>
      <c r="Q1204">
        <v>5.1532460755463E-2</v>
      </c>
    </row>
    <row r="1205" spans="1:17" hidden="1" x14ac:dyDescent="0.3">
      <c r="A1205" t="s">
        <v>2570</v>
      </c>
      <c r="B1205" t="s">
        <v>2571</v>
      </c>
      <c r="C1205" t="s">
        <v>3184</v>
      </c>
      <c r="D1205" t="s">
        <v>468</v>
      </c>
      <c r="E1205">
        <v>1872.77004343</v>
      </c>
      <c r="F1205">
        <v>361.3</v>
      </c>
      <c r="G1205">
        <v>1.8380084003535599</v>
      </c>
      <c r="H1205">
        <v>-9.1284602928916794</v>
      </c>
      <c r="I1205">
        <v>-8.48830079870344</v>
      </c>
      <c r="J1205">
        <v>3.04964506198661</v>
      </c>
      <c r="K1205">
        <v>358.58557820141402</v>
      </c>
      <c r="L1205">
        <v>348.18896436824701</v>
      </c>
      <c r="M1205">
        <v>56.059190570999597</v>
      </c>
      <c r="N1205">
        <v>0.86906823677326706</v>
      </c>
      <c r="O1205">
        <v>25.242181013008501</v>
      </c>
      <c r="P1205">
        <v>38.4291187739463</v>
      </c>
      <c r="Q1205">
        <v>-5.1313253035267001E-2</v>
      </c>
    </row>
    <row r="1206" spans="1:17" hidden="1" x14ac:dyDescent="0.3">
      <c r="A1206" t="s">
        <v>2572</v>
      </c>
      <c r="B1206" t="s">
        <v>2573</v>
      </c>
      <c r="C1206" t="s">
        <v>3184</v>
      </c>
      <c r="D1206" t="s">
        <v>187</v>
      </c>
      <c r="E1206">
        <v>1871.8882526949999</v>
      </c>
      <c r="F1206">
        <v>1150.8499999999999</v>
      </c>
      <c r="G1206">
        <v>-0.23903628440852701</v>
      </c>
      <c r="H1206">
        <v>-10.882097322552999</v>
      </c>
      <c r="I1206">
        <v>44.727468114880601</v>
      </c>
      <c r="J1206">
        <v>-2.8746849820472802</v>
      </c>
      <c r="K1206">
        <v>1119.82568351329</v>
      </c>
      <c r="L1206">
        <v>919.14510362687895</v>
      </c>
      <c r="M1206">
        <v>35.749306738718303</v>
      </c>
      <c r="N1206">
        <v>0.18318213909060099</v>
      </c>
      <c r="O1206">
        <v>32.858322109744897</v>
      </c>
      <c r="P1206">
        <v>82.385103011093406</v>
      </c>
      <c r="Q1206">
        <v>0.10054671545169799</v>
      </c>
    </row>
    <row r="1207" spans="1:17" hidden="1" x14ac:dyDescent="0.3">
      <c r="A1207" t="s">
        <v>2574</v>
      </c>
      <c r="B1207" t="s">
        <v>2575</v>
      </c>
      <c r="C1207" t="s">
        <v>3184</v>
      </c>
      <c r="D1207" t="s">
        <v>124</v>
      </c>
      <c r="E1207">
        <v>1868.9966684000001</v>
      </c>
      <c r="F1207">
        <v>273.05</v>
      </c>
      <c r="G1207">
        <v>-29.665548654113501</v>
      </c>
      <c r="H1207">
        <v>-6.01090233766302</v>
      </c>
      <c r="I1207">
        <v>-24.835314634343799</v>
      </c>
      <c r="J1207">
        <v>5.5320454480901402</v>
      </c>
      <c r="K1207">
        <v>268.55692757922901</v>
      </c>
      <c r="L1207">
        <v>270.263985135121</v>
      </c>
      <c r="M1207">
        <v>56.489257431996201</v>
      </c>
      <c r="N1207">
        <v>0.93178069176426104</v>
      </c>
      <c r="O1207">
        <v>46.713056216810102</v>
      </c>
      <c r="P1207">
        <v>22.088084059915001</v>
      </c>
      <c r="Q1207">
        <v>0.130871146105178</v>
      </c>
    </row>
    <row r="1208" spans="1:17" hidden="1" x14ac:dyDescent="0.3">
      <c r="A1208" t="s">
        <v>2576</v>
      </c>
      <c r="B1208" t="s">
        <v>2577</v>
      </c>
      <c r="C1208" t="s">
        <v>3184</v>
      </c>
      <c r="D1208" t="s">
        <v>1951</v>
      </c>
      <c r="E1208">
        <v>1867.63998887923</v>
      </c>
      <c r="F1208">
        <v>165.78</v>
      </c>
      <c r="G1208">
        <v>-42.231116023609502</v>
      </c>
      <c r="H1208">
        <v>-2.5656745867544699</v>
      </c>
      <c r="I1208">
        <v>-21.265142047032999</v>
      </c>
      <c r="J1208">
        <v>-0.85626468171993597</v>
      </c>
      <c r="K1208">
        <v>167.55966063317899</v>
      </c>
      <c r="L1208">
        <v>169.605616977903</v>
      </c>
      <c r="M1208">
        <v>42.1123075507194</v>
      </c>
      <c r="N1208">
        <v>1.30940531156414</v>
      </c>
      <c r="O1208">
        <v>31.378935939196499</v>
      </c>
      <c r="P1208">
        <v>11.8623481781376</v>
      </c>
      <c r="Q1208">
        <v>-9.8610191909066003E-2</v>
      </c>
    </row>
    <row r="1209" spans="1:17" hidden="1" x14ac:dyDescent="0.3">
      <c r="A1209" t="s">
        <v>2578</v>
      </c>
      <c r="B1209" t="s">
        <v>2579</v>
      </c>
      <c r="C1209" t="s">
        <v>3184</v>
      </c>
      <c r="D1209" t="s">
        <v>187</v>
      </c>
      <c r="E1209">
        <v>1865.7529884707101</v>
      </c>
      <c r="F1209">
        <v>762.3</v>
      </c>
      <c r="G1209">
        <v>-35.791916601112398</v>
      </c>
      <c r="H1209">
        <v>-8.0654148541320705</v>
      </c>
      <c r="I1209">
        <v>13.5729588588189</v>
      </c>
      <c r="J1209">
        <v>-4.3613654060171196</v>
      </c>
      <c r="K1209">
        <v>793.89214765592305</v>
      </c>
      <c r="L1209">
        <v>735.46744105940104</v>
      </c>
      <c r="M1209">
        <v>38.078238127228097</v>
      </c>
      <c r="N1209">
        <v>0.43367447249118701</v>
      </c>
      <c r="O1209">
        <v>20.024924570379099</v>
      </c>
      <c r="P1209">
        <v>39.105839416058302</v>
      </c>
      <c r="Q1209">
        <v>-2.3888549731442998E-2</v>
      </c>
    </row>
    <row r="1210" spans="1:17" hidden="1" x14ac:dyDescent="0.3">
      <c r="A1210" t="s">
        <v>2580</v>
      </c>
      <c r="B1210" t="s">
        <v>2581</v>
      </c>
      <c r="C1210" t="s">
        <v>3184</v>
      </c>
      <c r="D1210" t="s">
        <v>143</v>
      </c>
      <c r="E1210">
        <v>1865.0263395720001</v>
      </c>
      <c r="F1210">
        <v>112.22</v>
      </c>
      <c r="G1210">
        <v>-2.4161059974042902</v>
      </c>
      <c r="H1210">
        <v>-15.0889292878073</v>
      </c>
      <c r="I1210">
        <v>-33.172907774890596</v>
      </c>
      <c r="J1210">
        <v>-2.4462037734619901</v>
      </c>
      <c r="K1210">
        <v>121.277427025069</v>
      </c>
      <c r="L1210">
        <v>125.14336836042899</v>
      </c>
      <c r="M1210">
        <v>22.886646675498099</v>
      </c>
      <c r="N1210">
        <v>0.52588398746380405</v>
      </c>
      <c r="O1210">
        <v>144.519693459276</v>
      </c>
      <c r="P1210">
        <v>39.058240396530302</v>
      </c>
    </row>
    <row r="1211" spans="1:17" hidden="1" x14ac:dyDescent="0.3">
      <c r="A1211" t="s">
        <v>2582</v>
      </c>
      <c r="B1211" t="s">
        <v>2583</v>
      </c>
      <c r="C1211" t="s">
        <v>3184</v>
      </c>
      <c r="D1211" t="s">
        <v>261</v>
      </c>
      <c r="E1211">
        <v>1859.3183929099901</v>
      </c>
      <c r="F1211">
        <v>1367.3</v>
      </c>
      <c r="G1211">
        <v>-7.63938639414752</v>
      </c>
      <c r="H1211">
        <v>0.68594419943488605</v>
      </c>
      <c r="I1211">
        <v>-18.3746870770489</v>
      </c>
      <c r="J1211">
        <v>2.1620790593192099</v>
      </c>
      <c r="K1211">
        <v>1355.9238570327</v>
      </c>
      <c r="L1211">
        <v>1353.1541812606399</v>
      </c>
      <c r="M1211">
        <v>50.692312567929299</v>
      </c>
      <c r="N1211">
        <v>0.74363037851487801</v>
      </c>
      <c r="O1211">
        <v>29.4522050756966</v>
      </c>
      <c r="P1211">
        <v>25.440366972477001</v>
      </c>
      <c r="Q1211">
        <v>6.5535615792176996E-2</v>
      </c>
    </row>
    <row r="1212" spans="1:17" hidden="1" x14ac:dyDescent="0.3">
      <c r="A1212" t="s">
        <v>2584</v>
      </c>
      <c r="B1212" t="s">
        <v>2585</v>
      </c>
      <c r="C1212" t="s">
        <v>3184</v>
      </c>
      <c r="D1212" t="s">
        <v>2586</v>
      </c>
      <c r="E1212">
        <v>1859.0582472000001</v>
      </c>
      <c r="F1212">
        <v>669.9</v>
      </c>
      <c r="G1212">
        <v>-19.830971556459701</v>
      </c>
      <c r="H1212">
        <v>-0.53814194686984196</v>
      </c>
      <c r="I1212">
        <v>18.9591996702923</v>
      </c>
      <c r="J1212">
        <v>4.8989855538007498</v>
      </c>
      <c r="K1212">
        <v>658.52166111734402</v>
      </c>
      <c r="L1212">
        <v>600.75630992627896</v>
      </c>
      <c r="M1212">
        <v>64.456231982381695</v>
      </c>
      <c r="N1212">
        <v>0.113414936423695</v>
      </c>
      <c r="O1212">
        <v>26.0486639796984</v>
      </c>
      <c r="P1212">
        <v>42.531914893617</v>
      </c>
      <c r="Q1212">
        <v>9.5890184137964005E-2</v>
      </c>
    </row>
    <row r="1213" spans="1:17" hidden="1" x14ac:dyDescent="0.3">
      <c r="A1213" t="s">
        <v>2587</v>
      </c>
      <c r="B1213" t="s">
        <v>2588</v>
      </c>
      <c r="C1213" t="s">
        <v>3184</v>
      </c>
      <c r="D1213" t="s">
        <v>261</v>
      </c>
      <c r="E1213">
        <v>1846.7304476041299</v>
      </c>
      <c r="F1213">
        <v>602.79999999999995</v>
      </c>
      <c r="G1213">
        <v>-73.312095895906793</v>
      </c>
      <c r="H1213">
        <v>-4.7535433977913604</v>
      </c>
      <c r="I1213">
        <v>-38.426974165789602</v>
      </c>
      <c r="J1213">
        <v>1.69413075859281</v>
      </c>
      <c r="K1213">
        <v>628.89920077465501</v>
      </c>
      <c r="L1213">
        <v>735.94650512516603</v>
      </c>
      <c r="M1213">
        <v>56.087917507707203</v>
      </c>
      <c r="N1213">
        <v>0.48926378951430899</v>
      </c>
      <c r="O1213">
        <v>90.776376907763705</v>
      </c>
      <c r="P1213">
        <v>5.1731658379132703</v>
      </c>
    </row>
    <row r="1214" spans="1:17" hidden="1" x14ac:dyDescent="0.3">
      <c r="A1214" t="s">
        <v>2589</v>
      </c>
      <c r="B1214" t="s">
        <v>2590</v>
      </c>
      <c r="C1214" t="s">
        <v>3184</v>
      </c>
      <c r="D1214" t="s">
        <v>270</v>
      </c>
      <c r="E1214">
        <v>1842.3</v>
      </c>
      <c r="F1214">
        <v>1535.25</v>
      </c>
      <c r="G1214">
        <v>-37.792985921849599</v>
      </c>
      <c r="H1214">
        <v>0.105501717546457</v>
      </c>
      <c r="I1214">
        <v>-8.3912133120553296</v>
      </c>
      <c r="J1214">
        <v>-2.8493245619930399</v>
      </c>
      <c r="K1214">
        <v>1472.4351147617399</v>
      </c>
      <c r="L1214">
        <v>1436.70011283383</v>
      </c>
      <c r="M1214">
        <v>54.793817983537799</v>
      </c>
      <c r="N1214">
        <v>1.15336220108109</v>
      </c>
      <c r="O1214">
        <v>10.4054714215925</v>
      </c>
      <c r="P1214">
        <v>29.990262901655299</v>
      </c>
      <c r="Q1214">
        <v>0.15765667674777001</v>
      </c>
    </row>
    <row r="1215" spans="1:17" hidden="1" x14ac:dyDescent="0.3">
      <c r="A1215" t="s">
        <v>2591</v>
      </c>
      <c r="B1215" t="s">
        <v>2592</v>
      </c>
      <c r="C1215" t="s">
        <v>3184</v>
      </c>
      <c r="D1215" t="s">
        <v>270</v>
      </c>
      <c r="E1215">
        <v>1841.47677660819</v>
      </c>
      <c r="F1215">
        <v>55.13</v>
      </c>
      <c r="G1215">
        <v>5.3540488664970196</v>
      </c>
      <c r="H1215">
        <v>-11.008596018347999</v>
      </c>
      <c r="I1215">
        <v>-35.807425938638197</v>
      </c>
      <c r="J1215">
        <v>-4.9490371554864101</v>
      </c>
      <c r="K1215">
        <v>58.829790649483598</v>
      </c>
      <c r="L1215">
        <v>59.355971831648603</v>
      </c>
      <c r="M1215">
        <v>36.535865741487498</v>
      </c>
      <c r="N1215">
        <v>1.1656791146944401</v>
      </c>
      <c r="O1215">
        <v>73.952475965898699</v>
      </c>
      <c r="P1215">
        <v>51.456043956043899</v>
      </c>
      <c r="Q1215">
        <v>-5.823866600041E-3</v>
      </c>
    </row>
    <row r="1216" spans="1:17" hidden="1" x14ac:dyDescent="0.3">
      <c r="A1216" t="s">
        <v>2593</v>
      </c>
      <c r="B1216" t="s">
        <v>2594</v>
      </c>
      <c r="C1216" t="s">
        <v>3184</v>
      </c>
      <c r="D1216" t="s">
        <v>431</v>
      </c>
      <c r="E1216">
        <v>1836.7870250000001</v>
      </c>
      <c r="F1216">
        <v>3078.5</v>
      </c>
      <c r="G1216">
        <v>182.21255352632099</v>
      </c>
      <c r="H1216">
        <v>-10.0647813967808</v>
      </c>
      <c r="I1216">
        <v>81.554946638513997</v>
      </c>
      <c r="J1216">
        <v>6.7083635750704902</v>
      </c>
      <c r="K1216">
        <v>3149.2665499902801</v>
      </c>
      <c r="L1216">
        <v>2511.02263405651</v>
      </c>
      <c r="M1216">
        <v>55.659739032732297</v>
      </c>
      <c r="N1216">
        <v>1.4829034242652099</v>
      </c>
      <c r="O1216">
        <v>32.702614909858703</v>
      </c>
      <c r="P1216">
        <v>233.53196099674901</v>
      </c>
      <c r="Q1216">
        <v>0.112310283566837</v>
      </c>
    </row>
    <row r="1217" spans="1:17" hidden="1" x14ac:dyDescent="0.3">
      <c r="A1217" t="s">
        <v>2595</v>
      </c>
      <c r="B1217" t="s">
        <v>2596</v>
      </c>
      <c r="C1217" t="s">
        <v>3184</v>
      </c>
      <c r="D1217" t="s">
        <v>468</v>
      </c>
      <c r="E1217">
        <v>1832.7554977499999</v>
      </c>
      <c r="F1217">
        <v>595.15</v>
      </c>
      <c r="G1217">
        <v>-18.7596374501538</v>
      </c>
      <c r="H1217">
        <v>-15.2509352844035</v>
      </c>
      <c r="I1217">
        <v>16.084838221157401</v>
      </c>
      <c r="J1217">
        <v>-1.2534414076056399</v>
      </c>
      <c r="K1217">
        <v>623.41477977014699</v>
      </c>
      <c r="L1217">
        <v>561.80968646675205</v>
      </c>
      <c r="M1217">
        <v>36.168826382372899</v>
      </c>
      <c r="N1217">
        <v>0.60385002585332004</v>
      </c>
      <c r="O1217">
        <v>22.154078803662902</v>
      </c>
      <c r="P1217">
        <v>47.863354037267001</v>
      </c>
      <c r="Q1217">
        <v>-8.7212735464436003E-2</v>
      </c>
    </row>
    <row r="1218" spans="1:17" hidden="1" x14ac:dyDescent="0.3">
      <c r="A1218" t="s">
        <v>2597</v>
      </c>
      <c r="B1218" t="s">
        <v>2598</v>
      </c>
      <c r="C1218" t="s">
        <v>3184</v>
      </c>
      <c r="D1218" t="s">
        <v>130</v>
      </c>
      <c r="E1218">
        <v>1831.6244392799999</v>
      </c>
      <c r="F1218">
        <v>106.48</v>
      </c>
      <c r="G1218">
        <v>152.24619077812</v>
      </c>
      <c r="H1218">
        <v>-14.599587078421401</v>
      </c>
      <c r="I1218">
        <v>-0.45063415510288002</v>
      </c>
      <c r="J1218">
        <v>-0.55203777900309403</v>
      </c>
      <c r="K1218">
        <v>115.64627515089001</v>
      </c>
      <c r="L1218">
        <v>99.263764793118398</v>
      </c>
      <c r="M1218">
        <v>29.7105599897139</v>
      </c>
      <c r="N1218">
        <v>0.66464130171145896</v>
      </c>
      <c r="O1218">
        <v>29.3012772351615</v>
      </c>
      <c r="P1218">
        <v>242.26936676309799</v>
      </c>
    </row>
    <row r="1219" spans="1:17" hidden="1" x14ac:dyDescent="0.3">
      <c r="A1219" t="s">
        <v>2599</v>
      </c>
      <c r="B1219" t="s">
        <v>2600</v>
      </c>
      <c r="C1219" t="s">
        <v>3184</v>
      </c>
      <c r="D1219" t="s">
        <v>176</v>
      </c>
      <c r="E1219">
        <v>1828.7980135799901</v>
      </c>
      <c r="F1219">
        <v>445.4</v>
      </c>
      <c r="G1219">
        <v>-37.225095972681103</v>
      </c>
      <c r="H1219">
        <v>2.5769764502157502</v>
      </c>
      <c r="I1219">
        <v>-22.698305860094401</v>
      </c>
      <c r="J1219">
        <v>-1.23291688723419</v>
      </c>
      <c r="K1219">
        <v>444.95289504896903</v>
      </c>
      <c r="L1219">
        <v>480.23261480886498</v>
      </c>
      <c r="M1219">
        <v>51.7166744176671</v>
      </c>
      <c r="N1219">
        <v>1.11392962253273</v>
      </c>
      <c r="O1219">
        <v>43.915581499775399</v>
      </c>
      <c r="P1219">
        <v>10.247524752475201</v>
      </c>
    </row>
    <row r="1220" spans="1:17" hidden="1" x14ac:dyDescent="0.3">
      <c r="A1220" t="s">
        <v>2601</v>
      </c>
      <c r="B1220" t="s">
        <v>2602</v>
      </c>
      <c r="C1220" t="s">
        <v>3184</v>
      </c>
      <c r="D1220" t="s">
        <v>2603</v>
      </c>
      <c r="E1220">
        <v>1819.5488014208099</v>
      </c>
      <c r="F1220">
        <v>1681.7</v>
      </c>
      <c r="G1220">
        <v>-18.0265903074853</v>
      </c>
      <c r="H1220">
        <v>14.3287005881468</v>
      </c>
      <c r="I1220">
        <v>4.5411924053083599</v>
      </c>
      <c r="J1220">
        <v>-4.0124129271547098</v>
      </c>
      <c r="K1220">
        <v>1529.1841375698</v>
      </c>
      <c r="L1220">
        <v>1402.64112373738</v>
      </c>
      <c r="M1220">
        <v>41.627044876752898</v>
      </c>
      <c r="N1220">
        <v>0.81433693820831399</v>
      </c>
      <c r="O1220">
        <v>11.7321757745138</v>
      </c>
      <c r="P1220">
        <v>67.3333333333333</v>
      </c>
      <c r="Q1220">
        <v>0.24304937150428199</v>
      </c>
    </row>
    <row r="1221" spans="1:17" hidden="1" x14ac:dyDescent="0.3">
      <c r="A1221" t="s">
        <v>2604</v>
      </c>
      <c r="B1221" t="s">
        <v>2605</v>
      </c>
      <c r="C1221" t="s">
        <v>3184</v>
      </c>
      <c r="D1221" t="s">
        <v>2606</v>
      </c>
      <c r="E1221">
        <v>1801.64001654</v>
      </c>
      <c r="F1221">
        <v>505.05</v>
      </c>
      <c r="G1221">
        <v>565.933790693888</v>
      </c>
      <c r="H1221">
        <v>-25.525527497449399</v>
      </c>
      <c r="I1221">
        <v>-7.5947819586441403</v>
      </c>
      <c r="J1221">
        <v>-3.2203937443829802</v>
      </c>
      <c r="K1221">
        <v>597.67929788494598</v>
      </c>
      <c r="L1221">
        <v>474.81732160704098</v>
      </c>
      <c r="M1221">
        <v>32.824690323550499</v>
      </c>
      <c r="N1221">
        <v>0.94043316130120203</v>
      </c>
      <c r="O1221">
        <v>58.004158004157901</v>
      </c>
      <c r="P1221">
        <v>597.29393897556201</v>
      </c>
    </row>
    <row r="1222" spans="1:17" hidden="1" x14ac:dyDescent="0.3">
      <c r="A1222" t="s">
        <v>2607</v>
      </c>
      <c r="B1222" t="s">
        <v>2608</v>
      </c>
      <c r="C1222" t="s">
        <v>3184</v>
      </c>
      <c r="D1222" t="s">
        <v>54</v>
      </c>
      <c r="E1222">
        <v>1795.51376427799</v>
      </c>
      <c r="F1222">
        <v>857.6</v>
      </c>
      <c r="G1222">
        <v>106.795919477281</v>
      </c>
      <c r="H1222">
        <v>2.3495895461796699</v>
      </c>
      <c r="I1222">
        <v>40.712733970133897</v>
      </c>
      <c r="J1222">
        <v>2.6484292565154801</v>
      </c>
      <c r="K1222">
        <v>825.52135592859099</v>
      </c>
      <c r="L1222">
        <v>653.11841210475802</v>
      </c>
      <c r="M1222">
        <v>50.518088133910901</v>
      </c>
      <c r="N1222">
        <v>0.51331425057102598</v>
      </c>
      <c r="O1222">
        <v>11.0191231343283</v>
      </c>
      <c r="P1222">
        <v>175.224646983311</v>
      </c>
      <c r="Q1222">
        <v>8.8734875443826994E-2</v>
      </c>
    </row>
    <row r="1223" spans="1:17" hidden="1" x14ac:dyDescent="0.3">
      <c r="A1223" t="s">
        <v>2609</v>
      </c>
      <c r="B1223" t="s">
        <v>2610</v>
      </c>
      <c r="C1223" t="s">
        <v>3184</v>
      </c>
      <c r="D1223" t="s">
        <v>270</v>
      </c>
      <c r="E1223">
        <v>1794.4773</v>
      </c>
      <c r="F1223">
        <v>300.05</v>
      </c>
      <c r="G1223">
        <v>103.237193391508</v>
      </c>
      <c r="H1223">
        <v>-8.0896902164508901</v>
      </c>
      <c r="I1223">
        <v>56.170531408112701</v>
      </c>
      <c r="J1223">
        <v>-4.1171821508750996</v>
      </c>
      <c r="K1223">
        <v>308.82338199223199</v>
      </c>
      <c r="L1223">
        <v>243.564530611859</v>
      </c>
      <c r="M1223">
        <v>56.4869859336766</v>
      </c>
      <c r="N1223">
        <v>0.152121673134408</v>
      </c>
      <c r="O1223">
        <v>19.963339443426001</v>
      </c>
      <c r="P1223">
        <v>147.77043765483</v>
      </c>
    </row>
    <row r="1224" spans="1:17" hidden="1" x14ac:dyDescent="0.3">
      <c r="A1224" t="s">
        <v>2611</v>
      </c>
      <c r="B1224" t="s">
        <v>2612</v>
      </c>
      <c r="C1224" t="s">
        <v>3184</v>
      </c>
      <c r="D1224" t="s">
        <v>77</v>
      </c>
      <c r="E1224">
        <v>1782.2266941467601</v>
      </c>
      <c r="F1224">
        <v>31.74</v>
      </c>
      <c r="G1224">
        <v>-31.8617156797932</v>
      </c>
      <c r="H1224">
        <v>-11.173109608303999</v>
      </c>
      <c r="I1224">
        <v>-33.711883136782298</v>
      </c>
      <c r="J1224">
        <v>-1.2109685416009801</v>
      </c>
      <c r="K1224">
        <v>34.9688354327984</v>
      </c>
      <c r="L1224">
        <v>36.259379167900398</v>
      </c>
      <c r="M1224">
        <v>26.147099459778602</v>
      </c>
      <c r="N1224">
        <v>0.34959669349594402</v>
      </c>
      <c r="O1224">
        <v>53.119092627599201</v>
      </c>
      <c r="P1224">
        <v>10.2083333333333</v>
      </c>
    </row>
    <row r="1225" spans="1:17" hidden="1" x14ac:dyDescent="0.3">
      <c r="A1225" t="s">
        <v>2613</v>
      </c>
      <c r="B1225" t="s">
        <v>2614</v>
      </c>
      <c r="C1225" t="s">
        <v>3184</v>
      </c>
      <c r="D1225" t="s">
        <v>479</v>
      </c>
      <c r="E1225">
        <v>1779.7275829831101</v>
      </c>
      <c r="F1225">
        <v>920.7</v>
      </c>
      <c r="G1225">
        <v>311.92343380787798</v>
      </c>
      <c r="H1225">
        <v>-14.092459751564601</v>
      </c>
      <c r="I1225">
        <v>34.351008500631103</v>
      </c>
      <c r="J1225">
        <v>-3.9335560766498801</v>
      </c>
      <c r="K1225">
        <v>915.89660604388996</v>
      </c>
      <c r="L1225">
        <v>659.03842516928103</v>
      </c>
      <c r="M1225">
        <v>39.042415993575801</v>
      </c>
      <c r="N1225">
        <v>0.75466075966973201</v>
      </c>
      <c r="O1225">
        <v>31.975670685348</v>
      </c>
      <c r="P1225">
        <v>343.283582089552</v>
      </c>
      <c r="Q1225">
        <v>0.20196485228924499</v>
      </c>
    </row>
    <row r="1226" spans="1:17" hidden="1" x14ac:dyDescent="0.3">
      <c r="A1226" t="s">
        <v>2615</v>
      </c>
      <c r="B1226" t="s">
        <v>2616</v>
      </c>
      <c r="C1226" t="s">
        <v>3184</v>
      </c>
      <c r="D1226" t="s">
        <v>468</v>
      </c>
      <c r="E1226">
        <v>1771.90230486</v>
      </c>
      <c r="F1226">
        <v>505.9</v>
      </c>
      <c r="G1226">
        <v>58.970927715316101</v>
      </c>
      <c r="H1226">
        <v>15.127939103892301</v>
      </c>
      <c r="I1226">
        <v>27.901454535806899</v>
      </c>
      <c r="J1226">
        <v>-2.4474799153212001</v>
      </c>
      <c r="K1226">
        <v>454.22579143482</v>
      </c>
      <c r="L1226">
        <v>384.51728109108399</v>
      </c>
      <c r="M1226">
        <v>58.178123608849397</v>
      </c>
      <c r="N1226">
        <v>0.90428903739009203</v>
      </c>
      <c r="O1226">
        <v>10.4368452263293</v>
      </c>
      <c r="P1226">
        <v>97.617187499999901</v>
      </c>
      <c r="Q1226">
        <v>4.9903200805468E-2</v>
      </c>
    </row>
    <row r="1227" spans="1:17" hidden="1" x14ac:dyDescent="0.3">
      <c r="A1227" t="s">
        <v>2617</v>
      </c>
      <c r="B1227" t="s">
        <v>2618</v>
      </c>
      <c r="C1227" t="s">
        <v>3184</v>
      </c>
      <c r="D1227" t="s">
        <v>322</v>
      </c>
      <c r="E1227">
        <v>1769.1996634080599</v>
      </c>
      <c r="F1227">
        <v>987.8</v>
      </c>
      <c r="G1227">
        <v>-51.589494966645397</v>
      </c>
      <c r="H1227">
        <v>-1.3241471452898499</v>
      </c>
      <c r="I1227">
        <v>9.7730932896570302</v>
      </c>
      <c r="J1227">
        <v>-7.2625897168897504</v>
      </c>
      <c r="K1227">
        <v>978.55308793705001</v>
      </c>
      <c r="L1227">
        <v>942.67067017924398</v>
      </c>
      <c r="M1227">
        <v>37.151038799044997</v>
      </c>
      <c r="N1227">
        <v>2.4026331451247001</v>
      </c>
      <c r="O1227">
        <v>30.2895322939866</v>
      </c>
      <c r="P1227">
        <v>46.362424062824097</v>
      </c>
      <c r="Q1227">
        <v>-2.203379774961E-2</v>
      </c>
    </row>
    <row r="1228" spans="1:17" hidden="1" x14ac:dyDescent="0.3">
      <c r="A1228" t="s">
        <v>2619</v>
      </c>
      <c r="B1228" t="s">
        <v>2620</v>
      </c>
      <c r="C1228" t="s">
        <v>3184</v>
      </c>
      <c r="D1228" t="s">
        <v>1996</v>
      </c>
      <c r="E1228">
        <v>1768.5718715999999</v>
      </c>
      <c r="F1228">
        <v>610.25</v>
      </c>
      <c r="G1228">
        <v>-38.926037406181798</v>
      </c>
      <c r="H1228">
        <v>-9.7258655353848393</v>
      </c>
      <c r="I1228">
        <v>-22.872474165025299</v>
      </c>
      <c r="J1228">
        <v>-1.5954499034223499</v>
      </c>
      <c r="K1228">
        <v>638.92867743184001</v>
      </c>
      <c r="L1228">
        <v>642.92858058707702</v>
      </c>
      <c r="M1228">
        <v>31.3053226992078</v>
      </c>
      <c r="N1228">
        <v>0.29541406605562598</v>
      </c>
      <c r="O1228">
        <v>49.9385497746825</v>
      </c>
      <c r="P1228">
        <v>17.355769230769202</v>
      </c>
      <c r="Q1228">
        <v>0.13029419514335699</v>
      </c>
    </row>
    <row r="1229" spans="1:17" hidden="1" x14ac:dyDescent="0.3">
      <c r="A1229" t="s">
        <v>2621</v>
      </c>
      <c r="B1229" t="s">
        <v>2622</v>
      </c>
      <c r="C1229" t="s">
        <v>3184</v>
      </c>
      <c r="D1229" t="s">
        <v>261</v>
      </c>
      <c r="E1229">
        <v>1765.4217581</v>
      </c>
      <c r="F1229">
        <v>562.1</v>
      </c>
      <c r="G1229">
        <v>25.0829354923309</v>
      </c>
      <c r="H1229">
        <v>-5.79965962491932</v>
      </c>
      <c r="I1229">
        <v>25.188025465318901</v>
      </c>
      <c r="J1229">
        <v>0.65113435422549104</v>
      </c>
      <c r="K1229">
        <v>574.84887080542899</v>
      </c>
      <c r="L1229">
        <v>498.884081155969</v>
      </c>
      <c r="M1229">
        <v>46.681138667767101</v>
      </c>
      <c r="N1229">
        <v>0.20959162085847899</v>
      </c>
      <c r="O1229">
        <v>32.823341042519097</v>
      </c>
      <c r="P1229">
        <v>88.497652582159603</v>
      </c>
      <c r="Q1229">
        <v>0.10528151838559099</v>
      </c>
    </row>
    <row r="1230" spans="1:17" hidden="1" x14ac:dyDescent="0.3">
      <c r="A1230" t="s">
        <v>2623</v>
      </c>
      <c r="B1230" t="s">
        <v>2624</v>
      </c>
      <c r="C1230" t="s">
        <v>3184</v>
      </c>
      <c r="D1230" t="s">
        <v>51</v>
      </c>
      <c r="E1230">
        <v>1765.1903765699999</v>
      </c>
      <c r="F1230">
        <v>1682.65</v>
      </c>
      <c r="G1230">
        <v>-54.176138740608501</v>
      </c>
      <c r="H1230">
        <v>-7.0424369615555804</v>
      </c>
      <c r="I1230">
        <v>-29.387597529103399</v>
      </c>
      <c r="J1230">
        <v>-3.6130008879309399</v>
      </c>
      <c r="K1230">
        <v>1778.6990739344101</v>
      </c>
      <c r="L1230">
        <v>1965.55123686722</v>
      </c>
      <c r="M1230">
        <v>42.504186715083499</v>
      </c>
      <c r="N1230">
        <v>0.91355944738247097</v>
      </c>
      <c r="O1230">
        <v>59.272575996196402</v>
      </c>
      <c r="P1230">
        <v>5.1065025922918297</v>
      </c>
      <c r="Q1230">
        <v>5.2901685186934999E-2</v>
      </c>
    </row>
    <row r="1231" spans="1:17" hidden="1" x14ac:dyDescent="0.3">
      <c r="A1231" t="s">
        <v>2625</v>
      </c>
      <c r="B1231" t="s">
        <v>2626</v>
      </c>
      <c r="C1231" t="s">
        <v>3184</v>
      </c>
      <c r="D1231" t="s">
        <v>21</v>
      </c>
      <c r="E1231">
        <v>1763.3111309999999</v>
      </c>
      <c r="F1231">
        <v>1387</v>
      </c>
      <c r="G1231">
        <v>66.782708861182996</v>
      </c>
      <c r="H1231">
        <v>-11.4804654863233</v>
      </c>
      <c r="I1231">
        <v>19.7153595196311</v>
      </c>
      <c r="J1231">
        <v>-0.67522258271406399</v>
      </c>
      <c r="K1231">
        <v>1407.3392427741701</v>
      </c>
      <c r="L1231">
        <v>1139.99422620993</v>
      </c>
      <c r="M1231">
        <v>36.052603403808099</v>
      </c>
      <c r="N1231">
        <v>0.44041560627167903</v>
      </c>
      <c r="O1231">
        <v>25.227108868060501</v>
      </c>
      <c r="P1231">
        <v>133.915169913146</v>
      </c>
      <c r="Q1231">
        <v>0.165487995224464</v>
      </c>
    </row>
    <row r="1232" spans="1:17" hidden="1" x14ac:dyDescent="0.3">
      <c r="A1232" t="s">
        <v>2627</v>
      </c>
      <c r="B1232" t="s">
        <v>2628</v>
      </c>
      <c r="C1232" t="s">
        <v>3184</v>
      </c>
      <c r="D1232" t="s">
        <v>384</v>
      </c>
      <c r="E1232">
        <v>1761.4785730297101</v>
      </c>
      <c r="F1232">
        <v>86.35</v>
      </c>
      <c r="G1232">
        <v>-14.4339465213491</v>
      </c>
      <c r="H1232">
        <v>-4.1203196188594404</v>
      </c>
      <c r="I1232">
        <v>-5.2656341878240402</v>
      </c>
      <c r="J1232">
        <v>2.2131864520708802</v>
      </c>
      <c r="K1232">
        <v>86.227221237018</v>
      </c>
      <c r="L1232">
        <v>81.687956242791898</v>
      </c>
      <c r="M1232">
        <v>51.942277673796603</v>
      </c>
      <c r="N1232">
        <v>0.49712369060661998</v>
      </c>
      <c r="O1232">
        <v>24.4933410538506</v>
      </c>
      <c r="P1232">
        <v>35.770440251572303</v>
      </c>
      <c r="Q1232">
        <v>4.6135607334354997E-2</v>
      </c>
    </row>
    <row r="1233" spans="1:17" hidden="1" x14ac:dyDescent="0.3">
      <c r="A1233" t="s">
        <v>2629</v>
      </c>
      <c r="B1233" t="s">
        <v>2630</v>
      </c>
      <c r="C1233" t="s">
        <v>3184</v>
      </c>
      <c r="D1233" t="s">
        <v>400</v>
      </c>
      <c r="E1233">
        <v>1758.0250666649999</v>
      </c>
      <c r="F1233">
        <v>202.09</v>
      </c>
      <c r="G1233">
        <v>8.9801294961036895</v>
      </c>
      <c r="H1233">
        <v>-4.1163193408420504</v>
      </c>
      <c r="I1233">
        <v>-7.3235749945241597</v>
      </c>
      <c r="J1233">
        <v>-1.1061762353162801</v>
      </c>
      <c r="K1233">
        <v>202.95245825357199</v>
      </c>
      <c r="L1233">
        <v>190.96844600811201</v>
      </c>
      <c r="M1233">
        <v>53.147209918192402</v>
      </c>
      <c r="N1233">
        <v>1.21077685802974</v>
      </c>
      <c r="O1233">
        <v>19.996041367707399</v>
      </c>
      <c r="P1233">
        <v>73.840860215053695</v>
      </c>
      <c r="Q1233">
        <v>7.5580491640332995E-2</v>
      </c>
    </row>
    <row r="1234" spans="1:17" hidden="1" x14ac:dyDescent="0.3">
      <c r="A1234" t="s">
        <v>2631</v>
      </c>
      <c r="B1234" t="s">
        <v>2632</v>
      </c>
      <c r="C1234" t="s">
        <v>3184</v>
      </c>
      <c r="D1234" t="s">
        <v>46</v>
      </c>
      <c r="E1234">
        <v>1755.3489876000001</v>
      </c>
      <c r="F1234">
        <v>1566.2</v>
      </c>
      <c r="G1234">
        <v>106.573767403855</v>
      </c>
      <c r="H1234">
        <v>-8.5031300632629794</v>
      </c>
      <c r="I1234">
        <v>12.0685885655753</v>
      </c>
      <c r="J1234">
        <v>-4.12988707260266</v>
      </c>
      <c r="K1234">
        <v>1519.7030387237</v>
      </c>
      <c r="L1234">
        <v>1228.27654034688</v>
      </c>
      <c r="M1234">
        <v>52.691977697684102</v>
      </c>
      <c r="N1234">
        <v>0.59400018843272495</v>
      </c>
      <c r="O1234">
        <v>13.484867832971499</v>
      </c>
      <c r="P1234">
        <v>140.953846153846</v>
      </c>
    </row>
    <row r="1235" spans="1:17" hidden="1" x14ac:dyDescent="0.3">
      <c r="A1235" t="s">
        <v>2633</v>
      </c>
      <c r="B1235" t="s">
        <v>2634</v>
      </c>
      <c r="C1235" t="s">
        <v>3184</v>
      </c>
      <c r="D1235" t="s">
        <v>468</v>
      </c>
      <c r="E1235">
        <v>1750.31865047683</v>
      </c>
      <c r="F1235">
        <v>519.20000000000005</v>
      </c>
      <c r="G1235">
        <v>13.7083065939895</v>
      </c>
      <c r="H1235">
        <v>-3.3183659633474298</v>
      </c>
      <c r="I1235">
        <v>41.209654902055803</v>
      </c>
      <c r="J1235">
        <v>0.50506333376752299</v>
      </c>
      <c r="K1235">
        <v>491.07777157545598</v>
      </c>
      <c r="L1235">
        <v>424.36678427743698</v>
      </c>
      <c r="M1235">
        <v>57.262102723140998</v>
      </c>
      <c r="N1235">
        <v>0.397125316305454</v>
      </c>
      <c r="O1235">
        <v>8.7827426810477505</v>
      </c>
      <c r="P1235">
        <v>77.201365187713293</v>
      </c>
      <c r="Q1235">
        <v>-8.8181925456992993E-2</v>
      </c>
    </row>
    <row r="1236" spans="1:17" hidden="1" x14ac:dyDescent="0.3">
      <c r="A1236" t="s">
        <v>2635</v>
      </c>
      <c r="B1236" t="s">
        <v>2636</v>
      </c>
      <c r="C1236" t="s">
        <v>3184</v>
      </c>
      <c r="D1236" t="s">
        <v>409</v>
      </c>
      <c r="E1236">
        <v>1747.57981503019</v>
      </c>
      <c r="F1236">
        <v>3271.05</v>
      </c>
      <c r="G1236">
        <v>194.76647185790699</v>
      </c>
      <c r="H1236">
        <v>-3.69742114014567</v>
      </c>
      <c r="I1236">
        <v>77.827113241915697</v>
      </c>
      <c r="J1236">
        <v>7.1020510961308103</v>
      </c>
      <c r="K1236">
        <v>3400.4184192614898</v>
      </c>
      <c r="L1236">
        <v>2557.5711790496198</v>
      </c>
      <c r="M1236">
        <v>51.410958338681901</v>
      </c>
      <c r="N1236">
        <v>0.62448542749704095</v>
      </c>
      <c r="O1236">
        <v>47.205025909111697</v>
      </c>
      <c r="P1236">
        <v>264.90963855421597</v>
      </c>
      <c r="Q1236">
        <v>0.22320090316387201</v>
      </c>
    </row>
    <row r="1237" spans="1:17" hidden="1" x14ac:dyDescent="0.3">
      <c r="A1237" t="s">
        <v>2637</v>
      </c>
      <c r="B1237" t="s">
        <v>2638</v>
      </c>
      <c r="C1237" t="s">
        <v>3184</v>
      </c>
      <c r="D1237" t="s">
        <v>21</v>
      </c>
      <c r="E1237">
        <v>1745.330823</v>
      </c>
      <c r="F1237">
        <v>164.73</v>
      </c>
      <c r="G1237">
        <v>367.821669900144</v>
      </c>
      <c r="H1237">
        <v>41.395110713511301</v>
      </c>
      <c r="I1237">
        <v>180.103908504939</v>
      </c>
      <c r="J1237">
        <v>16.846872770878502</v>
      </c>
      <c r="K1237">
        <v>119.682859482287</v>
      </c>
      <c r="L1237">
        <v>80.648599101542402</v>
      </c>
      <c r="M1237">
        <v>85.260407405494206</v>
      </c>
      <c r="N1237">
        <v>1.4518066009310899</v>
      </c>
      <c r="O1237">
        <v>1.8636556789898699</v>
      </c>
      <c r="P1237">
        <v>472.97391304347798</v>
      </c>
    </row>
    <row r="1238" spans="1:17" hidden="1" x14ac:dyDescent="0.3">
      <c r="A1238" t="s">
        <v>2639</v>
      </c>
      <c r="B1238" t="s">
        <v>2640</v>
      </c>
      <c r="C1238" t="s">
        <v>3184</v>
      </c>
      <c r="D1238" t="s">
        <v>130</v>
      </c>
      <c r="E1238">
        <v>1744.1969610398301</v>
      </c>
      <c r="F1238">
        <v>53.74</v>
      </c>
      <c r="G1238">
        <v>39.243026321500501</v>
      </c>
      <c r="H1238">
        <v>-10.594720054472999</v>
      </c>
      <c r="I1238">
        <v>-13.0665494316326</v>
      </c>
      <c r="J1238">
        <v>-3.2075538243959598</v>
      </c>
      <c r="K1238">
        <v>58.125660446374397</v>
      </c>
      <c r="L1238">
        <v>55.640797055861903</v>
      </c>
      <c r="M1238">
        <v>37.905214037496499</v>
      </c>
      <c r="N1238">
        <v>0.63994001056801497</v>
      </c>
      <c r="O1238">
        <v>45.571269073315896</v>
      </c>
      <c r="P1238">
        <v>77.947019867549599</v>
      </c>
      <c r="Q1238">
        <v>0.123481889182638</v>
      </c>
    </row>
    <row r="1239" spans="1:17" hidden="1" x14ac:dyDescent="0.3">
      <c r="A1239" t="s">
        <v>2641</v>
      </c>
      <c r="B1239" t="s">
        <v>2642</v>
      </c>
      <c r="C1239" t="s">
        <v>3184</v>
      </c>
      <c r="D1239" t="s">
        <v>83</v>
      </c>
      <c r="E1239">
        <v>1744.1042445227199</v>
      </c>
      <c r="F1239">
        <v>147.55000000000001</v>
      </c>
      <c r="G1239">
        <v>271.78192822105802</v>
      </c>
      <c r="H1239">
        <v>39.747533555959997</v>
      </c>
      <c r="I1239">
        <v>101.502121145102</v>
      </c>
      <c r="J1239">
        <v>10.945230664494501</v>
      </c>
      <c r="K1239">
        <v>107.325624284887</v>
      </c>
      <c r="L1239">
        <v>75.076868822523494</v>
      </c>
      <c r="M1239">
        <v>77.262979755824503</v>
      </c>
      <c r="N1239">
        <v>0.72959733665214199</v>
      </c>
      <c r="O1239">
        <v>6.6485936970518402</v>
      </c>
      <c r="P1239">
        <v>317.39745403111698</v>
      </c>
      <c r="Q1239">
        <v>0.15015657613800701</v>
      </c>
    </row>
    <row r="1240" spans="1:17" hidden="1" x14ac:dyDescent="0.3">
      <c r="A1240" t="s">
        <v>2643</v>
      </c>
      <c r="B1240" t="s">
        <v>2644</v>
      </c>
      <c r="C1240" t="s">
        <v>3184</v>
      </c>
      <c r="D1240" t="s">
        <v>130</v>
      </c>
      <c r="E1240">
        <v>1743.2572000999501</v>
      </c>
      <c r="F1240">
        <v>422.8</v>
      </c>
      <c r="G1240">
        <v>93.892915117366897</v>
      </c>
      <c r="H1240">
        <v>28.674809267553201</v>
      </c>
      <c r="I1240">
        <v>2.0455998466072698</v>
      </c>
      <c r="J1240">
        <v>11.8163490560142</v>
      </c>
      <c r="K1240">
        <v>349.41446553372799</v>
      </c>
      <c r="L1240">
        <v>322.44441746532698</v>
      </c>
      <c r="M1240">
        <v>88.002478406818199</v>
      </c>
      <c r="N1240">
        <v>2.2735698582063502</v>
      </c>
      <c r="O1240">
        <v>2.74361400189213</v>
      </c>
      <c r="P1240">
        <v>166.666666666666</v>
      </c>
      <c r="Q1240">
        <v>9.1904898622131997E-2</v>
      </c>
    </row>
    <row r="1241" spans="1:17" hidden="1" x14ac:dyDescent="0.3">
      <c r="A1241" t="s">
        <v>2645</v>
      </c>
      <c r="B1241" t="s">
        <v>2646</v>
      </c>
      <c r="C1241" t="s">
        <v>3184</v>
      </c>
      <c r="D1241" t="s">
        <v>261</v>
      </c>
      <c r="E1241">
        <v>1742.182</v>
      </c>
      <c r="F1241">
        <v>3350.35</v>
      </c>
      <c r="G1241">
        <v>174.32872033146401</v>
      </c>
      <c r="H1241">
        <v>52.933514203438598</v>
      </c>
      <c r="I1241">
        <v>161.984380754341</v>
      </c>
      <c r="J1241">
        <v>27.435721281759299</v>
      </c>
      <c r="K1241">
        <v>2276.1214192514699</v>
      </c>
      <c r="L1241">
        <v>1682.5926493735601</v>
      </c>
      <c r="M1241">
        <v>88.905151301525393</v>
      </c>
      <c r="N1241">
        <v>1.6958018246330899</v>
      </c>
      <c r="O1241">
        <v>1.4819347232378699</v>
      </c>
      <c r="P1241">
        <v>233.683581494945</v>
      </c>
      <c r="Q1241">
        <v>0.119797029062431</v>
      </c>
    </row>
    <row r="1242" spans="1:17" hidden="1" x14ac:dyDescent="0.3">
      <c r="A1242" t="s">
        <v>2647</v>
      </c>
      <c r="B1242" t="s">
        <v>2648</v>
      </c>
      <c r="C1242" t="s">
        <v>3184</v>
      </c>
      <c r="D1242" t="s">
        <v>463</v>
      </c>
      <c r="E1242">
        <v>1735.2737568</v>
      </c>
      <c r="F1242">
        <v>837</v>
      </c>
      <c r="G1242">
        <v>-27.2686173775576</v>
      </c>
      <c r="H1242">
        <v>12.2854927646011</v>
      </c>
      <c r="I1242">
        <v>14.409575613116401</v>
      </c>
      <c r="J1242">
        <v>-0.11141838061675</v>
      </c>
      <c r="K1242">
        <v>747.959166871668</v>
      </c>
      <c r="L1242">
        <v>698.29730928058598</v>
      </c>
      <c r="M1242">
        <v>64.247395687237301</v>
      </c>
      <c r="N1242">
        <v>0.54796548063458095</v>
      </c>
      <c r="O1242">
        <v>3.5244922341696601</v>
      </c>
      <c r="P1242">
        <v>48.141592920353901</v>
      </c>
      <c r="Q1242">
        <v>8.0839634615723993E-2</v>
      </c>
    </row>
    <row r="1243" spans="1:17" hidden="1" x14ac:dyDescent="0.3">
      <c r="A1243" t="s">
        <v>2649</v>
      </c>
      <c r="B1243" t="s">
        <v>2650</v>
      </c>
      <c r="C1243" t="s">
        <v>3184</v>
      </c>
      <c r="E1243">
        <v>1732.1618598913899</v>
      </c>
      <c r="F1243">
        <v>399.55</v>
      </c>
      <c r="G1243">
        <v>1336.4943704545401</v>
      </c>
      <c r="H1243">
        <v>5.6539659295791198</v>
      </c>
      <c r="I1243">
        <v>231.38365013771701</v>
      </c>
      <c r="J1243">
        <v>9.2807604924356095</v>
      </c>
      <c r="K1243">
        <v>382.408926405481</v>
      </c>
      <c r="L1243">
        <v>257.33100062078398</v>
      </c>
      <c r="M1243">
        <v>55.939532238506501</v>
      </c>
      <c r="N1243">
        <v>1.0076742505448799</v>
      </c>
      <c r="O1243">
        <v>23.839319234138401</v>
      </c>
      <c r="P1243">
        <v>1575.26205450733</v>
      </c>
      <c r="Q1243">
        <v>0.211029078783316</v>
      </c>
    </row>
    <row r="1244" spans="1:17" hidden="1" x14ac:dyDescent="0.3">
      <c r="A1244" t="s">
        <v>2651</v>
      </c>
      <c r="B1244" t="s">
        <v>2652</v>
      </c>
      <c r="C1244" t="s">
        <v>3184</v>
      </c>
      <c r="D1244" t="s">
        <v>187</v>
      </c>
      <c r="E1244">
        <v>1727.0326152799901</v>
      </c>
      <c r="F1244">
        <v>763.45</v>
      </c>
      <c r="G1244">
        <v>21.574547231146401</v>
      </c>
      <c r="H1244">
        <v>-5.9493791613857399</v>
      </c>
      <c r="I1244">
        <v>-7.2201519614775496</v>
      </c>
      <c r="J1244">
        <v>-1.11476350126768</v>
      </c>
      <c r="K1244">
        <v>780.22580220196596</v>
      </c>
      <c r="L1244">
        <v>705.29931078327695</v>
      </c>
      <c r="M1244">
        <v>38.046760154459903</v>
      </c>
      <c r="N1244">
        <v>0.47443048039309899</v>
      </c>
      <c r="O1244">
        <v>13.5634291702141</v>
      </c>
      <c r="P1244">
        <v>65.213157325254201</v>
      </c>
      <c r="Q1244">
        <v>6.8570314500842999E-2</v>
      </c>
    </row>
    <row r="1245" spans="1:17" hidden="1" x14ac:dyDescent="0.3">
      <c r="A1245" t="s">
        <v>2653</v>
      </c>
      <c r="B1245" t="s">
        <v>2654</v>
      </c>
      <c r="C1245" t="s">
        <v>3184</v>
      </c>
      <c r="D1245" t="s">
        <v>777</v>
      </c>
      <c r="E1245">
        <v>1726.9094777028199</v>
      </c>
      <c r="F1245">
        <v>280.5</v>
      </c>
      <c r="G1245">
        <v>178.516122155798</v>
      </c>
      <c r="H1245">
        <v>-15.413207598863901</v>
      </c>
      <c r="I1245">
        <v>-4.2614000669031897</v>
      </c>
      <c r="J1245">
        <v>-7.86104832092325</v>
      </c>
      <c r="K1245">
        <v>307.60492322455002</v>
      </c>
      <c r="L1245">
        <v>269.220159261231</v>
      </c>
      <c r="M1245">
        <v>40.977655813401803</v>
      </c>
      <c r="N1245">
        <v>0.64757531775134403</v>
      </c>
      <c r="O1245">
        <v>58.645276292335097</v>
      </c>
      <c r="P1245">
        <v>209.87627043747199</v>
      </c>
      <c r="Q1245">
        <v>9.6189750058462004E-2</v>
      </c>
    </row>
    <row r="1246" spans="1:17" hidden="1" x14ac:dyDescent="0.3">
      <c r="A1246" t="s">
        <v>2655</v>
      </c>
      <c r="B1246" t="s">
        <v>2656</v>
      </c>
      <c r="C1246" t="s">
        <v>3184</v>
      </c>
      <c r="D1246" t="s">
        <v>468</v>
      </c>
      <c r="E1246">
        <v>1722.3532135810001</v>
      </c>
      <c r="F1246">
        <v>102.83</v>
      </c>
      <c r="G1246">
        <v>-68.138506720038606</v>
      </c>
      <c r="H1246">
        <v>-3.23380522094326</v>
      </c>
      <c r="I1246">
        <v>-7.1714597917786502</v>
      </c>
      <c r="J1246">
        <v>-1.8851390095006</v>
      </c>
      <c r="K1246">
        <v>106.18636220915501</v>
      </c>
      <c r="L1246">
        <v>113.987919446093</v>
      </c>
      <c r="M1246">
        <v>38.5742059827285</v>
      </c>
      <c r="N1246">
        <v>0.46214404884760202</v>
      </c>
      <c r="O1246">
        <v>64.154429641155303</v>
      </c>
      <c r="P1246">
        <v>28.617886178861699</v>
      </c>
      <c r="Q1246">
        <v>-8.5028389516813005E-2</v>
      </c>
    </row>
    <row r="1247" spans="1:17" hidden="1" x14ac:dyDescent="0.3">
      <c r="A1247" t="s">
        <v>2657</v>
      </c>
      <c r="B1247" t="s">
        <v>2658</v>
      </c>
      <c r="C1247" t="s">
        <v>3184</v>
      </c>
      <c r="D1247" t="s">
        <v>261</v>
      </c>
      <c r="E1247">
        <v>1719.9305135249999</v>
      </c>
      <c r="F1247">
        <v>2981.65</v>
      </c>
      <c r="G1247">
        <v>208.97200558204</v>
      </c>
      <c r="H1247">
        <v>-6.0112812416575503</v>
      </c>
      <c r="I1247">
        <v>70.285555721603998</v>
      </c>
      <c r="J1247">
        <v>9.1703635775828101</v>
      </c>
      <c r="K1247">
        <v>2824.31818317431</v>
      </c>
      <c r="L1247">
        <v>2225.25280984249</v>
      </c>
      <c r="M1247">
        <v>69.753909454687005</v>
      </c>
      <c r="N1247">
        <v>0.54677213091460197</v>
      </c>
      <c r="O1247">
        <v>17.3511310851374</v>
      </c>
      <c r="P1247">
        <v>244.73927621690299</v>
      </c>
      <c r="Q1247">
        <v>0.17177681236212</v>
      </c>
    </row>
    <row r="1248" spans="1:17" hidden="1" x14ac:dyDescent="0.3">
      <c r="A1248" t="s">
        <v>2659</v>
      </c>
      <c r="B1248" t="s">
        <v>2660</v>
      </c>
      <c r="C1248" t="s">
        <v>3184</v>
      </c>
      <c r="D1248" t="s">
        <v>117</v>
      </c>
      <c r="E1248">
        <v>1718.73612882</v>
      </c>
      <c r="F1248">
        <v>58.23</v>
      </c>
      <c r="G1248">
        <v>-18.3141377982728</v>
      </c>
      <c r="H1248">
        <v>-3.31016470826903</v>
      </c>
      <c r="I1248">
        <v>-22.928936124129802</v>
      </c>
      <c r="J1248">
        <v>-5.2082589115499296</v>
      </c>
      <c r="K1248">
        <v>59.260935826624603</v>
      </c>
      <c r="L1248">
        <v>58.366622327569303</v>
      </c>
      <c r="M1248">
        <v>35.655328824112203</v>
      </c>
      <c r="N1248">
        <v>1.7624062905297699</v>
      </c>
      <c r="O1248">
        <v>48.205392409410898</v>
      </c>
      <c r="P1248">
        <v>29.012961116650001</v>
      </c>
      <c r="Q1248">
        <v>7.8297020103937007E-2</v>
      </c>
    </row>
    <row r="1249" spans="1:17" hidden="1" x14ac:dyDescent="0.3">
      <c r="A1249" t="s">
        <v>2661</v>
      </c>
      <c r="B1249" t="s">
        <v>2662</v>
      </c>
      <c r="C1249" t="s">
        <v>3184</v>
      </c>
      <c r="D1249" t="s">
        <v>231</v>
      </c>
      <c r="E1249">
        <v>1716.2414787559001</v>
      </c>
      <c r="F1249">
        <v>947.65</v>
      </c>
      <c r="G1249">
        <v>71.259052060425503</v>
      </c>
      <c r="H1249">
        <v>2.0633195777606002</v>
      </c>
      <c r="I1249">
        <v>71.808652757682097</v>
      </c>
      <c r="J1249">
        <v>-3.1898255984991399</v>
      </c>
      <c r="K1249">
        <v>875.30573328349703</v>
      </c>
      <c r="L1249">
        <v>678.68011379463405</v>
      </c>
      <c r="M1249">
        <v>47.750061391874397</v>
      </c>
      <c r="N1249">
        <v>0.70128563950094502</v>
      </c>
      <c r="O1249">
        <v>9.4707961800242799</v>
      </c>
      <c r="P1249">
        <v>138.10301507537599</v>
      </c>
      <c r="Q1249">
        <v>5.1031667253438003E-2</v>
      </c>
    </row>
    <row r="1250" spans="1:17" hidden="1" x14ac:dyDescent="0.3">
      <c r="A1250" t="s">
        <v>2663</v>
      </c>
      <c r="B1250" t="s">
        <v>2664</v>
      </c>
      <c r="C1250" t="s">
        <v>3184</v>
      </c>
      <c r="D1250" t="s">
        <v>387</v>
      </c>
      <c r="E1250">
        <v>1715.5927737899999</v>
      </c>
      <c r="F1250">
        <v>549.54999999999995</v>
      </c>
      <c r="G1250">
        <v>-2.0086124454966301</v>
      </c>
      <c r="H1250">
        <v>0.477406276416461</v>
      </c>
      <c r="I1250">
        <v>-13.059484430818801</v>
      </c>
      <c r="J1250">
        <v>-0.597991499033805</v>
      </c>
      <c r="K1250">
        <v>522.37889349966804</v>
      </c>
      <c r="L1250">
        <v>510.23920322813501</v>
      </c>
      <c r="M1250">
        <v>59.694003717465399</v>
      </c>
      <c r="N1250">
        <v>1.0634600209744201</v>
      </c>
      <c r="O1250">
        <v>38.012919661541197</v>
      </c>
      <c r="P1250">
        <v>36.027227722772203</v>
      </c>
      <c r="Q1250">
        <v>4.5482814722820003E-3</v>
      </c>
    </row>
    <row r="1251" spans="1:17" hidden="1" x14ac:dyDescent="0.3">
      <c r="A1251" t="s">
        <v>2665</v>
      </c>
      <c r="B1251" t="s">
        <v>2666</v>
      </c>
      <c r="C1251" t="s">
        <v>3184</v>
      </c>
      <c r="D1251" t="s">
        <v>270</v>
      </c>
      <c r="E1251">
        <v>1706.908091735</v>
      </c>
      <c r="F1251">
        <v>1141.1500000000001</v>
      </c>
      <c r="G1251">
        <v>-2.6348239725934199</v>
      </c>
      <c r="H1251">
        <v>-9.8708202559712603</v>
      </c>
      <c r="I1251">
        <v>20.424603204256702</v>
      </c>
      <c r="J1251">
        <v>-2.3276599025523899</v>
      </c>
      <c r="K1251">
        <v>1182.4258132842299</v>
      </c>
      <c r="L1251">
        <v>1052.2935362457099</v>
      </c>
      <c r="M1251">
        <v>37.9752333142861</v>
      </c>
      <c r="N1251">
        <v>0.53508248127184999</v>
      </c>
      <c r="O1251">
        <v>17.5217981860403</v>
      </c>
      <c r="P1251">
        <v>46.998583022027503</v>
      </c>
      <c r="Q1251">
        <v>0.10702502236592799</v>
      </c>
    </row>
    <row r="1252" spans="1:17" hidden="1" x14ac:dyDescent="0.3">
      <c r="A1252" t="s">
        <v>2667</v>
      </c>
      <c r="B1252" t="s">
        <v>2668</v>
      </c>
      <c r="C1252" t="s">
        <v>3184</v>
      </c>
      <c r="D1252" t="s">
        <v>384</v>
      </c>
      <c r="E1252">
        <v>1704.65910544338</v>
      </c>
      <c r="F1252">
        <v>105.63</v>
      </c>
      <c r="G1252">
        <v>8.2697261400046802</v>
      </c>
      <c r="H1252">
        <v>-6.5003230513700903</v>
      </c>
      <c r="I1252">
        <v>4.57655059063634</v>
      </c>
      <c r="J1252">
        <v>0.58160025218648104</v>
      </c>
      <c r="K1252">
        <v>107.28360363845999</v>
      </c>
      <c r="L1252">
        <v>100.31078355954</v>
      </c>
      <c r="M1252">
        <v>52.930411294322901</v>
      </c>
      <c r="N1252">
        <v>0.230797244830933</v>
      </c>
      <c r="O1252">
        <v>26.857900217741101</v>
      </c>
      <c r="P1252">
        <v>46.200692041522402</v>
      </c>
      <c r="Q1252">
        <v>0.109267599358367</v>
      </c>
    </row>
    <row r="1253" spans="1:17" hidden="1" x14ac:dyDescent="0.3">
      <c r="A1253" t="s">
        <v>2669</v>
      </c>
      <c r="B1253" t="s">
        <v>2670</v>
      </c>
      <c r="C1253" t="s">
        <v>3184</v>
      </c>
      <c r="D1253" t="s">
        <v>613</v>
      </c>
      <c r="E1253">
        <v>1701.0937799999999</v>
      </c>
      <c r="F1253">
        <v>115.42</v>
      </c>
      <c r="G1253">
        <v>11.840844274157099</v>
      </c>
      <c r="H1253">
        <v>-24.824867640312299</v>
      </c>
      <c r="I1253">
        <v>24.895262678205899</v>
      </c>
      <c r="J1253">
        <v>6.6865244946107198</v>
      </c>
      <c r="K1253">
        <v>124.571434705676</v>
      </c>
      <c r="L1253">
        <v>101.97510855112399</v>
      </c>
      <c r="M1253">
        <v>54.219977380712301</v>
      </c>
      <c r="N1253">
        <v>0.63226185168979498</v>
      </c>
      <c r="O1253">
        <v>38.225610812684003</v>
      </c>
      <c r="P1253">
        <v>63.820878574976902</v>
      </c>
    </row>
    <row r="1254" spans="1:17" hidden="1" x14ac:dyDescent="0.3">
      <c r="A1254" t="s">
        <v>2671</v>
      </c>
      <c r="B1254" t="s">
        <v>2672</v>
      </c>
      <c r="C1254" t="s">
        <v>3184</v>
      </c>
      <c r="D1254" t="s">
        <v>468</v>
      </c>
      <c r="E1254">
        <v>1697.76708633</v>
      </c>
      <c r="F1254">
        <v>5508.45</v>
      </c>
      <c r="G1254">
        <v>-44.154214709815797</v>
      </c>
      <c r="H1254">
        <v>-11.7327306902909</v>
      </c>
      <c r="I1254">
        <v>-8.5276700568247907</v>
      </c>
      <c r="J1254">
        <v>-1.0392225084309601</v>
      </c>
      <c r="K1254">
        <v>5723.83533624138</v>
      </c>
      <c r="L1254">
        <v>5762.8259381773896</v>
      </c>
      <c r="M1254">
        <v>42.711881488417497</v>
      </c>
      <c r="N1254">
        <v>1.2044042683844101</v>
      </c>
      <c r="O1254">
        <v>16.3666730205411</v>
      </c>
      <c r="P1254">
        <v>23.397177419354801</v>
      </c>
      <c r="Q1254">
        <v>-0.116762492133259</v>
      </c>
    </row>
    <row r="1255" spans="1:17" hidden="1" x14ac:dyDescent="0.3">
      <c r="A1255" t="s">
        <v>2673</v>
      </c>
      <c r="B1255" t="s">
        <v>2674</v>
      </c>
      <c r="C1255" t="s">
        <v>3184</v>
      </c>
      <c r="D1255" t="s">
        <v>54</v>
      </c>
      <c r="E1255">
        <v>1695.6879601452299</v>
      </c>
      <c r="F1255">
        <v>637.95000000000005</v>
      </c>
      <c r="G1255">
        <v>35.032652970282101</v>
      </c>
      <c r="H1255">
        <v>-6.4706783340243703</v>
      </c>
      <c r="I1255">
        <v>14.0449547913221</v>
      </c>
      <c r="J1255">
        <v>-0.601131739249404</v>
      </c>
      <c r="K1255">
        <v>636.77291583650299</v>
      </c>
      <c r="L1255">
        <v>548.63742825333702</v>
      </c>
      <c r="M1255">
        <v>47.3543366539743</v>
      </c>
      <c r="N1255">
        <v>0.52053055024923001</v>
      </c>
      <c r="O1255">
        <v>13.6531076103142</v>
      </c>
      <c r="P1255">
        <v>71.491935483870904</v>
      </c>
      <c r="Q1255">
        <v>3.3809823864831001E-2</v>
      </c>
    </row>
    <row r="1256" spans="1:17" hidden="1" x14ac:dyDescent="0.3">
      <c r="A1256" t="s">
        <v>2675</v>
      </c>
      <c r="B1256" t="s">
        <v>2676</v>
      </c>
      <c r="C1256" t="s">
        <v>3184</v>
      </c>
      <c r="D1256" t="s">
        <v>613</v>
      </c>
      <c r="E1256">
        <v>1692.3029750000001</v>
      </c>
      <c r="F1256">
        <v>62.09</v>
      </c>
      <c r="G1256">
        <v>-11.8413802354758</v>
      </c>
      <c r="H1256">
        <v>-5.2831328394017101</v>
      </c>
      <c r="I1256">
        <v>-14.2962451744863</v>
      </c>
      <c r="J1256">
        <v>-0.65603716012276603</v>
      </c>
      <c r="K1256">
        <v>62.0307901113706</v>
      </c>
      <c r="L1256">
        <v>58.030485279711399</v>
      </c>
      <c r="M1256">
        <v>29.188193916460101</v>
      </c>
      <c r="N1256">
        <v>0.586705412162564</v>
      </c>
      <c r="O1256">
        <v>25.624094057013998</v>
      </c>
      <c r="P1256">
        <v>38.131256952168997</v>
      </c>
      <c r="Q1256">
        <v>7.1071011628524999E-2</v>
      </c>
    </row>
    <row r="1257" spans="1:17" hidden="1" x14ac:dyDescent="0.3">
      <c r="A1257" t="s">
        <v>2677</v>
      </c>
      <c r="B1257" t="s">
        <v>2678</v>
      </c>
      <c r="C1257" t="s">
        <v>3184</v>
      </c>
      <c r="D1257" t="s">
        <v>187</v>
      </c>
      <c r="E1257">
        <v>1690.9162424691001</v>
      </c>
      <c r="F1257">
        <v>899.4</v>
      </c>
      <c r="G1257">
        <v>114.176297254771</v>
      </c>
      <c r="H1257">
        <v>-14.9873300483293</v>
      </c>
      <c r="I1257">
        <v>-6.58975087310567</v>
      </c>
      <c r="J1257">
        <v>2.81584039379586</v>
      </c>
      <c r="K1257">
        <v>920.70415077193695</v>
      </c>
      <c r="L1257">
        <v>812.58426416684802</v>
      </c>
      <c r="M1257">
        <v>57.502204470144299</v>
      </c>
      <c r="N1257">
        <v>0.407476333193517</v>
      </c>
      <c r="O1257">
        <v>42.367133644651901</v>
      </c>
      <c r="P1257">
        <v>155.257556406981</v>
      </c>
      <c r="Q1257">
        <v>0.113945224634436</v>
      </c>
    </row>
    <row r="1258" spans="1:17" hidden="1" x14ac:dyDescent="0.3">
      <c r="A1258" t="s">
        <v>2679</v>
      </c>
      <c r="B1258" t="s">
        <v>2680</v>
      </c>
      <c r="C1258" t="s">
        <v>3184</v>
      </c>
      <c r="D1258" t="s">
        <v>261</v>
      </c>
      <c r="E1258">
        <v>1689.1878683100699</v>
      </c>
      <c r="F1258">
        <v>1561</v>
      </c>
      <c r="G1258">
        <v>207.016683418664</v>
      </c>
      <c r="H1258">
        <v>21.5087456322068</v>
      </c>
      <c r="I1258">
        <v>121.49641304194</v>
      </c>
      <c r="J1258">
        <v>17.394508526546801</v>
      </c>
      <c r="K1258">
        <v>1312.6403121911401</v>
      </c>
      <c r="L1258">
        <v>1002.83208320823</v>
      </c>
      <c r="M1258">
        <v>81.4428954120078</v>
      </c>
      <c r="N1258">
        <v>0.59676729239116499</v>
      </c>
      <c r="O1258">
        <v>0</v>
      </c>
      <c r="P1258">
        <v>370.18072289156601</v>
      </c>
      <c r="Q1258">
        <v>0.27114301826153098</v>
      </c>
    </row>
    <row r="1259" spans="1:17" hidden="1" x14ac:dyDescent="0.3">
      <c r="A1259" t="s">
        <v>2681</v>
      </c>
      <c r="B1259" t="s">
        <v>2682</v>
      </c>
      <c r="C1259" t="s">
        <v>3184</v>
      </c>
      <c r="D1259" t="s">
        <v>127</v>
      </c>
      <c r="E1259">
        <v>1682.3308739649999</v>
      </c>
      <c r="F1259">
        <v>755.65</v>
      </c>
      <c r="G1259">
        <v>-1.0194842023295501</v>
      </c>
      <c r="H1259">
        <v>-3.4839669706649299</v>
      </c>
      <c r="I1259">
        <v>22.307154253737099</v>
      </c>
      <c r="J1259">
        <v>-1.93100034730436</v>
      </c>
      <c r="K1259">
        <v>724.24557408384601</v>
      </c>
      <c r="L1259">
        <v>634.43869575581596</v>
      </c>
      <c r="M1259">
        <v>38.068125460072899</v>
      </c>
      <c r="N1259">
        <v>0.31043841337373002</v>
      </c>
      <c r="O1259">
        <v>12.082313240256701</v>
      </c>
      <c r="P1259">
        <v>51.35703555333</v>
      </c>
      <c r="Q1259">
        <v>-7.5171954470777E-2</v>
      </c>
    </row>
    <row r="1260" spans="1:17" hidden="1" x14ac:dyDescent="0.3">
      <c r="A1260" t="s">
        <v>2683</v>
      </c>
      <c r="B1260" t="s">
        <v>2684</v>
      </c>
      <c r="C1260" t="s">
        <v>3184</v>
      </c>
      <c r="D1260" t="s">
        <v>737</v>
      </c>
      <c r="E1260">
        <v>1680.71156347692</v>
      </c>
      <c r="F1260">
        <v>188.81</v>
      </c>
      <c r="G1260">
        <v>-10.8687634699318</v>
      </c>
      <c r="H1260">
        <v>-8.3157321939700495</v>
      </c>
      <c r="I1260">
        <v>5.6445323498064699</v>
      </c>
      <c r="J1260">
        <v>-4.07377252008847</v>
      </c>
      <c r="K1260">
        <v>194.961452169696</v>
      </c>
      <c r="M1260">
        <v>27.941006620229501</v>
      </c>
      <c r="N1260">
        <v>1.15678596453424</v>
      </c>
      <c r="O1260">
        <v>21.815581801811302</v>
      </c>
      <c r="P1260">
        <v>36.818840579710098</v>
      </c>
    </row>
    <row r="1261" spans="1:17" hidden="1" x14ac:dyDescent="0.3">
      <c r="A1261" t="s">
        <v>2685</v>
      </c>
      <c r="B1261" t="s">
        <v>2686</v>
      </c>
      <c r="C1261" t="s">
        <v>3184</v>
      </c>
      <c r="D1261" t="s">
        <v>187</v>
      </c>
      <c r="E1261">
        <v>1679.4032251208901</v>
      </c>
      <c r="F1261">
        <v>1343.35</v>
      </c>
      <c r="G1261">
        <v>39.985514983632001</v>
      </c>
      <c r="H1261">
        <v>-0.98710659737458495</v>
      </c>
      <c r="I1261">
        <v>19.872096542727501</v>
      </c>
      <c r="J1261">
        <v>0.43794095680120598</v>
      </c>
      <c r="K1261">
        <v>1304.0341226504599</v>
      </c>
      <c r="L1261">
        <v>1125.7325783282899</v>
      </c>
      <c r="M1261">
        <v>46.619263698419402</v>
      </c>
      <c r="N1261">
        <v>0.436749036325003</v>
      </c>
      <c r="O1261">
        <v>11.6611456433542</v>
      </c>
      <c r="P1261">
        <v>79.364443554309304</v>
      </c>
      <c r="Q1261">
        <v>4.6538479549674001E-2</v>
      </c>
    </row>
    <row r="1262" spans="1:17" hidden="1" x14ac:dyDescent="0.3">
      <c r="A1262" t="s">
        <v>2687</v>
      </c>
      <c r="B1262" t="s">
        <v>2688</v>
      </c>
      <c r="C1262" t="s">
        <v>3184</v>
      </c>
      <c r="D1262" t="s">
        <v>261</v>
      </c>
      <c r="E1262">
        <v>1673.4576196205701</v>
      </c>
      <c r="F1262">
        <v>301.39999999999998</v>
      </c>
      <c r="G1262">
        <v>122.98584327950699</v>
      </c>
      <c r="H1262">
        <v>-14.081482388795701</v>
      </c>
      <c r="I1262">
        <v>20.674730271877198</v>
      </c>
      <c r="J1262">
        <v>-2.8442447361585099</v>
      </c>
      <c r="K1262">
        <v>321.08688805200802</v>
      </c>
      <c r="L1262">
        <v>259.09344072964598</v>
      </c>
      <c r="M1262">
        <v>38.143285519494398</v>
      </c>
      <c r="N1262">
        <v>0.45177506428901398</v>
      </c>
      <c r="O1262">
        <v>45.554080955540798</v>
      </c>
      <c r="P1262">
        <v>154.34599156118099</v>
      </c>
      <c r="Q1262">
        <v>0.143790784332121</v>
      </c>
    </row>
    <row r="1263" spans="1:17" hidden="1" x14ac:dyDescent="0.3">
      <c r="A1263" t="s">
        <v>2689</v>
      </c>
      <c r="B1263" t="s">
        <v>2690</v>
      </c>
      <c r="C1263" t="s">
        <v>3184</v>
      </c>
      <c r="D1263" t="s">
        <v>124</v>
      </c>
      <c r="E1263">
        <v>1672.2034154999999</v>
      </c>
      <c r="F1263">
        <v>602.85</v>
      </c>
      <c r="G1263">
        <v>71.893391839701493</v>
      </c>
      <c r="H1263">
        <v>5.2368694983440998</v>
      </c>
      <c r="I1263">
        <v>-8.8046361030966604</v>
      </c>
      <c r="J1263">
        <v>-0.45666105547137498</v>
      </c>
      <c r="K1263">
        <v>568.67610581843996</v>
      </c>
      <c r="L1263">
        <v>508.09850473097998</v>
      </c>
      <c r="M1263">
        <v>51.580603002485901</v>
      </c>
      <c r="N1263">
        <v>0.92535470190837599</v>
      </c>
      <c r="O1263">
        <v>11.636393796135</v>
      </c>
      <c r="P1263">
        <v>131.909982688978</v>
      </c>
      <c r="Q1263">
        <v>0.13763204669218701</v>
      </c>
    </row>
    <row r="1264" spans="1:17" hidden="1" x14ac:dyDescent="0.3">
      <c r="A1264" t="s">
        <v>2691</v>
      </c>
      <c r="B1264" t="s">
        <v>2692</v>
      </c>
      <c r="C1264" t="s">
        <v>3184</v>
      </c>
      <c r="D1264" t="s">
        <v>215</v>
      </c>
      <c r="E1264">
        <v>1666.02913992104</v>
      </c>
      <c r="F1264">
        <v>940.55</v>
      </c>
      <c r="G1264">
        <v>107.60072570206501</v>
      </c>
      <c r="H1264">
        <v>-16.718478095238702</v>
      </c>
      <c r="I1264">
        <v>-1.7863884638590199</v>
      </c>
      <c r="J1264">
        <v>0.627671131485394</v>
      </c>
      <c r="K1264">
        <v>960.18771864168798</v>
      </c>
      <c r="L1264">
        <v>783.40827260749302</v>
      </c>
      <c r="M1264">
        <v>42.596064073866799</v>
      </c>
      <c r="N1264">
        <v>0.50244395120549301</v>
      </c>
      <c r="O1264">
        <v>21.519323799904299</v>
      </c>
      <c r="P1264">
        <v>160.431953481932</v>
      </c>
      <c r="Q1264">
        <v>0.16354189046750001</v>
      </c>
    </row>
    <row r="1265" spans="1:17" hidden="1" x14ac:dyDescent="0.3">
      <c r="A1265" t="s">
        <v>2693</v>
      </c>
      <c r="B1265" t="s">
        <v>2694</v>
      </c>
      <c r="C1265" t="s">
        <v>3184</v>
      </c>
      <c r="D1265" t="s">
        <v>431</v>
      </c>
      <c r="E1265">
        <v>1662.7776176699999</v>
      </c>
      <c r="F1265">
        <v>113.1</v>
      </c>
      <c r="G1265">
        <v>-57.414414381706699</v>
      </c>
      <c r="H1265">
        <v>6.3286608729050702</v>
      </c>
      <c r="I1265">
        <v>-4.5591879080595596</v>
      </c>
      <c r="J1265">
        <v>-0.669516262303401</v>
      </c>
      <c r="K1265">
        <v>105.00057469337401</v>
      </c>
      <c r="L1265">
        <v>110.548838180457</v>
      </c>
      <c r="M1265">
        <v>64.607994245137306</v>
      </c>
      <c r="N1265">
        <v>1.4861654426366</v>
      </c>
      <c r="O1265">
        <v>48.8063660477453</v>
      </c>
      <c r="P1265">
        <v>25.6666666666666</v>
      </c>
      <c r="Q1265">
        <v>-4.5093487286559E-2</v>
      </c>
    </row>
    <row r="1266" spans="1:17" hidden="1" x14ac:dyDescent="0.3">
      <c r="A1266" t="s">
        <v>2695</v>
      </c>
      <c r="B1266" t="s">
        <v>2696</v>
      </c>
      <c r="C1266" t="s">
        <v>3184</v>
      </c>
      <c r="D1266" t="s">
        <v>1475</v>
      </c>
      <c r="E1266">
        <v>1660.2967095752499</v>
      </c>
      <c r="F1266">
        <v>117.07</v>
      </c>
      <c r="G1266">
        <v>8.0919065128464407</v>
      </c>
      <c r="H1266">
        <v>-6.0116494537947602</v>
      </c>
      <c r="I1266">
        <v>-13.1573844923374</v>
      </c>
      <c r="J1266">
        <v>-4.4147445477899003</v>
      </c>
      <c r="K1266">
        <v>125.64782080412699</v>
      </c>
      <c r="L1266">
        <v>113.67382009423299</v>
      </c>
      <c r="M1266">
        <v>27.068676540098199</v>
      </c>
      <c r="N1266">
        <v>0.32863508224925098</v>
      </c>
      <c r="O1266">
        <v>25.8392414794567</v>
      </c>
      <c r="P1266">
        <v>61.364576154376202</v>
      </c>
      <c r="Q1266">
        <v>0.183389386833197</v>
      </c>
    </row>
    <row r="1267" spans="1:17" hidden="1" x14ac:dyDescent="0.3">
      <c r="A1267" t="s">
        <v>2697</v>
      </c>
      <c r="B1267" t="s">
        <v>2698</v>
      </c>
      <c r="C1267" t="s">
        <v>3184</v>
      </c>
      <c r="D1267" t="s">
        <v>1072</v>
      </c>
      <c r="E1267">
        <v>1653.3611742507901</v>
      </c>
      <c r="F1267">
        <v>240.55</v>
      </c>
      <c r="G1267">
        <v>351.96313883908101</v>
      </c>
      <c r="H1267">
        <v>30.7378703049643</v>
      </c>
      <c r="I1267">
        <v>26.794789179705901</v>
      </c>
      <c r="J1267">
        <v>9.2289902480353803</v>
      </c>
      <c r="K1267">
        <v>200.867679340942</v>
      </c>
      <c r="L1267">
        <v>166.222403394726</v>
      </c>
      <c r="M1267">
        <v>74.598837027681697</v>
      </c>
      <c r="N1267">
        <v>1.86618761004823</v>
      </c>
      <c r="O1267">
        <v>7.6491373934732803</v>
      </c>
      <c r="P1267">
        <v>403.24267782426699</v>
      </c>
      <c r="Q1267">
        <v>0.214580595059292</v>
      </c>
    </row>
    <row r="1268" spans="1:17" hidden="1" x14ac:dyDescent="0.3">
      <c r="A1268" t="s">
        <v>2699</v>
      </c>
      <c r="B1268" t="s">
        <v>2700</v>
      </c>
      <c r="C1268" t="s">
        <v>3184</v>
      </c>
      <c r="D1268" t="s">
        <v>2320</v>
      </c>
      <c r="E1268">
        <v>1650.408981</v>
      </c>
      <c r="F1268">
        <v>1043.25</v>
      </c>
      <c r="G1268">
        <v>-40.579605295248697</v>
      </c>
      <c r="H1268">
        <v>-10.3795514131524</v>
      </c>
      <c r="I1268">
        <v>-19.100707087486299</v>
      </c>
      <c r="J1268">
        <v>-4.4374741089744099</v>
      </c>
      <c r="K1268">
        <v>1119.2600768121899</v>
      </c>
      <c r="L1268">
        <v>1134.35521938996</v>
      </c>
      <c r="M1268">
        <v>19.378492850670298</v>
      </c>
      <c r="N1268">
        <v>0.77090360722171003</v>
      </c>
      <c r="O1268">
        <v>39.079798705966901</v>
      </c>
      <c r="P1268">
        <v>11.482154306475699</v>
      </c>
      <c r="Q1268">
        <v>8.6372775655883999E-2</v>
      </c>
    </row>
    <row r="1269" spans="1:17" hidden="1" x14ac:dyDescent="0.3">
      <c r="A1269" t="s">
        <v>2701</v>
      </c>
      <c r="B1269" t="s">
        <v>2702</v>
      </c>
      <c r="C1269" t="s">
        <v>3184</v>
      </c>
      <c r="D1269" t="s">
        <v>114</v>
      </c>
      <c r="E1269">
        <v>1649.4882700799999</v>
      </c>
      <c r="F1269">
        <v>6.72</v>
      </c>
      <c r="G1269">
        <v>-75.360148281674</v>
      </c>
      <c r="H1269">
        <v>-16.943835732525301</v>
      </c>
      <c r="I1269">
        <v>-80.735177335032105</v>
      </c>
      <c r="J1269">
        <v>5.5531911612773799</v>
      </c>
      <c r="K1269">
        <v>9.4889949604937502</v>
      </c>
      <c r="L1269">
        <v>13.6998604899171</v>
      </c>
      <c r="M1269">
        <v>34.969382414801302</v>
      </c>
      <c r="N1269">
        <v>1.35439848542966</v>
      </c>
      <c r="O1269">
        <v>304.017857142857</v>
      </c>
      <c r="P1269">
        <v>10.5263157894736</v>
      </c>
      <c r="Q1269">
        <v>1.0166333786940001E-3</v>
      </c>
    </row>
    <row r="1270" spans="1:17" hidden="1" x14ac:dyDescent="0.3">
      <c r="A1270" t="s">
        <v>2703</v>
      </c>
      <c r="B1270" t="s">
        <v>2704</v>
      </c>
      <c r="C1270" t="s">
        <v>3184</v>
      </c>
      <c r="D1270" t="s">
        <v>69</v>
      </c>
      <c r="E1270">
        <v>1645.94555950007</v>
      </c>
      <c r="F1270">
        <v>368.8</v>
      </c>
      <c r="G1270">
        <v>66.706446777402206</v>
      </c>
      <c r="H1270">
        <v>-12.282772360904801</v>
      </c>
      <c r="I1270">
        <v>19.164775445040998</v>
      </c>
      <c r="J1270">
        <v>2.9834091865516501</v>
      </c>
      <c r="K1270">
        <v>363.02559846948498</v>
      </c>
      <c r="L1270">
        <v>302.65607324669202</v>
      </c>
      <c r="M1270">
        <v>47.653365628920497</v>
      </c>
      <c r="N1270">
        <v>0.69885086289335097</v>
      </c>
      <c r="O1270">
        <v>20.431127982646402</v>
      </c>
      <c r="P1270">
        <v>118.74258600237199</v>
      </c>
      <c r="Q1270">
        <v>8.8426559264017005E-2</v>
      </c>
    </row>
    <row r="1271" spans="1:17" hidden="1" x14ac:dyDescent="0.3">
      <c r="A1271" t="s">
        <v>2705</v>
      </c>
      <c r="B1271" t="s">
        <v>2706</v>
      </c>
      <c r="C1271" t="s">
        <v>3184</v>
      </c>
      <c r="D1271" t="s">
        <v>46</v>
      </c>
      <c r="E1271">
        <v>1644.0508404137599</v>
      </c>
      <c r="F1271">
        <v>170.42</v>
      </c>
      <c r="G1271">
        <v>60.7706296213698</v>
      </c>
      <c r="H1271">
        <v>-12.5282867076789</v>
      </c>
      <c r="I1271">
        <v>6.8817189666356899</v>
      </c>
      <c r="J1271">
        <v>-1.8570799049342099E-2</v>
      </c>
      <c r="K1271">
        <v>178.742748764601</v>
      </c>
      <c r="L1271">
        <v>151.34633743128001</v>
      </c>
      <c r="M1271">
        <v>45.138757497599698</v>
      </c>
      <c r="N1271">
        <v>0.40935190035311803</v>
      </c>
      <c r="O1271">
        <v>33.728435629620897</v>
      </c>
      <c r="P1271">
        <v>96.223373632700003</v>
      </c>
      <c r="Q1271">
        <v>0.14984559474240899</v>
      </c>
    </row>
    <row r="1272" spans="1:17" hidden="1" x14ac:dyDescent="0.3">
      <c r="A1272" t="s">
        <v>2707</v>
      </c>
      <c r="B1272" t="s">
        <v>2708</v>
      </c>
      <c r="C1272" t="s">
        <v>3184</v>
      </c>
      <c r="D1272" t="s">
        <v>2138</v>
      </c>
      <c r="E1272">
        <v>1639.9300382399999</v>
      </c>
      <c r="F1272">
        <v>317.85000000000002</v>
      </c>
      <c r="G1272">
        <v>13.479222873486499</v>
      </c>
      <c r="H1272">
        <v>-11.4833364943077</v>
      </c>
      <c r="I1272">
        <v>29.992518693224898</v>
      </c>
      <c r="J1272">
        <v>-1.2025457862045099</v>
      </c>
      <c r="K1272">
        <v>329.39705016818698</v>
      </c>
      <c r="M1272">
        <v>45.174345061954597</v>
      </c>
      <c r="N1272">
        <v>0.201203309286556</v>
      </c>
      <c r="O1272">
        <v>31.1153059619317</v>
      </c>
      <c r="P1272">
        <v>52.081339712918599</v>
      </c>
    </row>
    <row r="1273" spans="1:17" hidden="1" x14ac:dyDescent="0.3">
      <c r="A1273" t="s">
        <v>2709</v>
      </c>
      <c r="B1273" t="s">
        <v>2710</v>
      </c>
      <c r="C1273" t="s">
        <v>3184</v>
      </c>
      <c r="D1273" t="s">
        <v>982</v>
      </c>
      <c r="E1273">
        <v>1631.4011379000001</v>
      </c>
      <c r="F1273">
        <v>814.95</v>
      </c>
      <c r="G1273">
        <v>-11.355730670129301</v>
      </c>
      <c r="H1273">
        <v>5.0213507099867902</v>
      </c>
      <c r="I1273">
        <v>30.1491443355022</v>
      </c>
      <c r="J1273">
        <v>5.0339603920466196</v>
      </c>
      <c r="K1273">
        <v>711.87311616761895</v>
      </c>
      <c r="L1273">
        <v>646.29140362032001</v>
      </c>
      <c r="M1273">
        <v>72.880503871223397</v>
      </c>
      <c r="N1273">
        <v>1.51466670118155</v>
      </c>
      <c r="O1273">
        <v>4.9144119271120799</v>
      </c>
      <c r="P1273">
        <v>69.940569283703397</v>
      </c>
      <c r="Q1273">
        <v>5.5102967712030999E-2</v>
      </c>
    </row>
    <row r="1274" spans="1:17" hidden="1" x14ac:dyDescent="0.3">
      <c r="A1274" t="s">
        <v>2711</v>
      </c>
      <c r="B1274" t="s">
        <v>2712</v>
      </c>
      <c r="C1274" t="s">
        <v>3184</v>
      </c>
      <c r="D1274" t="s">
        <v>46</v>
      </c>
      <c r="E1274">
        <v>1628.6286703675401</v>
      </c>
      <c r="F1274">
        <v>273.95</v>
      </c>
      <c r="G1274">
        <v>433.48521254306797</v>
      </c>
      <c r="H1274">
        <v>12.0418356785786</v>
      </c>
      <c r="I1274">
        <v>99.176585038064204</v>
      </c>
      <c r="J1274">
        <v>-7.51727863738033</v>
      </c>
      <c r="K1274">
        <v>239.58370241668999</v>
      </c>
      <c r="L1274">
        <v>165.28897330383899</v>
      </c>
      <c r="M1274">
        <v>52.492549220986298</v>
      </c>
      <c r="N1274">
        <v>1.21682594387937</v>
      </c>
      <c r="O1274">
        <v>10.567621828800799</v>
      </c>
      <c r="P1274">
        <v>475.52521008403301</v>
      </c>
      <c r="Q1274">
        <v>0.228546998897242</v>
      </c>
    </row>
    <row r="1275" spans="1:17" hidden="1" x14ac:dyDescent="0.3">
      <c r="A1275" t="s">
        <v>2713</v>
      </c>
      <c r="B1275" t="s">
        <v>2714</v>
      </c>
      <c r="C1275" t="s">
        <v>3184</v>
      </c>
      <c r="D1275" t="s">
        <v>468</v>
      </c>
      <c r="E1275">
        <v>1626.87599336216</v>
      </c>
      <c r="F1275">
        <v>229.72</v>
      </c>
      <c r="G1275">
        <v>59.199785355820701</v>
      </c>
      <c r="H1275">
        <v>26.833156225496602</v>
      </c>
      <c r="I1275">
        <v>74.925968686350103</v>
      </c>
      <c r="J1275">
        <v>3.11134107868441</v>
      </c>
      <c r="K1275">
        <v>193.04729833209299</v>
      </c>
      <c r="L1275">
        <v>153.38608047372301</v>
      </c>
      <c r="M1275">
        <v>58.855618411019599</v>
      </c>
      <c r="N1275">
        <v>0.59353937536508705</v>
      </c>
      <c r="O1275">
        <v>8.1316385164548208</v>
      </c>
      <c r="P1275">
        <v>126.99604743083</v>
      </c>
      <c r="Q1275">
        <v>6.8353299169280998E-2</v>
      </c>
    </row>
    <row r="1276" spans="1:17" hidden="1" x14ac:dyDescent="0.3">
      <c r="A1276" t="s">
        <v>2715</v>
      </c>
      <c r="B1276" t="s">
        <v>2716</v>
      </c>
      <c r="C1276" t="s">
        <v>3184</v>
      </c>
      <c r="D1276" t="s">
        <v>198</v>
      </c>
      <c r="E1276">
        <v>1623.47517153894</v>
      </c>
      <c r="F1276">
        <v>2661.8</v>
      </c>
      <c r="G1276">
        <v>44.836316933127002</v>
      </c>
      <c r="H1276">
        <v>-12.5161226290983</v>
      </c>
      <c r="I1276">
        <v>4.9110941333446902</v>
      </c>
      <c r="J1276">
        <v>0.368980634961596</v>
      </c>
      <c r="K1276">
        <v>2710.9470536655299</v>
      </c>
      <c r="L1276">
        <v>2228.9886810559501</v>
      </c>
      <c r="M1276">
        <v>39.518134225647103</v>
      </c>
      <c r="N1276">
        <v>0.30901918081553398</v>
      </c>
      <c r="O1276">
        <v>29.573972499812101</v>
      </c>
      <c r="P1276">
        <v>96.9952634695086</v>
      </c>
      <c r="Q1276">
        <v>0.12849592056678</v>
      </c>
    </row>
    <row r="1277" spans="1:17" hidden="1" x14ac:dyDescent="0.3">
      <c r="A1277" t="s">
        <v>2717</v>
      </c>
      <c r="B1277" t="s">
        <v>2718</v>
      </c>
      <c r="C1277" t="s">
        <v>3184</v>
      </c>
      <c r="D1277" t="s">
        <v>124</v>
      </c>
      <c r="E1277">
        <v>1622.8432</v>
      </c>
      <c r="F1277">
        <v>801.8</v>
      </c>
      <c r="G1277">
        <v>-14.009251830887401</v>
      </c>
      <c r="H1277">
        <v>17.806916569976199</v>
      </c>
      <c r="I1277">
        <v>8.4311303178920696</v>
      </c>
      <c r="J1277">
        <v>1.5673643896238401</v>
      </c>
      <c r="K1277">
        <v>719.49249895650996</v>
      </c>
      <c r="L1277">
        <v>662.50037193636001</v>
      </c>
      <c r="M1277">
        <v>62.726581021751997</v>
      </c>
      <c r="N1277">
        <v>0.73376847093243303</v>
      </c>
      <c r="O1277">
        <v>4.0159640808181596</v>
      </c>
      <c r="P1277">
        <v>39.3223284100781</v>
      </c>
      <c r="Q1277">
        <v>0.110297539579128</v>
      </c>
    </row>
    <row r="1278" spans="1:17" hidden="1" x14ac:dyDescent="0.3">
      <c r="A1278" t="s">
        <v>2719</v>
      </c>
      <c r="B1278" t="s">
        <v>2720</v>
      </c>
      <c r="C1278" t="s">
        <v>3184</v>
      </c>
      <c r="D1278" t="s">
        <v>570</v>
      </c>
      <c r="E1278">
        <v>1622.1984611068001</v>
      </c>
      <c r="F1278">
        <v>154.66999999999999</v>
      </c>
      <c r="G1278">
        <v>67.189274054654504</v>
      </c>
      <c r="H1278">
        <v>3.1810925739720499</v>
      </c>
      <c r="I1278">
        <v>5.0988629316276697</v>
      </c>
      <c r="J1278">
        <v>-4.7721439675712398</v>
      </c>
      <c r="K1278">
        <v>154.823058705715</v>
      </c>
      <c r="L1278">
        <v>139.97421144320299</v>
      </c>
      <c r="M1278">
        <v>36.821218692235</v>
      </c>
      <c r="N1278">
        <v>1.11022063073751</v>
      </c>
      <c r="O1278">
        <v>18.316415594491499</v>
      </c>
      <c r="P1278">
        <v>102.979002624671</v>
      </c>
      <c r="Q1278">
        <v>6.8765605308893002E-2</v>
      </c>
    </row>
    <row r="1279" spans="1:17" hidden="1" x14ac:dyDescent="0.3">
      <c r="A1279" t="s">
        <v>2721</v>
      </c>
      <c r="B1279" t="s">
        <v>2722</v>
      </c>
      <c r="C1279" t="s">
        <v>3184</v>
      </c>
      <c r="D1279" t="s">
        <v>72</v>
      </c>
      <c r="E1279">
        <v>1618.9460507199999</v>
      </c>
      <c r="F1279">
        <v>293.05</v>
      </c>
      <c r="G1279">
        <v>68.879004434417496</v>
      </c>
      <c r="H1279">
        <v>-17.9890482695312</v>
      </c>
      <c r="I1279">
        <v>78.713253218381297</v>
      </c>
      <c r="J1279">
        <v>-9.26370374563135</v>
      </c>
      <c r="K1279">
        <v>277.052464205891</v>
      </c>
      <c r="L1279">
        <v>205.66328179054599</v>
      </c>
      <c r="M1279">
        <v>39.173889061447703</v>
      </c>
      <c r="N1279">
        <v>0.205606020877695</v>
      </c>
      <c r="O1279">
        <v>26.804299607575501</v>
      </c>
      <c r="P1279">
        <v>107.102473498233</v>
      </c>
      <c r="Q1279">
        <v>4.6334072549120003E-2</v>
      </c>
    </row>
    <row r="1280" spans="1:17" hidden="1" x14ac:dyDescent="0.3">
      <c r="A1280" t="s">
        <v>2723</v>
      </c>
      <c r="B1280" t="s">
        <v>2724</v>
      </c>
      <c r="C1280" t="s">
        <v>3184</v>
      </c>
      <c r="D1280" t="s">
        <v>117</v>
      </c>
      <c r="E1280">
        <v>1612.7408931667201</v>
      </c>
      <c r="F1280">
        <v>14.94</v>
      </c>
      <c r="G1280">
        <v>-21.9492710043899</v>
      </c>
      <c r="H1280">
        <v>-6.00992983989976</v>
      </c>
      <c r="I1280">
        <v>-40.518494252980503</v>
      </c>
      <c r="J1280">
        <v>3.9325015061049702</v>
      </c>
      <c r="K1280">
        <v>15.540963139526101</v>
      </c>
      <c r="L1280">
        <v>16.3220661515345</v>
      </c>
      <c r="M1280">
        <v>51.865117624717499</v>
      </c>
      <c r="N1280">
        <v>0.81819348801510305</v>
      </c>
      <c r="O1280">
        <v>76.406602758669393</v>
      </c>
      <c r="P1280">
        <v>25.1842787514259</v>
      </c>
      <c r="Q1280">
        <v>4.1240932343568001E-2</v>
      </c>
    </row>
    <row r="1281" spans="1:17" hidden="1" x14ac:dyDescent="0.3">
      <c r="A1281" t="s">
        <v>2725</v>
      </c>
      <c r="B1281" t="s">
        <v>2726</v>
      </c>
      <c r="C1281" t="s">
        <v>3184</v>
      </c>
      <c r="D1281" t="s">
        <v>54</v>
      </c>
      <c r="E1281">
        <v>1605.1720934750001</v>
      </c>
      <c r="F1281">
        <v>332.95</v>
      </c>
      <c r="G1281">
        <v>17.112538451882099</v>
      </c>
      <c r="H1281">
        <v>9.9947047953455197</v>
      </c>
      <c r="I1281">
        <v>7.8318505594349501</v>
      </c>
      <c r="J1281">
        <v>-2.9815038988413902</v>
      </c>
      <c r="K1281">
        <v>309.38281190426699</v>
      </c>
      <c r="L1281">
        <v>267.18449349334003</v>
      </c>
      <c r="M1281">
        <v>47.575722919747399</v>
      </c>
      <c r="N1281">
        <v>0.74031944933863203</v>
      </c>
      <c r="O1281">
        <v>11.0376933473494</v>
      </c>
      <c r="P1281">
        <v>79.536263143704502</v>
      </c>
      <c r="Q1281">
        <v>4.9317945492889002E-2</v>
      </c>
    </row>
    <row r="1282" spans="1:17" hidden="1" x14ac:dyDescent="0.3">
      <c r="A1282" t="s">
        <v>2727</v>
      </c>
      <c r="B1282" t="s">
        <v>2728</v>
      </c>
      <c r="C1282" t="s">
        <v>3184</v>
      </c>
      <c r="D1282" t="s">
        <v>54</v>
      </c>
      <c r="E1282">
        <v>1602.50418050743</v>
      </c>
      <c r="F1282">
        <v>1664</v>
      </c>
      <c r="G1282">
        <v>34.981632095194001</v>
      </c>
      <c r="H1282">
        <v>-9.2569360588629603</v>
      </c>
      <c r="I1282">
        <v>11.577703076736199</v>
      </c>
      <c r="J1282">
        <v>-2.4205697716672101</v>
      </c>
      <c r="K1282">
        <v>1570.17389383566</v>
      </c>
      <c r="L1282">
        <v>1340.57124341492</v>
      </c>
      <c r="M1282">
        <v>44.849796266334302</v>
      </c>
      <c r="N1282">
        <v>0.52264071096064302</v>
      </c>
      <c r="O1282">
        <v>19.290865384615302</v>
      </c>
      <c r="P1282">
        <v>86.473917184960996</v>
      </c>
      <c r="Q1282">
        <v>9.1786639069177001E-2</v>
      </c>
    </row>
    <row r="1283" spans="1:17" hidden="1" x14ac:dyDescent="0.3">
      <c r="A1283" t="s">
        <v>2729</v>
      </c>
      <c r="B1283" t="s">
        <v>2730</v>
      </c>
      <c r="C1283" t="s">
        <v>3184</v>
      </c>
      <c r="D1283" t="s">
        <v>468</v>
      </c>
      <c r="E1283">
        <v>1593.3871563494499</v>
      </c>
      <c r="F1283">
        <v>1221.5999999999999</v>
      </c>
      <c r="G1283">
        <v>-28.449571642105401</v>
      </c>
      <c r="H1283">
        <v>-10.373399489633799</v>
      </c>
      <c r="I1283">
        <v>-18.521351752268401</v>
      </c>
      <c r="J1283">
        <v>-1.0893209160173001</v>
      </c>
      <c r="K1283">
        <v>1300.11699047869</v>
      </c>
      <c r="L1283">
        <v>1307.7979127634501</v>
      </c>
      <c r="M1283">
        <v>36.870628646800803</v>
      </c>
      <c r="N1283">
        <v>0.63396630623939199</v>
      </c>
      <c r="O1283">
        <v>27.128356254092999</v>
      </c>
      <c r="P1283">
        <v>19.782320929548401</v>
      </c>
      <c r="Q1283">
        <v>-7.3578572861712002E-2</v>
      </c>
    </row>
    <row r="1284" spans="1:17" hidden="1" x14ac:dyDescent="0.3">
      <c r="A1284" t="s">
        <v>2731</v>
      </c>
      <c r="B1284" t="s">
        <v>2732</v>
      </c>
      <c r="C1284" t="s">
        <v>3184</v>
      </c>
      <c r="D1284" t="s">
        <v>384</v>
      </c>
      <c r="E1284">
        <v>1584.6660706499999</v>
      </c>
      <c r="F1284">
        <v>133.71</v>
      </c>
      <c r="G1284">
        <v>-7.4398517107751001</v>
      </c>
      <c r="H1284">
        <v>-0.34097539373425201</v>
      </c>
      <c r="I1284">
        <v>10.349776751547401</v>
      </c>
      <c r="J1284">
        <v>7.1035138961566702</v>
      </c>
      <c r="K1284">
        <v>128.86388757828701</v>
      </c>
      <c r="L1284">
        <v>121.903079470272</v>
      </c>
      <c r="M1284">
        <v>71.164062350018995</v>
      </c>
      <c r="N1284">
        <v>0.42152834189203497</v>
      </c>
      <c r="O1284">
        <v>16.745194824620398</v>
      </c>
      <c r="P1284">
        <v>41.641949152542303</v>
      </c>
      <c r="Q1284">
        <v>4.8708552520209003E-2</v>
      </c>
    </row>
    <row r="1285" spans="1:17" hidden="1" x14ac:dyDescent="0.3">
      <c r="A1285" t="s">
        <v>2733</v>
      </c>
      <c r="B1285" t="s">
        <v>2734</v>
      </c>
      <c r="C1285" t="s">
        <v>3184</v>
      </c>
      <c r="D1285" t="s">
        <v>610</v>
      </c>
      <c r="E1285">
        <v>1569.8259868</v>
      </c>
      <c r="F1285">
        <v>25.1</v>
      </c>
      <c r="G1285">
        <v>57.361656229604101</v>
      </c>
      <c r="H1285">
        <v>85.370399469647694</v>
      </c>
      <c r="I1285">
        <v>97.8650119448439</v>
      </c>
      <c r="J1285">
        <v>61.450627058713302</v>
      </c>
      <c r="K1285">
        <v>14.730804404378301</v>
      </c>
      <c r="L1285">
        <v>13.7448830754229</v>
      </c>
      <c r="M1285">
        <v>96.414052806137803</v>
      </c>
      <c r="N1285">
        <v>3.1964857152097101</v>
      </c>
      <c r="O1285">
        <v>0</v>
      </c>
      <c r="P1285">
        <v>151</v>
      </c>
      <c r="Q1285">
        <v>6.1683394197486002E-2</v>
      </c>
    </row>
    <row r="1286" spans="1:17" hidden="1" x14ac:dyDescent="0.3">
      <c r="A1286" t="s">
        <v>2735</v>
      </c>
      <c r="B1286" t="s">
        <v>2736</v>
      </c>
      <c r="C1286" t="s">
        <v>3184</v>
      </c>
      <c r="D1286" t="s">
        <v>790</v>
      </c>
      <c r="E1286">
        <v>1568.219541167</v>
      </c>
      <c r="F1286">
        <v>71.66</v>
      </c>
      <c r="G1286">
        <v>71.642684579515702</v>
      </c>
      <c r="H1286">
        <v>-0.33193866424463903</v>
      </c>
      <c r="I1286">
        <v>14.0380396243952</v>
      </c>
      <c r="J1286">
        <v>2.7057214535083101</v>
      </c>
      <c r="K1286">
        <v>69.049359703855401</v>
      </c>
      <c r="L1286">
        <v>59.206499358548399</v>
      </c>
      <c r="M1286">
        <v>53.713785439204699</v>
      </c>
      <c r="N1286">
        <v>0.61475851358853695</v>
      </c>
      <c r="O1286">
        <v>8.1495953111917494</v>
      </c>
      <c r="P1286">
        <v>128.216560509554</v>
      </c>
      <c r="Q1286">
        <v>0.229983055728083</v>
      </c>
    </row>
    <row r="1287" spans="1:17" hidden="1" x14ac:dyDescent="0.3">
      <c r="A1287" t="s">
        <v>2737</v>
      </c>
      <c r="B1287" t="s">
        <v>2738</v>
      </c>
      <c r="C1287" t="s">
        <v>3184</v>
      </c>
      <c r="D1287" t="s">
        <v>60</v>
      </c>
      <c r="E1287">
        <v>1566.5045290569001</v>
      </c>
      <c r="F1287">
        <v>219.64</v>
      </c>
      <c r="G1287">
        <v>-51.823664486635103</v>
      </c>
      <c r="H1287">
        <v>-7.5506097566807897</v>
      </c>
      <c r="I1287">
        <v>-29.698567910666</v>
      </c>
      <c r="J1287">
        <v>0.38955479764101902</v>
      </c>
      <c r="K1287">
        <v>228.302215244449</v>
      </c>
      <c r="M1287">
        <v>43.027808122729397</v>
      </c>
      <c r="N1287">
        <v>1.34171693542172</v>
      </c>
      <c r="O1287">
        <v>35.016390457111598</v>
      </c>
      <c r="P1287">
        <v>10.3718592964824</v>
      </c>
    </row>
    <row r="1288" spans="1:17" hidden="1" x14ac:dyDescent="0.3">
      <c r="A1288" t="s">
        <v>2739</v>
      </c>
      <c r="B1288" t="s">
        <v>2740</v>
      </c>
      <c r="C1288" t="s">
        <v>3184</v>
      </c>
      <c r="D1288" t="s">
        <v>167</v>
      </c>
      <c r="E1288">
        <v>1565.82817214748</v>
      </c>
      <c r="F1288">
        <v>1274.75</v>
      </c>
      <c r="G1288">
        <v>-13.3441319876408</v>
      </c>
      <c r="H1288">
        <v>-5.2838600516853704</v>
      </c>
      <c r="I1288">
        <v>12.787690717038</v>
      </c>
      <c r="J1288">
        <v>6.6011924923368301</v>
      </c>
      <c r="K1288">
        <v>1255.30271317296</v>
      </c>
      <c r="L1288">
        <v>1190.19380894348</v>
      </c>
      <c r="M1288">
        <v>63.165532871875598</v>
      </c>
      <c r="N1288">
        <v>0.61859142482660801</v>
      </c>
      <c r="O1288">
        <v>23.553637968229001</v>
      </c>
      <c r="P1288">
        <v>41.662499305439702</v>
      </c>
      <c r="Q1288">
        <v>-4.0337926939604002E-2</v>
      </c>
    </row>
    <row r="1289" spans="1:17" hidden="1" x14ac:dyDescent="0.3">
      <c r="A1289" t="s">
        <v>2741</v>
      </c>
      <c r="B1289" t="s">
        <v>2742</v>
      </c>
      <c r="C1289" t="s">
        <v>3184</v>
      </c>
      <c r="D1289" t="s">
        <v>2743</v>
      </c>
      <c r="E1289">
        <v>1560.4131977500001</v>
      </c>
      <c r="F1289">
        <v>1487.75</v>
      </c>
      <c r="G1289">
        <v>460.543571630798</v>
      </c>
      <c r="H1289">
        <v>-15.673315947444999</v>
      </c>
      <c r="I1289">
        <v>108.204122050807</v>
      </c>
      <c r="J1289">
        <v>-4.5750139669277301</v>
      </c>
      <c r="K1289">
        <v>1503.38496798805</v>
      </c>
      <c r="L1289">
        <v>974.22434221957099</v>
      </c>
      <c r="M1289">
        <v>34.305872498689197</v>
      </c>
      <c r="N1289">
        <v>0.66435369684467105</v>
      </c>
      <c r="O1289">
        <v>21.623256595530101</v>
      </c>
      <c r="P1289">
        <v>521.44945697577202</v>
      </c>
    </row>
    <row r="1290" spans="1:17" hidden="1" x14ac:dyDescent="0.3">
      <c r="A1290" t="s">
        <v>2744</v>
      </c>
      <c r="B1290" t="s">
        <v>2745</v>
      </c>
      <c r="C1290" t="s">
        <v>3184</v>
      </c>
      <c r="D1290" t="s">
        <v>54</v>
      </c>
      <c r="E1290">
        <v>1558.1809229299699</v>
      </c>
      <c r="F1290">
        <v>2640</v>
      </c>
      <c r="G1290">
        <v>77.790178515711503</v>
      </c>
      <c r="H1290">
        <v>-5.8022784803905099</v>
      </c>
      <c r="I1290">
        <v>41.085901537901798</v>
      </c>
      <c r="J1290">
        <v>-2.56429723300506</v>
      </c>
      <c r="K1290">
        <v>2428.3578613127102</v>
      </c>
      <c r="L1290">
        <v>1934.71998632737</v>
      </c>
      <c r="M1290">
        <v>56.367155893235903</v>
      </c>
      <c r="N1290">
        <v>1.0772658598745499</v>
      </c>
      <c r="O1290">
        <v>7.3768939393939297</v>
      </c>
      <c r="P1290">
        <v>120</v>
      </c>
    </row>
    <row r="1291" spans="1:17" hidden="1" x14ac:dyDescent="0.3">
      <c r="A1291" t="s">
        <v>2746</v>
      </c>
      <c r="B1291" t="s">
        <v>2747</v>
      </c>
      <c r="C1291" t="s">
        <v>3184</v>
      </c>
      <c r="D1291" t="s">
        <v>130</v>
      </c>
      <c r="E1291">
        <v>1556.0060904899999</v>
      </c>
      <c r="F1291">
        <v>122.11</v>
      </c>
      <c r="G1291">
        <v>48.477848772817701</v>
      </c>
      <c r="H1291">
        <v>-10.514424225713601</v>
      </c>
      <c r="I1291">
        <v>5.5178592186951203</v>
      </c>
      <c r="J1291">
        <v>-4.80256763580834</v>
      </c>
      <c r="K1291">
        <v>129.80684239013601</v>
      </c>
      <c r="L1291">
        <v>116.48180949217399</v>
      </c>
      <c r="M1291">
        <v>37.504740103819202</v>
      </c>
      <c r="N1291">
        <v>0.56353802008308795</v>
      </c>
      <c r="O1291">
        <v>23.618049299811599</v>
      </c>
      <c r="P1291">
        <v>84.456193353474305</v>
      </c>
      <c r="Q1291">
        <v>6.9182036432555993E-2</v>
      </c>
    </row>
    <row r="1292" spans="1:17" hidden="1" x14ac:dyDescent="0.3">
      <c r="A1292" t="s">
        <v>2748</v>
      </c>
      <c r="B1292" t="s">
        <v>2749</v>
      </c>
      <c r="C1292" t="s">
        <v>3184</v>
      </c>
      <c r="D1292" t="s">
        <v>431</v>
      </c>
      <c r="E1292">
        <v>1552.60643686206</v>
      </c>
      <c r="F1292">
        <v>152.02000000000001</v>
      </c>
      <c r="G1292">
        <v>-36.013936540580197</v>
      </c>
      <c r="H1292">
        <v>-13.3224387544625</v>
      </c>
      <c r="I1292">
        <v>-19.500640720841801</v>
      </c>
      <c r="J1292">
        <v>-4.1005970976287696</v>
      </c>
      <c r="O1292">
        <v>16.4320484146822</v>
      </c>
      <c r="P1292">
        <v>0.41614373472489402</v>
      </c>
    </row>
    <row r="1293" spans="1:17" hidden="1" x14ac:dyDescent="0.3">
      <c r="A1293" t="s">
        <v>2750</v>
      </c>
      <c r="B1293" t="s">
        <v>2751</v>
      </c>
      <c r="C1293" t="s">
        <v>3184</v>
      </c>
      <c r="E1293">
        <v>1550.72824539</v>
      </c>
      <c r="F1293">
        <v>1017.65</v>
      </c>
      <c r="G1293">
        <v>35.727939724236698</v>
      </c>
      <c r="H1293">
        <v>-10.70773578</v>
      </c>
      <c r="I1293">
        <v>24.204865786339099</v>
      </c>
      <c r="J1293">
        <v>-7.8903535980568398</v>
      </c>
      <c r="K1293">
        <v>1087.2574147779701</v>
      </c>
      <c r="L1293">
        <v>942.90624491813298</v>
      </c>
      <c r="M1293">
        <v>21.442985814372001</v>
      </c>
      <c r="N1293">
        <v>0.55707924531709796</v>
      </c>
      <c r="O1293">
        <v>23.018719599076299</v>
      </c>
      <c r="P1293">
        <v>75.759930915371299</v>
      </c>
      <c r="Q1293">
        <v>8.7689317562458E-2</v>
      </c>
    </row>
    <row r="1294" spans="1:17" hidden="1" x14ac:dyDescent="0.3">
      <c r="A1294" t="s">
        <v>2752</v>
      </c>
      <c r="B1294" t="s">
        <v>2753</v>
      </c>
      <c r="C1294" t="s">
        <v>3184</v>
      </c>
      <c r="D1294" t="s">
        <v>228</v>
      </c>
      <c r="E1294">
        <v>1549.4118604410201</v>
      </c>
      <c r="F1294">
        <v>548.54999999999995</v>
      </c>
      <c r="G1294">
        <v>100.78119746525699</v>
      </c>
      <c r="H1294">
        <v>17.809799207327298</v>
      </c>
      <c r="I1294">
        <v>20.131001868772898</v>
      </c>
      <c r="J1294">
        <v>-0.89308983045815904</v>
      </c>
      <c r="K1294">
        <v>476.64037437790699</v>
      </c>
      <c r="L1294">
        <v>403.12805173842003</v>
      </c>
      <c r="M1294">
        <v>58.575768160580303</v>
      </c>
      <c r="N1294">
        <v>3.1418791006931901</v>
      </c>
      <c r="O1294">
        <v>13.326041381824799</v>
      </c>
      <c r="P1294">
        <v>146.98334083745999</v>
      </c>
      <c r="Q1294">
        <v>0.13685062270150999</v>
      </c>
    </row>
    <row r="1295" spans="1:17" hidden="1" x14ac:dyDescent="0.3">
      <c r="A1295" t="s">
        <v>2754</v>
      </c>
      <c r="B1295" t="s">
        <v>2755</v>
      </c>
      <c r="C1295" t="s">
        <v>3184</v>
      </c>
      <c r="D1295" t="s">
        <v>289</v>
      </c>
      <c r="E1295">
        <v>1549.06135137</v>
      </c>
      <c r="F1295">
        <v>27.95</v>
      </c>
      <c r="G1295">
        <v>-44.016398281674</v>
      </c>
      <c r="H1295">
        <v>-10.1307665481367</v>
      </c>
      <c r="I1295">
        <v>-29.503341011553999</v>
      </c>
      <c r="J1295">
        <v>2.8217604990014999</v>
      </c>
      <c r="K1295">
        <v>29.250592422117901</v>
      </c>
      <c r="L1295">
        <v>31.169248971391902</v>
      </c>
      <c r="M1295">
        <v>54.4495008895477</v>
      </c>
      <c r="N1295">
        <v>0.45247711001567997</v>
      </c>
      <c r="O1295">
        <v>63.864042933810303</v>
      </c>
      <c r="P1295">
        <v>24.2222222222222</v>
      </c>
      <c r="Q1295">
        <v>-4.6665701928944002E-2</v>
      </c>
    </row>
    <row r="1296" spans="1:17" hidden="1" x14ac:dyDescent="0.3">
      <c r="A1296" t="s">
        <v>2756</v>
      </c>
      <c r="B1296" t="s">
        <v>2757</v>
      </c>
      <c r="C1296" t="s">
        <v>3184</v>
      </c>
      <c r="D1296" t="s">
        <v>21</v>
      </c>
      <c r="E1296">
        <v>1548.9700323274999</v>
      </c>
      <c r="F1296">
        <v>277</v>
      </c>
      <c r="G1296">
        <v>84.036430256428503</v>
      </c>
      <c r="H1296">
        <v>0.55990780457569</v>
      </c>
      <c r="I1296">
        <v>73.140931725373406</v>
      </c>
      <c r="J1296">
        <v>1.8699431729818601</v>
      </c>
      <c r="K1296">
        <v>253.574559880469</v>
      </c>
      <c r="L1296">
        <v>192.16812950492599</v>
      </c>
      <c r="M1296">
        <v>49.985697549987201</v>
      </c>
      <c r="N1296">
        <v>0.32179405011175799</v>
      </c>
      <c r="O1296">
        <v>15.4873646209386</v>
      </c>
      <c r="P1296">
        <v>150.678733031674</v>
      </c>
      <c r="Q1296">
        <v>0.10802245279101801</v>
      </c>
    </row>
    <row r="1297" spans="1:17" hidden="1" x14ac:dyDescent="0.3">
      <c r="A1297" t="s">
        <v>2758</v>
      </c>
      <c r="B1297" t="s">
        <v>2759</v>
      </c>
      <c r="C1297" t="s">
        <v>3184</v>
      </c>
      <c r="D1297" t="s">
        <v>1581</v>
      </c>
      <c r="E1297">
        <v>1541.16379379204</v>
      </c>
      <c r="F1297">
        <v>125.2</v>
      </c>
      <c r="G1297">
        <v>334.93407890640702</v>
      </c>
      <c r="H1297">
        <v>12.8228480098487</v>
      </c>
      <c r="I1297">
        <v>103.537937351425</v>
      </c>
      <c r="J1297">
        <v>11.772703356399299</v>
      </c>
      <c r="K1297">
        <v>101.49000720242201</v>
      </c>
      <c r="L1297">
        <v>72.380839201603706</v>
      </c>
      <c r="M1297">
        <v>64.277217195634904</v>
      </c>
      <c r="N1297">
        <v>1.0912915072062199</v>
      </c>
      <c r="O1297">
        <v>2.5559105431310001</v>
      </c>
      <c r="P1297">
        <v>385.27131782945702</v>
      </c>
      <c r="Q1297">
        <v>6.7076426812980997E-2</v>
      </c>
    </row>
    <row r="1298" spans="1:17" hidden="1" x14ac:dyDescent="0.3">
      <c r="A1298" t="s">
        <v>2760</v>
      </c>
      <c r="B1298" t="s">
        <v>2761</v>
      </c>
      <c r="C1298" t="s">
        <v>3184</v>
      </c>
      <c r="D1298" t="s">
        <v>261</v>
      </c>
      <c r="E1298">
        <v>1540.37</v>
      </c>
      <c r="F1298">
        <v>1184.9000000000001</v>
      </c>
      <c r="G1298">
        <v>30.456171281316699</v>
      </c>
      <c r="H1298">
        <v>-11.0803751901057</v>
      </c>
      <c r="I1298">
        <v>30.897304979638701</v>
      </c>
      <c r="J1298">
        <v>-1.8358029898058901</v>
      </c>
      <c r="K1298">
        <v>1241.685936585</v>
      </c>
      <c r="L1298">
        <v>1081.75435461862</v>
      </c>
      <c r="M1298">
        <v>39.241156971008003</v>
      </c>
      <c r="N1298">
        <v>0.51456438719661202</v>
      </c>
      <c r="O1298">
        <v>32.492193434044999</v>
      </c>
      <c r="P1298">
        <v>88.213803510443995</v>
      </c>
      <c r="Q1298">
        <v>6.6309043557515004E-2</v>
      </c>
    </row>
    <row r="1299" spans="1:17" hidden="1" x14ac:dyDescent="0.3">
      <c r="A1299" t="s">
        <v>2762</v>
      </c>
      <c r="B1299" t="s">
        <v>2763</v>
      </c>
      <c r="C1299" t="s">
        <v>3184</v>
      </c>
      <c r="D1299" t="s">
        <v>187</v>
      </c>
      <c r="E1299">
        <v>1539.1374450000001</v>
      </c>
      <c r="F1299">
        <v>113.77</v>
      </c>
      <c r="G1299">
        <v>6.9620401681739299</v>
      </c>
      <c r="H1299">
        <v>-9.0681885379116398</v>
      </c>
      <c r="I1299">
        <v>-36.465867274198899</v>
      </c>
      <c r="J1299">
        <v>-1.7733885090522801</v>
      </c>
      <c r="K1299">
        <v>120.483859919068</v>
      </c>
      <c r="L1299">
        <v>117.794030699011</v>
      </c>
      <c r="M1299">
        <v>41.479756118399798</v>
      </c>
      <c r="N1299">
        <v>0.54302727602623102</v>
      </c>
      <c r="O1299">
        <v>37.997714687527399</v>
      </c>
      <c r="P1299">
        <v>43.377441713925599</v>
      </c>
      <c r="Q1299">
        <v>8.4434054235206002E-2</v>
      </c>
    </row>
    <row r="1300" spans="1:17" hidden="1" x14ac:dyDescent="0.3">
      <c r="A1300" t="s">
        <v>2764</v>
      </c>
      <c r="B1300" t="s">
        <v>2765</v>
      </c>
      <c r="C1300" t="s">
        <v>3184</v>
      </c>
      <c r="D1300" t="s">
        <v>124</v>
      </c>
      <c r="E1300">
        <v>1535.6245254831399</v>
      </c>
      <c r="F1300">
        <v>12.8</v>
      </c>
      <c r="G1300">
        <v>3.3766938235890702</v>
      </c>
      <c r="H1300">
        <v>-10.4667511483505</v>
      </c>
      <c r="I1300">
        <v>-29.797018574892501</v>
      </c>
      <c r="J1300">
        <v>-1.7368851746004601</v>
      </c>
      <c r="K1300">
        <v>13.3424938033745</v>
      </c>
      <c r="L1300">
        <v>13.3692646708644</v>
      </c>
      <c r="M1300">
        <v>33.310933344476403</v>
      </c>
      <c r="N1300">
        <v>0.95920788783252398</v>
      </c>
      <c r="O1300">
        <v>43.749999999999901</v>
      </c>
      <c r="P1300">
        <v>64.102564102564102</v>
      </c>
      <c r="Q1300">
        <v>5.9638445208071003E-2</v>
      </c>
    </row>
    <row r="1301" spans="1:17" hidden="1" x14ac:dyDescent="0.3">
      <c r="A1301" t="s">
        <v>2766</v>
      </c>
      <c r="B1301" t="s">
        <v>2767</v>
      </c>
      <c r="C1301" t="s">
        <v>3184</v>
      </c>
      <c r="D1301" t="s">
        <v>215</v>
      </c>
      <c r="E1301">
        <v>1533.7527806999999</v>
      </c>
      <c r="F1301">
        <v>894.95</v>
      </c>
      <c r="G1301">
        <v>132.636901865818</v>
      </c>
      <c r="H1301">
        <v>-5.1568630291768498</v>
      </c>
      <c r="I1301">
        <v>30.673472741316299</v>
      </c>
      <c r="J1301">
        <v>-3.1120402703695298</v>
      </c>
      <c r="K1301">
        <v>849.32966555730195</v>
      </c>
      <c r="L1301">
        <v>703.488953927936</v>
      </c>
      <c r="M1301">
        <v>56.910449440087199</v>
      </c>
      <c r="N1301">
        <v>0.84594278572808601</v>
      </c>
      <c r="O1301">
        <v>13.145985809262999</v>
      </c>
      <c r="P1301">
        <v>168.75375375375299</v>
      </c>
      <c r="Q1301">
        <v>0.130694678495404</v>
      </c>
    </row>
    <row r="1302" spans="1:17" hidden="1" x14ac:dyDescent="0.3">
      <c r="A1302" t="s">
        <v>2768</v>
      </c>
      <c r="B1302" t="s">
        <v>2769</v>
      </c>
      <c r="C1302" t="s">
        <v>3184</v>
      </c>
      <c r="D1302" t="s">
        <v>270</v>
      </c>
      <c r="E1302">
        <v>1533.17633168</v>
      </c>
      <c r="F1302">
        <v>113.12</v>
      </c>
      <c r="G1302">
        <v>-35.940494127308803</v>
      </c>
      <c r="H1302">
        <v>-4.6973747869598403</v>
      </c>
      <c r="I1302">
        <v>-3.5082697847703499</v>
      </c>
      <c r="J1302">
        <v>3.1563657644519898</v>
      </c>
      <c r="K1302">
        <v>112.19677437388501</v>
      </c>
      <c r="L1302">
        <v>111.690851797495</v>
      </c>
      <c r="M1302">
        <v>62.019527520233801</v>
      </c>
      <c r="N1302">
        <v>0.65843282908955203</v>
      </c>
      <c r="O1302">
        <v>14.0293493635077</v>
      </c>
      <c r="P1302">
        <v>22.956521739130402</v>
      </c>
      <c r="Q1302">
        <v>-5.2668267216614002E-2</v>
      </c>
    </row>
    <row r="1303" spans="1:17" hidden="1" x14ac:dyDescent="0.3">
      <c r="A1303" t="s">
        <v>2770</v>
      </c>
      <c r="B1303" t="s">
        <v>2771</v>
      </c>
      <c r="C1303" t="s">
        <v>3184</v>
      </c>
      <c r="D1303" t="s">
        <v>2772</v>
      </c>
      <c r="E1303">
        <v>1531.0679576042</v>
      </c>
      <c r="F1303">
        <v>677.1</v>
      </c>
      <c r="G1303">
        <v>189.540325651975</v>
      </c>
      <c r="H1303">
        <v>-4.8204261471868302</v>
      </c>
      <c r="I1303">
        <v>103.080408561559</v>
      </c>
      <c r="J1303">
        <v>0.70155911379964397</v>
      </c>
      <c r="K1303">
        <v>608.65288339341703</v>
      </c>
      <c r="L1303">
        <v>418.943699536216</v>
      </c>
      <c r="M1303">
        <v>46.918193243702198</v>
      </c>
      <c r="N1303">
        <v>0.59802420468611905</v>
      </c>
      <c r="O1303">
        <v>11.3424900310146</v>
      </c>
      <c r="P1303">
        <v>264.13014251142698</v>
      </c>
    </row>
    <row r="1304" spans="1:17" hidden="1" x14ac:dyDescent="0.3">
      <c r="A1304" t="s">
        <v>2773</v>
      </c>
      <c r="B1304" t="s">
        <v>2774</v>
      </c>
      <c r="C1304" t="s">
        <v>3184</v>
      </c>
      <c r="D1304" t="s">
        <v>1025</v>
      </c>
      <c r="E1304">
        <v>1530.3</v>
      </c>
      <c r="F1304">
        <v>257.60000000000002</v>
      </c>
      <c r="G1304">
        <v>-2.9133769029655299</v>
      </c>
      <c r="H1304">
        <v>-5.6169856724168801</v>
      </c>
      <c r="I1304">
        <v>80.009425904176197</v>
      </c>
      <c r="J1304">
        <v>-3.6491145285701201</v>
      </c>
      <c r="K1304">
        <v>243.74358583197201</v>
      </c>
      <c r="L1304">
        <v>206.00032677288601</v>
      </c>
      <c r="M1304">
        <v>43.425812146038801</v>
      </c>
      <c r="N1304">
        <v>0.55041336993474799</v>
      </c>
      <c r="O1304">
        <v>12.1894409937888</v>
      </c>
      <c r="P1304">
        <v>127.964601769911</v>
      </c>
      <c r="Q1304">
        <v>-7.7386631513953003E-2</v>
      </c>
    </row>
    <row r="1305" spans="1:17" hidden="1" x14ac:dyDescent="0.3">
      <c r="A1305" t="s">
        <v>2775</v>
      </c>
      <c r="B1305" t="s">
        <v>2776</v>
      </c>
      <c r="C1305" t="s">
        <v>3184</v>
      </c>
      <c r="D1305" t="s">
        <v>400</v>
      </c>
      <c r="E1305">
        <v>1527.97411157125</v>
      </c>
      <c r="F1305">
        <v>306.75</v>
      </c>
      <c r="G1305">
        <v>0.60371491471223404</v>
      </c>
      <c r="H1305">
        <v>30.116594207668602</v>
      </c>
      <c r="I1305">
        <v>17.3729751242711</v>
      </c>
      <c r="J1305">
        <v>5.4429159005490604</v>
      </c>
      <c r="K1305">
        <v>247.326068811531</v>
      </c>
      <c r="L1305">
        <v>227.02827513583301</v>
      </c>
      <c r="M1305">
        <v>79.024905889695006</v>
      </c>
      <c r="N1305">
        <v>2.5437132821375998</v>
      </c>
      <c r="O1305">
        <v>2.68948655256724</v>
      </c>
      <c r="P1305">
        <v>67.302972457049293</v>
      </c>
      <c r="Q1305">
        <v>9.4276785642936997E-2</v>
      </c>
    </row>
    <row r="1306" spans="1:17" hidden="1" x14ac:dyDescent="0.3">
      <c r="A1306" t="s">
        <v>2777</v>
      </c>
      <c r="B1306" t="s">
        <v>2778</v>
      </c>
      <c r="C1306" t="s">
        <v>3184</v>
      </c>
      <c r="D1306" t="s">
        <v>270</v>
      </c>
      <c r="E1306">
        <v>1525.9954976608899</v>
      </c>
      <c r="F1306">
        <v>388.75</v>
      </c>
      <c r="G1306">
        <v>79.002405830879994</v>
      </c>
      <c r="H1306">
        <v>-1.4975409743210899</v>
      </c>
      <c r="I1306">
        <v>86.057540302922106</v>
      </c>
      <c r="J1306">
        <v>-4.6297356679909001</v>
      </c>
      <c r="K1306">
        <v>369.64654137841501</v>
      </c>
      <c r="M1306">
        <v>33.944874285954398</v>
      </c>
      <c r="N1306">
        <v>0.56712285126166095</v>
      </c>
      <c r="O1306">
        <v>19.356913183279701</v>
      </c>
      <c r="P1306">
        <v>126.874817624744</v>
      </c>
    </row>
    <row r="1307" spans="1:17" hidden="1" x14ac:dyDescent="0.3">
      <c r="A1307" t="s">
        <v>2779</v>
      </c>
      <c r="B1307" t="s">
        <v>2780</v>
      </c>
      <c r="C1307" t="s">
        <v>3184</v>
      </c>
      <c r="D1307" t="s">
        <v>130</v>
      </c>
      <c r="E1307">
        <v>1525.77203436491</v>
      </c>
      <c r="F1307">
        <v>59.31</v>
      </c>
      <c r="G1307">
        <v>108.761309208204</v>
      </c>
      <c r="H1307">
        <v>19.563424088819399</v>
      </c>
      <c r="I1307">
        <v>69.345694121915201</v>
      </c>
      <c r="J1307">
        <v>-0.99063353991782899</v>
      </c>
      <c r="K1307">
        <v>50.743319720189596</v>
      </c>
      <c r="L1307">
        <v>39.354219063478297</v>
      </c>
      <c r="M1307">
        <v>55.729275318591696</v>
      </c>
      <c r="N1307">
        <v>0.94477079495984495</v>
      </c>
      <c r="O1307">
        <v>16.169280053953798</v>
      </c>
      <c r="P1307">
        <v>148.67924528301799</v>
      </c>
      <c r="Q1307">
        <v>8.9066791354081007E-2</v>
      </c>
    </row>
    <row r="1308" spans="1:17" hidden="1" x14ac:dyDescent="0.3">
      <c r="A1308" t="s">
        <v>2781</v>
      </c>
      <c r="B1308" t="s">
        <v>2782</v>
      </c>
      <c r="C1308" t="s">
        <v>3184</v>
      </c>
      <c r="D1308" t="s">
        <v>143</v>
      </c>
      <c r="E1308">
        <v>1524.8618376639999</v>
      </c>
      <c r="F1308">
        <v>164.68</v>
      </c>
      <c r="G1308">
        <v>35.067340348947397</v>
      </c>
      <c r="H1308">
        <v>-9.6801744348643002</v>
      </c>
      <c r="I1308">
        <v>-24.263794156105099</v>
      </c>
      <c r="J1308">
        <v>-4.4646886403144803</v>
      </c>
      <c r="K1308">
        <v>177.522229383808</v>
      </c>
      <c r="L1308">
        <v>168.37292372593299</v>
      </c>
      <c r="M1308">
        <v>28.8375688003619</v>
      </c>
      <c r="N1308">
        <v>0.63266417803395303</v>
      </c>
      <c r="O1308">
        <v>62.466601894583398</v>
      </c>
      <c r="P1308">
        <v>81.265822784810098</v>
      </c>
      <c r="Q1308">
        <v>7.6031819203436005E-2</v>
      </c>
    </row>
    <row r="1309" spans="1:17" hidden="1" x14ac:dyDescent="0.3">
      <c r="A1309" t="s">
        <v>2783</v>
      </c>
      <c r="B1309" t="s">
        <v>2784</v>
      </c>
      <c r="C1309" t="s">
        <v>3184</v>
      </c>
      <c r="D1309" t="s">
        <v>613</v>
      </c>
      <c r="E1309">
        <v>1521.6750179600001</v>
      </c>
      <c r="F1309">
        <v>696.4</v>
      </c>
      <c r="G1309">
        <v>34.212842683613502</v>
      </c>
      <c r="H1309">
        <v>-8.9030905514592806</v>
      </c>
      <c r="I1309">
        <v>43.7683394296483</v>
      </c>
      <c r="J1309">
        <v>-1.9391079146117201</v>
      </c>
      <c r="K1309">
        <v>696.42712276177997</v>
      </c>
      <c r="L1309">
        <v>581.48789330218403</v>
      </c>
      <c r="M1309">
        <v>43.495805096355198</v>
      </c>
      <c r="N1309">
        <v>0.40627403220851399</v>
      </c>
      <c r="O1309">
        <v>24.195864445720801</v>
      </c>
      <c r="P1309">
        <v>84.3547319655857</v>
      </c>
      <c r="Q1309">
        <v>3.1836288416949E-2</v>
      </c>
    </row>
    <row r="1310" spans="1:17" hidden="1" x14ac:dyDescent="0.3">
      <c r="A1310" t="s">
        <v>2785</v>
      </c>
      <c r="B1310" t="s">
        <v>2786</v>
      </c>
      <c r="C1310" t="s">
        <v>3184</v>
      </c>
      <c r="D1310" t="s">
        <v>215</v>
      </c>
      <c r="E1310">
        <v>1519.39332362</v>
      </c>
      <c r="F1310">
        <v>397.55</v>
      </c>
      <c r="G1310">
        <v>-48.718011289677399</v>
      </c>
      <c r="H1310">
        <v>3.9176786261602299</v>
      </c>
      <c r="I1310">
        <v>-27.077783028223301</v>
      </c>
      <c r="J1310">
        <v>11.3839689700312</v>
      </c>
      <c r="K1310">
        <v>387.07386516694902</v>
      </c>
      <c r="L1310">
        <v>447.27535270599202</v>
      </c>
      <c r="M1310">
        <v>77.248838244465105</v>
      </c>
      <c r="N1310">
        <v>1.5667016415772801</v>
      </c>
      <c r="O1310">
        <v>59.828952333039801</v>
      </c>
      <c r="P1310">
        <v>13.9438234451132</v>
      </c>
    </row>
    <row r="1311" spans="1:17" hidden="1" x14ac:dyDescent="0.3">
      <c r="A1311" t="s">
        <v>2787</v>
      </c>
      <c r="B1311" t="s">
        <v>2788</v>
      </c>
      <c r="C1311" t="s">
        <v>3184</v>
      </c>
      <c r="D1311" t="s">
        <v>21</v>
      </c>
      <c r="E1311">
        <v>1517.56720792172</v>
      </c>
      <c r="F1311">
        <v>876.65</v>
      </c>
      <c r="G1311">
        <v>719.34339368824305</v>
      </c>
      <c r="H1311">
        <v>12.371747692045799</v>
      </c>
      <c r="I1311">
        <v>266.30532145110698</v>
      </c>
      <c r="J1311">
        <v>7.4617277466432403</v>
      </c>
      <c r="K1311">
        <v>781.060559239648</v>
      </c>
      <c r="M1311">
        <v>66.287905499125301</v>
      </c>
      <c r="N1311">
        <v>0.50832705448309901</v>
      </c>
      <c r="O1311">
        <v>13.842468487993999</v>
      </c>
      <c r="P1311">
        <v>840.10723860589803</v>
      </c>
    </row>
    <row r="1312" spans="1:17" hidden="1" x14ac:dyDescent="0.3">
      <c r="A1312" t="s">
        <v>2789</v>
      </c>
      <c r="B1312" t="s">
        <v>2790</v>
      </c>
      <c r="C1312" t="s">
        <v>3184</v>
      </c>
      <c r="D1312" t="s">
        <v>124</v>
      </c>
      <c r="E1312">
        <v>1512.80609766</v>
      </c>
      <c r="F1312">
        <v>67.209999999999994</v>
      </c>
      <c r="G1312">
        <v>20.9053705221319</v>
      </c>
      <c r="H1312">
        <v>-10.2093249196472</v>
      </c>
      <c r="I1312">
        <v>-3.5535919883473799</v>
      </c>
      <c r="J1312">
        <v>-2.4504189470258502</v>
      </c>
      <c r="K1312">
        <v>69.511693924224303</v>
      </c>
      <c r="L1312">
        <v>62.438096715449497</v>
      </c>
      <c r="M1312">
        <v>26.126075531721099</v>
      </c>
      <c r="N1312">
        <v>0.41013827681440101</v>
      </c>
      <c r="O1312">
        <v>27.9571492337449</v>
      </c>
      <c r="P1312">
        <v>86.435506241331396</v>
      </c>
      <c r="Q1312">
        <v>5.1880360747302998E-2</v>
      </c>
    </row>
    <row r="1313" spans="1:17" hidden="1" x14ac:dyDescent="0.3">
      <c r="A1313" t="s">
        <v>2791</v>
      </c>
      <c r="B1313" t="s">
        <v>2792</v>
      </c>
      <c r="C1313" t="s">
        <v>3184</v>
      </c>
      <c r="D1313" t="s">
        <v>46</v>
      </c>
      <c r="E1313">
        <v>1510.73775</v>
      </c>
      <c r="F1313">
        <v>382.95</v>
      </c>
      <c r="G1313">
        <v>-16.3428784213346</v>
      </c>
      <c r="H1313">
        <v>-15.6708707641587</v>
      </c>
      <c r="I1313">
        <v>37.117433252349898</v>
      </c>
      <c r="J1313">
        <v>-2.6200073216556001</v>
      </c>
      <c r="K1313">
        <v>408.05892229793301</v>
      </c>
      <c r="L1313">
        <v>363.99025286398597</v>
      </c>
      <c r="M1313">
        <v>31.544817024038199</v>
      </c>
      <c r="N1313">
        <v>0.47871428505990399</v>
      </c>
      <c r="O1313">
        <v>29.899464682073301</v>
      </c>
      <c r="P1313">
        <v>66.391483814903296</v>
      </c>
      <c r="Q1313">
        <v>6.5714952451482997E-2</v>
      </c>
    </row>
    <row r="1314" spans="1:17" hidden="1" x14ac:dyDescent="0.3">
      <c r="A1314" t="s">
        <v>2793</v>
      </c>
      <c r="B1314" t="s">
        <v>2794</v>
      </c>
      <c r="C1314" t="s">
        <v>3184</v>
      </c>
      <c r="D1314" t="s">
        <v>270</v>
      </c>
      <c r="E1314">
        <v>1507.8659662109601</v>
      </c>
      <c r="F1314">
        <v>515.5</v>
      </c>
      <c r="G1314">
        <v>-3.53966725018388</v>
      </c>
      <c r="H1314">
        <v>-3.5023819610884201</v>
      </c>
      <c r="I1314">
        <v>28.8665570724941</v>
      </c>
      <c r="J1314">
        <v>-2.0833436786472799</v>
      </c>
      <c r="K1314">
        <v>512.71579630318297</v>
      </c>
      <c r="L1314">
        <v>449.28073011316297</v>
      </c>
      <c r="M1314">
        <v>35.722649349625001</v>
      </c>
      <c r="N1314">
        <v>0.75069308401775703</v>
      </c>
      <c r="O1314">
        <v>11.319107662463599</v>
      </c>
      <c r="P1314">
        <v>57.068860450944499</v>
      </c>
      <c r="Q1314">
        <v>-1.8039452767006001E-2</v>
      </c>
    </row>
    <row r="1315" spans="1:17" hidden="1" x14ac:dyDescent="0.3">
      <c r="A1315" t="s">
        <v>2795</v>
      </c>
      <c r="B1315" t="s">
        <v>2796</v>
      </c>
      <c r="C1315" t="s">
        <v>3184</v>
      </c>
      <c r="D1315" t="s">
        <v>613</v>
      </c>
      <c r="E1315">
        <v>1504.3269476400001</v>
      </c>
      <c r="F1315">
        <v>152.79</v>
      </c>
      <c r="G1315">
        <v>-17.634804031581002</v>
      </c>
      <c r="H1315">
        <v>-0.90339490256939403</v>
      </c>
      <c r="I1315">
        <v>-3.7672450464504501</v>
      </c>
      <c r="J1315">
        <v>-3.9590268250984599</v>
      </c>
      <c r="K1315">
        <v>148.245573644925</v>
      </c>
      <c r="L1315">
        <v>142.43141753874701</v>
      </c>
      <c r="M1315">
        <v>48.858252653640399</v>
      </c>
      <c r="N1315">
        <v>1.83039763902904</v>
      </c>
      <c r="O1315">
        <v>23.011977223640201</v>
      </c>
      <c r="P1315">
        <v>33.441048034934397</v>
      </c>
      <c r="Q1315">
        <v>-7.3345640337970003E-2</v>
      </c>
    </row>
    <row r="1316" spans="1:17" hidden="1" x14ac:dyDescent="0.3">
      <c r="A1316" t="s">
        <v>2797</v>
      </c>
      <c r="B1316" t="s">
        <v>2798</v>
      </c>
      <c r="C1316" t="s">
        <v>3184</v>
      </c>
      <c r="D1316" t="s">
        <v>277</v>
      </c>
      <c r="E1316">
        <v>1502.4238091299901</v>
      </c>
      <c r="F1316">
        <v>183.1</v>
      </c>
      <c r="G1316">
        <v>-40.129455705689999</v>
      </c>
      <c r="H1316">
        <v>-5.2831675565610201</v>
      </c>
      <c r="I1316">
        <v>-14.737503090694601</v>
      </c>
      <c r="J1316">
        <v>0.55319116127738899</v>
      </c>
      <c r="K1316">
        <v>181.18784063635499</v>
      </c>
      <c r="M1316">
        <v>46.358061410281401</v>
      </c>
      <c r="N1316">
        <v>0.60380968501496601</v>
      </c>
      <c r="O1316">
        <v>20.098306936100499</v>
      </c>
      <c r="P1316">
        <v>42.268842268842199</v>
      </c>
    </row>
    <row r="1317" spans="1:17" hidden="1" x14ac:dyDescent="0.3">
      <c r="A1317" t="s">
        <v>2799</v>
      </c>
      <c r="B1317" t="s">
        <v>2800</v>
      </c>
      <c r="C1317" t="s">
        <v>3184</v>
      </c>
      <c r="D1317" t="s">
        <v>757</v>
      </c>
      <c r="E1317">
        <v>1502.0466694199999</v>
      </c>
      <c r="F1317">
        <v>280.76</v>
      </c>
      <c r="G1317">
        <v>2.3924123395445198</v>
      </c>
      <c r="H1317">
        <v>9.8489624894143299E-2</v>
      </c>
      <c r="I1317">
        <v>0.91614593001578903</v>
      </c>
      <c r="J1317">
        <v>0.290313719003851</v>
      </c>
      <c r="K1317">
        <v>272.04714387077303</v>
      </c>
      <c r="L1317">
        <v>251.04423119650599</v>
      </c>
      <c r="M1317">
        <v>57.335343564974302</v>
      </c>
      <c r="N1317">
        <v>0.91146004903752298</v>
      </c>
      <c r="O1317">
        <v>2.4647385667474002</v>
      </c>
      <c r="P1317">
        <v>38.380403174133697</v>
      </c>
      <c r="Q1317">
        <v>2.5420345253382999E-2</v>
      </c>
    </row>
    <row r="1318" spans="1:17" hidden="1" x14ac:dyDescent="0.3">
      <c r="A1318" t="s">
        <v>2801</v>
      </c>
      <c r="B1318" t="s">
        <v>2802</v>
      </c>
      <c r="C1318" t="s">
        <v>3184</v>
      </c>
      <c r="D1318" t="s">
        <v>270</v>
      </c>
      <c r="E1318">
        <v>1499.4503129100001</v>
      </c>
      <c r="F1318">
        <v>1049.55</v>
      </c>
      <c r="G1318">
        <v>156.06967507858801</v>
      </c>
      <c r="H1318">
        <v>12.859213292321</v>
      </c>
      <c r="I1318">
        <v>38.551276740051897</v>
      </c>
      <c r="J1318">
        <v>3.2287928047913699</v>
      </c>
      <c r="K1318">
        <v>905.65888047930298</v>
      </c>
      <c r="L1318">
        <v>683.76246979526195</v>
      </c>
      <c r="M1318">
        <v>67.623870505008099</v>
      </c>
      <c r="N1318">
        <v>0.91489380923152197</v>
      </c>
      <c r="O1318">
        <v>5.41660711733602</v>
      </c>
      <c r="P1318">
        <v>211.02385538598301</v>
      </c>
      <c r="Q1318">
        <v>0.14933629786590999</v>
      </c>
    </row>
    <row r="1319" spans="1:17" hidden="1" x14ac:dyDescent="0.3">
      <c r="A1319" t="s">
        <v>2803</v>
      </c>
      <c r="B1319" t="s">
        <v>2804</v>
      </c>
      <c r="C1319" t="s">
        <v>3184</v>
      </c>
      <c r="E1319">
        <v>1497.58</v>
      </c>
      <c r="F1319">
        <v>534.85</v>
      </c>
      <c r="G1319">
        <v>226.0404531216</v>
      </c>
      <c r="H1319">
        <v>54.5095771828165</v>
      </c>
      <c r="I1319">
        <v>4.9537971068849798</v>
      </c>
      <c r="J1319">
        <v>8.7676575244539201</v>
      </c>
      <c r="K1319">
        <v>409.97273232660501</v>
      </c>
      <c r="L1319">
        <v>375.67330929224602</v>
      </c>
      <c r="M1319">
        <v>98.292986229601894</v>
      </c>
      <c r="N1319">
        <v>0.80390318128737703</v>
      </c>
      <c r="O1319">
        <v>76.516780405721207</v>
      </c>
      <c r="P1319">
        <v>263.84353741496602</v>
      </c>
    </row>
    <row r="1320" spans="1:17" hidden="1" x14ac:dyDescent="0.3">
      <c r="A1320" t="s">
        <v>2805</v>
      </c>
      <c r="B1320" t="s">
        <v>2806</v>
      </c>
      <c r="C1320" t="s">
        <v>3184</v>
      </c>
      <c r="D1320" t="s">
        <v>982</v>
      </c>
      <c r="E1320">
        <v>1494.3025942700001</v>
      </c>
      <c r="F1320">
        <v>228.53</v>
      </c>
      <c r="G1320">
        <v>-55.461775647997499</v>
      </c>
      <c r="H1320">
        <v>-0.78037440205696296</v>
      </c>
      <c r="I1320">
        <v>-13.3230852473644</v>
      </c>
      <c r="J1320">
        <v>5.8228949707573197</v>
      </c>
      <c r="K1320">
        <v>217.080107431253</v>
      </c>
      <c r="L1320">
        <v>229.39280568458801</v>
      </c>
      <c r="M1320">
        <v>74.339968589209505</v>
      </c>
      <c r="N1320">
        <v>1.3242133017358499</v>
      </c>
      <c r="O1320">
        <v>34.9713385551131</v>
      </c>
      <c r="P1320">
        <v>19.586603872318101</v>
      </c>
      <c r="Q1320">
        <v>-3.8129154601443997E-2</v>
      </c>
    </row>
    <row r="1321" spans="1:17" hidden="1" x14ac:dyDescent="0.3">
      <c r="A1321" t="s">
        <v>2807</v>
      </c>
      <c r="B1321" t="s">
        <v>2808</v>
      </c>
      <c r="C1321" t="s">
        <v>3184</v>
      </c>
      <c r="D1321" t="s">
        <v>982</v>
      </c>
      <c r="E1321">
        <v>1493.5910970982</v>
      </c>
      <c r="F1321">
        <v>390.95</v>
      </c>
      <c r="G1321">
        <v>-36.733499364815799</v>
      </c>
      <c r="H1321">
        <v>7.2561139467153302</v>
      </c>
      <c r="I1321">
        <v>0.81882801143706097</v>
      </c>
      <c r="J1321">
        <v>10.602452245021199</v>
      </c>
      <c r="K1321">
        <v>344.10628206310599</v>
      </c>
      <c r="L1321">
        <v>346.905431936296</v>
      </c>
      <c r="M1321">
        <v>79.515645111996704</v>
      </c>
      <c r="N1321">
        <v>1.8915961692238099</v>
      </c>
      <c r="O1321">
        <v>37.050773756234797</v>
      </c>
      <c r="P1321">
        <v>42.1636363636363</v>
      </c>
      <c r="Q1321">
        <v>7.0257673113907002E-2</v>
      </c>
    </row>
    <row r="1322" spans="1:17" hidden="1" x14ac:dyDescent="0.3">
      <c r="A1322" t="s">
        <v>2809</v>
      </c>
      <c r="B1322" t="s">
        <v>2810</v>
      </c>
      <c r="C1322" t="s">
        <v>3184</v>
      </c>
      <c r="D1322" t="s">
        <v>72</v>
      </c>
      <c r="E1322">
        <v>1486.38924</v>
      </c>
      <c r="F1322">
        <v>133.41</v>
      </c>
      <c r="G1322">
        <v>2.4512860212346301</v>
      </c>
      <c r="H1322">
        <v>7.2191421598137797</v>
      </c>
      <c r="I1322">
        <v>16.333088541014099</v>
      </c>
      <c r="J1322">
        <v>7.8822338000545402</v>
      </c>
      <c r="K1322">
        <v>118.148403814069</v>
      </c>
      <c r="L1322">
        <v>105.250250082706</v>
      </c>
      <c r="M1322">
        <v>62.806701240496103</v>
      </c>
      <c r="N1322">
        <v>0.68747861337723404</v>
      </c>
      <c r="O1322">
        <v>7.93793568697998</v>
      </c>
      <c r="P1322">
        <v>59.964028776978303</v>
      </c>
    </row>
    <row r="1323" spans="1:17" hidden="1" x14ac:dyDescent="0.3">
      <c r="A1323" t="s">
        <v>2811</v>
      </c>
      <c r="B1323" t="s">
        <v>2812</v>
      </c>
      <c r="C1323" t="s">
        <v>3184</v>
      </c>
      <c r="D1323" t="s">
        <v>72</v>
      </c>
      <c r="E1323">
        <v>1484.0641307384501</v>
      </c>
      <c r="F1323">
        <v>48200</v>
      </c>
      <c r="G1323">
        <v>139.045825334108</v>
      </c>
      <c r="H1323">
        <v>-16.975150325044599</v>
      </c>
      <c r="I1323">
        <v>81.887841415615299</v>
      </c>
      <c r="J1323">
        <v>-4.1898918426751797</v>
      </c>
      <c r="K1323">
        <v>51402.2289622057</v>
      </c>
      <c r="L1323">
        <v>39457.857182579501</v>
      </c>
      <c r="M1323">
        <v>22.748100960573101</v>
      </c>
      <c r="N1323">
        <v>0.76741440377804004</v>
      </c>
      <c r="O1323">
        <v>39.002074688796597</v>
      </c>
      <c r="P1323">
        <v>199.37888198757699</v>
      </c>
      <c r="Q1323">
        <v>8.5641334191832993E-2</v>
      </c>
    </row>
    <row r="1324" spans="1:17" hidden="1" x14ac:dyDescent="0.3">
      <c r="A1324" t="s">
        <v>2813</v>
      </c>
      <c r="B1324" t="s">
        <v>2814</v>
      </c>
      <c r="C1324" t="s">
        <v>3184</v>
      </c>
      <c r="D1324" t="s">
        <v>228</v>
      </c>
      <c r="E1324">
        <v>1480.5757208814</v>
      </c>
      <c r="F1324">
        <v>2424.1</v>
      </c>
      <c r="G1324">
        <v>184.380652760331</v>
      </c>
      <c r="H1324">
        <v>50.736340407812897</v>
      </c>
      <c r="I1324">
        <v>87.583210168544397</v>
      </c>
      <c r="J1324">
        <v>-2.4925042691795598</v>
      </c>
      <c r="K1324">
        <v>1929.26887358317</v>
      </c>
      <c r="L1324">
        <v>1429.5209303628201</v>
      </c>
      <c r="M1324">
        <v>62.998098997343497</v>
      </c>
      <c r="N1324">
        <v>0.33631513470552599</v>
      </c>
      <c r="O1324">
        <v>10.0820923229239</v>
      </c>
      <c r="P1324">
        <v>228.46883468834599</v>
      </c>
      <c r="Q1324">
        <v>0.12652616812457501</v>
      </c>
    </row>
    <row r="1325" spans="1:17" hidden="1" x14ac:dyDescent="0.3">
      <c r="A1325" t="s">
        <v>2815</v>
      </c>
      <c r="B1325" t="s">
        <v>2816</v>
      </c>
      <c r="C1325" t="s">
        <v>3184</v>
      </c>
      <c r="D1325" t="s">
        <v>261</v>
      </c>
      <c r="E1325">
        <v>1480.0504195200001</v>
      </c>
      <c r="F1325">
        <v>423.2</v>
      </c>
      <c r="G1325">
        <v>-36.109191720791799</v>
      </c>
      <c r="H1325">
        <v>-1.16033698262005</v>
      </c>
      <c r="I1325">
        <v>12.911638104102</v>
      </c>
      <c r="J1325">
        <v>-7.0753147865562802</v>
      </c>
      <c r="K1325">
        <v>423.49808073537901</v>
      </c>
      <c r="L1325">
        <v>408.21299391520103</v>
      </c>
      <c r="M1325">
        <v>33.698422301126897</v>
      </c>
      <c r="N1325">
        <v>0.73742695311982298</v>
      </c>
      <c r="O1325">
        <v>18.241965973534899</v>
      </c>
      <c r="P1325">
        <v>45.604679167383402</v>
      </c>
      <c r="Q1325">
        <v>5.0040848531244998E-2</v>
      </c>
    </row>
    <row r="1326" spans="1:17" hidden="1" x14ac:dyDescent="0.3">
      <c r="A1326" t="s">
        <v>2817</v>
      </c>
      <c r="B1326" t="s">
        <v>2818</v>
      </c>
      <c r="C1326" t="s">
        <v>3184</v>
      </c>
      <c r="D1326" t="s">
        <v>37</v>
      </c>
      <c r="E1326">
        <v>1465.39531639902</v>
      </c>
      <c r="F1326">
        <v>43.57</v>
      </c>
      <c r="G1326">
        <v>-25.6333829334576</v>
      </c>
      <c r="H1326">
        <v>-2.2000772441394298</v>
      </c>
      <c r="I1326">
        <v>-11.7469944401657</v>
      </c>
      <c r="J1326">
        <v>-0.37862702054078401</v>
      </c>
      <c r="K1326">
        <v>44.702139861586303</v>
      </c>
      <c r="L1326">
        <v>45.389048190494997</v>
      </c>
      <c r="M1326">
        <v>48.079598169904401</v>
      </c>
      <c r="N1326">
        <v>0.91346553492905003</v>
      </c>
      <c r="O1326">
        <v>82.212531558411698</v>
      </c>
      <c r="P1326">
        <v>20.3591160220994</v>
      </c>
      <c r="Q1326">
        <v>0.183165691980234</v>
      </c>
    </row>
    <row r="1327" spans="1:17" hidden="1" x14ac:dyDescent="0.3">
      <c r="A1327" t="s">
        <v>2819</v>
      </c>
      <c r="B1327" t="s">
        <v>2820</v>
      </c>
      <c r="C1327" t="s">
        <v>3184</v>
      </c>
      <c r="D1327" t="s">
        <v>468</v>
      </c>
      <c r="E1327">
        <v>1457.41025062475</v>
      </c>
      <c r="F1327">
        <v>233.89</v>
      </c>
      <c r="G1327">
        <v>-27.5474540961436</v>
      </c>
      <c r="H1327">
        <v>-2.2700320967927801</v>
      </c>
      <c r="I1327">
        <v>18.880992020625701</v>
      </c>
      <c r="J1327">
        <v>-2.6580647874087302</v>
      </c>
      <c r="K1327">
        <v>221.76211612498801</v>
      </c>
      <c r="L1327">
        <v>208.04046032164101</v>
      </c>
      <c r="M1327">
        <v>44.949345490926802</v>
      </c>
      <c r="N1327">
        <v>0.83816938048560496</v>
      </c>
      <c r="O1327">
        <v>12.6683483688913</v>
      </c>
      <c r="P1327">
        <v>46.272670419011803</v>
      </c>
      <c r="Q1327">
        <v>-3.8053031154180001E-3</v>
      </c>
    </row>
    <row r="1328" spans="1:17" hidden="1" x14ac:dyDescent="0.3">
      <c r="A1328" t="s">
        <v>2821</v>
      </c>
      <c r="B1328" t="s">
        <v>2822</v>
      </c>
      <c r="C1328" t="s">
        <v>3184</v>
      </c>
      <c r="D1328" t="s">
        <v>982</v>
      </c>
      <c r="E1328">
        <v>1455.5430468500001</v>
      </c>
      <c r="F1328">
        <v>78.55</v>
      </c>
      <c r="G1328">
        <v>-54.463427772618701</v>
      </c>
      <c r="H1328">
        <v>0.64497016420214104</v>
      </c>
      <c r="I1328">
        <v>-6.4272527379881703</v>
      </c>
      <c r="J1328">
        <v>7.5112521634560299</v>
      </c>
      <c r="K1328">
        <v>73.653865217446906</v>
      </c>
      <c r="L1328">
        <v>77.303763253760707</v>
      </c>
      <c r="M1328">
        <v>74.230022263647498</v>
      </c>
      <c r="N1328">
        <v>1.4725863634813201</v>
      </c>
      <c r="O1328">
        <v>33.800127307447397</v>
      </c>
      <c r="P1328">
        <v>26.693548387096701</v>
      </c>
      <c r="Q1328">
        <v>-1.0346084801685E-2</v>
      </c>
    </row>
    <row r="1329" spans="1:17" hidden="1" x14ac:dyDescent="0.3">
      <c r="A1329" t="s">
        <v>2823</v>
      </c>
      <c r="B1329" t="s">
        <v>2824</v>
      </c>
      <c r="C1329" t="s">
        <v>3184</v>
      </c>
      <c r="D1329" t="s">
        <v>21</v>
      </c>
      <c r="E1329">
        <v>1455.0756341199999</v>
      </c>
      <c r="F1329">
        <v>391.9</v>
      </c>
      <c r="G1329">
        <v>-7.3607810929381401</v>
      </c>
      <c r="H1329">
        <v>-6.0748390551816902</v>
      </c>
      <c r="I1329">
        <v>23.389479107729102</v>
      </c>
      <c r="J1329">
        <v>-2.6694289152752702</v>
      </c>
      <c r="K1329">
        <v>396.35396215725598</v>
      </c>
      <c r="L1329">
        <v>350.992829154709</v>
      </c>
      <c r="M1329">
        <v>34.340273216239702</v>
      </c>
      <c r="N1329">
        <v>0.50916943544617399</v>
      </c>
      <c r="O1329">
        <v>16.101046185251299</v>
      </c>
      <c r="P1329">
        <v>57.769726247987101</v>
      </c>
      <c r="Q1329">
        <v>-1.9872012698742E-2</v>
      </c>
    </row>
    <row r="1330" spans="1:17" hidden="1" x14ac:dyDescent="0.3">
      <c r="A1330" t="s">
        <v>2825</v>
      </c>
      <c r="B1330" t="s">
        <v>2826</v>
      </c>
      <c r="C1330" t="s">
        <v>3184</v>
      </c>
      <c r="D1330" t="s">
        <v>626</v>
      </c>
      <c r="E1330">
        <v>1442.3489039999999</v>
      </c>
      <c r="F1330">
        <v>208.4</v>
      </c>
      <c r="G1330">
        <v>-51.020903871496699</v>
      </c>
      <c r="H1330">
        <v>-11.653705861822401</v>
      </c>
      <c r="I1330">
        <v>-35.350380976145097</v>
      </c>
      <c r="J1330">
        <v>-2.0590804401993101</v>
      </c>
      <c r="K1330">
        <v>229.32024496077</v>
      </c>
      <c r="L1330">
        <v>251.771703017812</v>
      </c>
      <c r="M1330">
        <v>21.036405751794199</v>
      </c>
      <c r="N1330">
        <v>0.63908087834629601</v>
      </c>
      <c r="O1330">
        <v>58.829174664107398</v>
      </c>
      <c r="P1330">
        <v>0.77369439071566204</v>
      </c>
      <c r="Q1330">
        <v>2.7316176322676002E-2</v>
      </c>
    </row>
    <row r="1331" spans="1:17" hidden="1" x14ac:dyDescent="0.3">
      <c r="A1331" t="s">
        <v>2827</v>
      </c>
      <c r="B1331" t="s">
        <v>2828</v>
      </c>
      <c r="C1331" t="s">
        <v>3184</v>
      </c>
      <c r="D1331" t="s">
        <v>187</v>
      </c>
      <c r="E1331">
        <v>1441.384438</v>
      </c>
      <c r="F1331">
        <v>1588.6</v>
      </c>
      <c r="G1331">
        <v>80.213401695018902</v>
      </c>
      <c r="H1331">
        <v>-16.231175723697199</v>
      </c>
      <c r="I1331">
        <v>60.951299477421301</v>
      </c>
      <c r="J1331">
        <v>-3.3723659460150999</v>
      </c>
      <c r="K1331">
        <v>1479.6225241305001</v>
      </c>
      <c r="L1331">
        <v>1144.5583593496001</v>
      </c>
      <c r="M1331">
        <v>45.003460123752099</v>
      </c>
      <c r="N1331">
        <v>0.57911010703334398</v>
      </c>
      <c r="O1331">
        <v>17.3926727936547</v>
      </c>
      <c r="P1331">
        <v>123.38465865148</v>
      </c>
      <c r="Q1331">
        <v>0.121900047985151</v>
      </c>
    </row>
    <row r="1332" spans="1:17" hidden="1" x14ac:dyDescent="0.3">
      <c r="A1332" t="s">
        <v>2829</v>
      </c>
      <c r="B1332" t="s">
        <v>2830</v>
      </c>
      <c r="C1332" t="s">
        <v>3184</v>
      </c>
      <c r="D1332" t="s">
        <v>384</v>
      </c>
      <c r="E1332">
        <v>1440.72355868521</v>
      </c>
      <c r="F1332">
        <v>232.62</v>
      </c>
      <c r="G1332">
        <v>-34.8072791315236</v>
      </c>
      <c r="H1332">
        <v>-7.6389786607869103</v>
      </c>
      <c r="I1332">
        <v>-20.0739862977474</v>
      </c>
      <c r="J1332">
        <v>-2.6468421290559201</v>
      </c>
      <c r="K1332">
        <v>252.66050649460399</v>
      </c>
      <c r="L1332">
        <v>250.66737048763201</v>
      </c>
      <c r="M1332">
        <v>27.518365613916998</v>
      </c>
      <c r="N1332">
        <v>0.43111727592506599</v>
      </c>
      <c r="O1332">
        <v>34.102828647579699</v>
      </c>
      <c r="P1332">
        <v>13.445501097293301</v>
      </c>
      <c r="Q1332">
        <v>8.7546130066487995E-2</v>
      </c>
    </row>
    <row r="1333" spans="1:17" hidden="1" x14ac:dyDescent="0.3">
      <c r="A1333" t="s">
        <v>2831</v>
      </c>
      <c r="B1333" t="s">
        <v>2832</v>
      </c>
      <c r="C1333" t="s">
        <v>3184</v>
      </c>
      <c r="D1333" t="s">
        <v>387</v>
      </c>
      <c r="E1333">
        <v>1438.2643889101801</v>
      </c>
      <c r="F1333">
        <v>35.799999999999997</v>
      </c>
      <c r="G1333">
        <v>19.694704039001</v>
      </c>
      <c r="H1333">
        <v>-3.7631775651857802</v>
      </c>
      <c r="I1333">
        <v>-14.001782039400499</v>
      </c>
      <c r="J1333">
        <v>-1.28393524398721</v>
      </c>
      <c r="K1333">
        <v>37.212934749418402</v>
      </c>
      <c r="L1333">
        <v>35.5389161104425</v>
      </c>
      <c r="M1333">
        <v>44.289043217204501</v>
      </c>
      <c r="N1333">
        <v>0.654670202090881</v>
      </c>
      <c r="O1333">
        <v>29.888268156424601</v>
      </c>
      <c r="P1333">
        <v>75.490196078431296</v>
      </c>
      <c r="Q1333">
        <v>-2.4145429396397002E-2</v>
      </c>
    </row>
    <row r="1334" spans="1:17" hidden="1" x14ac:dyDescent="0.3">
      <c r="A1334" t="s">
        <v>2833</v>
      </c>
      <c r="B1334" t="s">
        <v>2834</v>
      </c>
      <c r="C1334" t="s">
        <v>3184</v>
      </c>
      <c r="D1334" t="s">
        <v>2835</v>
      </c>
      <c r="E1334">
        <v>1438.1326865208</v>
      </c>
      <c r="F1334">
        <v>41.15</v>
      </c>
      <c r="G1334">
        <v>-23.778448935268798</v>
      </c>
      <c r="H1334">
        <v>36.797246720486001</v>
      </c>
      <c r="I1334">
        <v>4.4285098569048502</v>
      </c>
      <c r="J1334">
        <v>-7.2649091971455499</v>
      </c>
      <c r="K1334">
        <v>35.254585105940301</v>
      </c>
      <c r="L1334">
        <v>33.966217901216901</v>
      </c>
      <c r="M1334">
        <v>52.693732459261099</v>
      </c>
      <c r="N1334">
        <v>2.1635714398621202</v>
      </c>
      <c r="O1334">
        <v>26.366950182259998</v>
      </c>
      <c r="P1334">
        <v>58.269230769230703</v>
      </c>
      <c r="Q1334">
        <v>0.16218179848817099</v>
      </c>
    </row>
    <row r="1335" spans="1:17" hidden="1" x14ac:dyDescent="0.3">
      <c r="A1335" t="s">
        <v>2836</v>
      </c>
      <c r="B1335" t="s">
        <v>2837</v>
      </c>
      <c r="C1335" t="s">
        <v>3184</v>
      </c>
      <c r="D1335" t="s">
        <v>570</v>
      </c>
      <c r="E1335">
        <v>1432.9472245119</v>
      </c>
      <c r="F1335">
        <v>420.6</v>
      </c>
      <c r="G1335">
        <v>81.763743281538495</v>
      </c>
      <c r="H1335">
        <v>7.9393651353912498</v>
      </c>
      <c r="I1335">
        <v>45.902239836936801</v>
      </c>
      <c r="J1335">
        <v>7.72607942729854</v>
      </c>
      <c r="K1335">
        <v>369.69415314445598</v>
      </c>
      <c r="L1335">
        <v>295.50119670158603</v>
      </c>
      <c r="M1335">
        <v>65.600679856860197</v>
      </c>
      <c r="N1335">
        <v>0.73271703153783896</v>
      </c>
      <c r="O1335">
        <v>8.1431288635282808</v>
      </c>
      <c r="P1335">
        <v>137.627118644067</v>
      </c>
      <c r="Q1335">
        <v>7.5669774317985994E-2</v>
      </c>
    </row>
    <row r="1336" spans="1:17" hidden="1" x14ac:dyDescent="0.3">
      <c r="A1336" t="s">
        <v>2838</v>
      </c>
      <c r="B1336" t="s">
        <v>2839</v>
      </c>
      <c r="C1336" t="s">
        <v>3184</v>
      </c>
      <c r="D1336" t="s">
        <v>21</v>
      </c>
      <c r="E1336">
        <v>1432.715148924</v>
      </c>
      <c r="F1336">
        <v>147.08000000000001</v>
      </c>
      <c r="G1336">
        <v>42.083247944740997</v>
      </c>
      <c r="H1336">
        <v>-7.1486861225056098</v>
      </c>
      <c r="I1336">
        <v>25.832248446720399</v>
      </c>
      <c r="J1336">
        <v>7.1329013062049302</v>
      </c>
      <c r="K1336">
        <v>143.54151756196001</v>
      </c>
      <c r="L1336">
        <v>120.329285339539</v>
      </c>
      <c r="M1336">
        <v>63.595875733322899</v>
      </c>
      <c r="N1336">
        <v>0.43401924153877203</v>
      </c>
      <c r="O1336">
        <v>25.305955942344301</v>
      </c>
      <c r="P1336">
        <v>102.86896551724099</v>
      </c>
      <c r="Q1336">
        <v>9.6459360176281997E-2</v>
      </c>
    </row>
    <row r="1337" spans="1:17" hidden="1" x14ac:dyDescent="0.3">
      <c r="A1337" t="s">
        <v>2840</v>
      </c>
      <c r="B1337" t="s">
        <v>2841</v>
      </c>
      <c r="C1337" t="s">
        <v>3184</v>
      </c>
      <c r="D1337" t="s">
        <v>270</v>
      </c>
      <c r="E1337">
        <v>1426.7301523148301</v>
      </c>
      <c r="F1337">
        <v>151.44999999999999</v>
      </c>
      <c r="G1337">
        <v>31.052720351033599</v>
      </c>
      <c r="H1337">
        <v>5.1883239679462498</v>
      </c>
      <c r="I1337">
        <v>44.6581501710289</v>
      </c>
      <c r="J1337">
        <v>-4.8319528382228301</v>
      </c>
      <c r="K1337">
        <v>147.69755960687701</v>
      </c>
      <c r="L1337">
        <v>123.357331665865</v>
      </c>
      <c r="M1337">
        <v>32.068199824300002</v>
      </c>
      <c r="N1337">
        <v>0.82788443078602003</v>
      </c>
      <c r="O1337">
        <v>17.530538131396501</v>
      </c>
      <c r="P1337">
        <v>84.920634920634797</v>
      </c>
      <c r="Q1337">
        <v>7.8923747905899997E-4</v>
      </c>
    </row>
    <row r="1338" spans="1:17" hidden="1" x14ac:dyDescent="0.3">
      <c r="A1338" t="s">
        <v>2842</v>
      </c>
      <c r="B1338" t="s">
        <v>2843</v>
      </c>
      <c r="C1338" t="s">
        <v>3184</v>
      </c>
      <c r="D1338" t="s">
        <v>610</v>
      </c>
      <c r="E1338">
        <v>1426.0798984999999</v>
      </c>
      <c r="F1338">
        <v>239</v>
      </c>
      <c r="G1338">
        <v>-20.839917067801199</v>
      </c>
      <c r="H1338">
        <v>-14.9967461775214</v>
      </c>
      <c r="I1338">
        <v>-8.0073352513858609</v>
      </c>
      <c r="J1338">
        <v>2.9305738984802199</v>
      </c>
      <c r="K1338">
        <v>250.42104577792301</v>
      </c>
      <c r="L1338">
        <v>239.47611815269201</v>
      </c>
      <c r="M1338">
        <v>43.825802560816498</v>
      </c>
      <c r="N1338">
        <v>0.50942670337428697</v>
      </c>
      <c r="O1338">
        <v>28.870292887029201</v>
      </c>
      <c r="P1338">
        <v>24.4791666666666</v>
      </c>
      <c r="Q1338">
        <v>-1.3165146597563E-2</v>
      </c>
    </row>
    <row r="1339" spans="1:17" hidden="1" x14ac:dyDescent="0.3">
      <c r="A1339" t="s">
        <v>2844</v>
      </c>
      <c r="B1339" t="s">
        <v>2845</v>
      </c>
      <c r="C1339" t="s">
        <v>3184</v>
      </c>
      <c r="D1339" t="s">
        <v>77</v>
      </c>
      <c r="E1339">
        <v>1417.40729322006</v>
      </c>
      <c r="F1339">
        <v>95.99</v>
      </c>
      <c r="G1339">
        <v>-26.280783202308999</v>
      </c>
      <c r="H1339">
        <v>-7.4087209026091996</v>
      </c>
      <c r="I1339">
        <v>-24.4182137431415</v>
      </c>
      <c r="J1339">
        <v>-0.27334050521709402</v>
      </c>
      <c r="K1339">
        <v>100.188243059453</v>
      </c>
      <c r="L1339">
        <v>101.543719358641</v>
      </c>
      <c r="M1339">
        <v>45.286429266674503</v>
      </c>
      <c r="N1339">
        <v>1.26448846452731</v>
      </c>
      <c r="O1339">
        <v>29.075945410980299</v>
      </c>
      <c r="P1339">
        <v>15.3725961538461</v>
      </c>
      <c r="Q1339">
        <v>-3.573375062644E-3</v>
      </c>
    </row>
    <row r="1340" spans="1:17" hidden="1" x14ac:dyDescent="0.3">
      <c r="A1340" t="s">
        <v>2846</v>
      </c>
      <c r="B1340" t="s">
        <v>2847</v>
      </c>
      <c r="C1340" t="s">
        <v>3184</v>
      </c>
      <c r="D1340" t="s">
        <v>468</v>
      </c>
      <c r="E1340">
        <v>1414.1776608379901</v>
      </c>
      <c r="F1340">
        <v>82.22</v>
      </c>
      <c r="G1340">
        <v>-4.7704639090797896</v>
      </c>
      <c r="H1340">
        <v>-12.168259037188299</v>
      </c>
      <c r="I1340">
        <v>17.127465355078701</v>
      </c>
      <c r="J1340">
        <v>0.20171861249541601</v>
      </c>
      <c r="K1340">
        <v>87.702551366785002</v>
      </c>
      <c r="L1340">
        <v>82.724786456542901</v>
      </c>
      <c r="M1340">
        <v>35.684782602435</v>
      </c>
      <c r="N1340">
        <v>0.52557923237266002</v>
      </c>
      <c r="O1340">
        <v>27.645341765993599</v>
      </c>
      <c r="P1340">
        <v>46.952636282394899</v>
      </c>
      <c r="Q1340">
        <v>-6.2880075849848005E-2</v>
      </c>
    </row>
    <row r="1341" spans="1:17" hidden="1" x14ac:dyDescent="0.3">
      <c r="A1341" t="s">
        <v>2848</v>
      </c>
      <c r="B1341" t="s">
        <v>2849</v>
      </c>
      <c r="C1341" t="s">
        <v>3184</v>
      </c>
      <c r="D1341" t="s">
        <v>77</v>
      </c>
      <c r="E1341">
        <v>1408.1085606829399</v>
      </c>
      <c r="F1341">
        <v>47.65</v>
      </c>
      <c r="G1341">
        <v>-31.8090133556531</v>
      </c>
      <c r="H1341">
        <v>-6.8620957353471201</v>
      </c>
      <c r="I1341">
        <v>-12.285509371104901</v>
      </c>
      <c r="J1341">
        <v>-0.40215670995833303</v>
      </c>
      <c r="K1341">
        <v>48.920588566059102</v>
      </c>
      <c r="L1341">
        <v>48.3053868145156</v>
      </c>
      <c r="M1341">
        <v>43.682666082700301</v>
      </c>
      <c r="N1341">
        <v>0.50810593530210102</v>
      </c>
      <c r="O1341">
        <v>26.9348206789297</v>
      </c>
      <c r="P1341">
        <v>23.285899094437202</v>
      </c>
      <c r="Q1341">
        <v>3.3986043205420001E-2</v>
      </c>
    </row>
    <row r="1342" spans="1:17" hidden="1" x14ac:dyDescent="0.3">
      <c r="A1342" t="s">
        <v>2850</v>
      </c>
      <c r="B1342" t="s">
        <v>2851</v>
      </c>
      <c r="C1342" t="s">
        <v>3184</v>
      </c>
      <c r="D1342" t="s">
        <v>46</v>
      </c>
      <c r="E1342">
        <v>1402.115663304</v>
      </c>
      <c r="F1342">
        <v>62.64</v>
      </c>
      <c r="G1342">
        <v>-29.918852735115301</v>
      </c>
      <c r="H1342">
        <v>-12.0156502778948</v>
      </c>
      <c r="I1342">
        <v>-21.632566747649999</v>
      </c>
      <c r="J1342">
        <v>-5.2229821239211702</v>
      </c>
      <c r="K1342">
        <v>68.980591985162107</v>
      </c>
      <c r="L1342">
        <v>68.782638464029702</v>
      </c>
      <c r="M1342">
        <v>30.396194459028099</v>
      </c>
      <c r="N1342">
        <v>0.47531937347234499</v>
      </c>
      <c r="O1342">
        <v>48.7068965517241</v>
      </c>
      <c r="P1342">
        <v>16.756756756756701</v>
      </c>
      <c r="Q1342">
        <v>7.3457826219974001E-2</v>
      </c>
    </row>
    <row r="1343" spans="1:17" hidden="1" x14ac:dyDescent="0.3">
      <c r="A1343" t="s">
        <v>2852</v>
      </c>
      <c r="B1343" t="s">
        <v>2853</v>
      </c>
      <c r="C1343" t="s">
        <v>3184</v>
      </c>
      <c r="D1343" t="s">
        <v>387</v>
      </c>
      <c r="E1343">
        <v>1401.2100383260699</v>
      </c>
      <c r="F1343">
        <v>1312.8</v>
      </c>
      <c r="G1343">
        <v>270.414909101646</v>
      </c>
      <c r="H1343">
        <v>-1.1373224640831501</v>
      </c>
      <c r="I1343">
        <v>92.023617125205703</v>
      </c>
      <c r="J1343">
        <v>-3.2709846628984298</v>
      </c>
      <c r="K1343">
        <v>1201.1590094943799</v>
      </c>
      <c r="L1343">
        <v>865.08221183111198</v>
      </c>
      <c r="M1343">
        <v>58.204617778823199</v>
      </c>
      <c r="N1343">
        <v>0.29992797832142898</v>
      </c>
      <c r="O1343">
        <v>20.216331505179699</v>
      </c>
      <c r="P1343">
        <v>326.16458367148101</v>
      </c>
      <c r="Q1343">
        <v>0.14288673484483499</v>
      </c>
    </row>
    <row r="1344" spans="1:17" hidden="1" x14ac:dyDescent="0.3">
      <c r="A1344" t="s">
        <v>2854</v>
      </c>
      <c r="B1344" t="s">
        <v>2855</v>
      </c>
      <c r="C1344" t="s">
        <v>3184</v>
      </c>
      <c r="D1344" t="s">
        <v>440</v>
      </c>
      <c r="E1344">
        <v>1400.77840201</v>
      </c>
      <c r="F1344">
        <v>585.65</v>
      </c>
      <c r="G1344">
        <v>89.556486950313797</v>
      </c>
      <c r="H1344">
        <v>-9.2627060894667697</v>
      </c>
      <c r="I1344">
        <v>39.9232321046604</v>
      </c>
      <c r="J1344">
        <v>1.1889846143231699</v>
      </c>
      <c r="K1344">
        <v>567.01109885778203</v>
      </c>
      <c r="L1344">
        <v>461.13482379078999</v>
      </c>
      <c r="M1344">
        <v>45.555494992603599</v>
      </c>
      <c r="N1344">
        <v>0.49144412876226401</v>
      </c>
      <c r="O1344">
        <v>14.0527618884999</v>
      </c>
      <c r="P1344">
        <v>136.054010479645</v>
      </c>
      <c r="Q1344">
        <v>0.13100413539967901</v>
      </c>
    </row>
    <row r="1345" spans="1:17" hidden="1" x14ac:dyDescent="0.3">
      <c r="A1345" t="s">
        <v>2856</v>
      </c>
      <c r="B1345" t="s">
        <v>2857</v>
      </c>
      <c r="C1345" t="s">
        <v>3184</v>
      </c>
      <c r="D1345" t="s">
        <v>54</v>
      </c>
      <c r="E1345">
        <v>1400.2562537040001</v>
      </c>
      <c r="F1345">
        <v>133.32</v>
      </c>
      <c r="G1345">
        <v>16.1177278245205</v>
      </c>
      <c r="H1345">
        <v>3.37697645021575</v>
      </c>
      <c r="I1345">
        <v>-1.9594688886927001</v>
      </c>
      <c r="J1345">
        <v>-1.3813435941473899</v>
      </c>
      <c r="K1345">
        <v>125.24664056495099</v>
      </c>
      <c r="L1345">
        <v>115.541838911741</v>
      </c>
      <c r="M1345">
        <v>53.1952090831482</v>
      </c>
      <c r="N1345">
        <v>1.3570569357321001</v>
      </c>
      <c r="O1345">
        <v>12.2112211221122</v>
      </c>
      <c r="P1345">
        <v>72.359405300581699</v>
      </c>
      <c r="Q1345">
        <v>4.6718027697719997E-3</v>
      </c>
    </row>
    <row r="1346" spans="1:17" hidden="1" x14ac:dyDescent="0.3">
      <c r="A1346" t="s">
        <v>2858</v>
      </c>
      <c r="B1346" t="s">
        <v>2859</v>
      </c>
      <c r="C1346" t="s">
        <v>3184</v>
      </c>
      <c r="D1346" t="s">
        <v>54</v>
      </c>
      <c r="E1346">
        <v>1393.2678796799901</v>
      </c>
      <c r="F1346">
        <v>695.6</v>
      </c>
      <c r="G1346">
        <v>1.4259546103751599</v>
      </c>
      <c r="H1346">
        <v>-4.7932315475431801</v>
      </c>
      <c r="I1346">
        <v>-1.0193283251332299</v>
      </c>
      <c r="J1346">
        <v>-2.3095375079028901</v>
      </c>
      <c r="K1346">
        <v>700.13817370858499</v>
      </c>
      <c r="L1346">
        <v>632.52514889332303</v>
      </c>
      <c r="M1346">
        <v>40.789679540783403</v>
      </c>
      <c r="N1346">
        <v>0.56382731198950298</v>
      </c>
      <c r="O1346">
        <v>16.712190914318501</v>
      </c>
      <c r="P1346">
        <v>47.372881355932201</v>
      </c>
      <c r="Q1346">
        <v>5.0518294308589E-2</v>
      </c>
    </row>
    <row r="1347" spans="1:17" hidden="1" x14ac:dyDescent="0.3">
      <c r="A1347" t="s">
        <v>2860</v>
      </c>
      <c r="B1347" t="s">
        <v>2861</v>
      </c>
      <c r="C1347" t="s">
        <v>3184</v>
      </c>
      <c r="D1347" t="s">
        <v>127</v>
      </c>
      <c r="E1347">
        <v>1389.66732635218</v>
      </c>
      <c r="F1347">
        <v>24.99</v>
      </c>
      <c r="G1347">
        <v>-21.994721585831599</v>
      </c>
      <c r="H1347">
        <v>-5.0612817146364897</v>
      </c>
      <c r="I1347">
        <v>-26.072429726589299</v>
      </c>
      <c r="J1347">
        <v>-0.593960737456798</v>
      </c>
      <c r="K1347">
        <v>26.5683386937649</v>
      </c>
      <c r="L1347">
        <v>27.9007509683241</v>
      </c>
      <c r="M1347">
        <v>44.965691932334103</v>
      </c>
      <c r="N1347">
        <v>1.2106254125220099</v>
      </c>
      <c r="O1347">
        <v>57.663065226090403</v>
      </c>
      <c r="P1347">
        <v>14.1095890410958</v>
      </c>
      <c r="Q1347">
        <v>0.195316067831562</v>
      </c>
    </row>
    <row r="1348" spans="1:17" hidden="1" x14ac:dyDescent="0.3">
      <c r="A1348" t="s">
        <v>2862</v>
      </c>
      <c r="B1348" t="s">
        <v>2863</v>
      </c>
      <c r="C1348" t="s">
        <v>3184</v>
      </c>
      <c r="D1348" t="s">
        <v>1616</v>
      </c>
      <c r="E1348">
        <v>1386.8818236238999</v>
      </c>
      <c r="F1348">
        <v>1829.05</v>
      </c>
      <c r="G1348">
        <v>40.7614345536903</v>
      </c>
      <c r="H1348">
        <v>7.9607113899747901</v>
      </c>
      <c r="I1348">
        <v>36.7968071160603</v>
      </c>
      <c r="J1348">
        <v>0.25610748725176702</v>
      </c>
      <c r="K1348">
        <v>1709.95999924593</v>
      </c>
      <c r="L1348">
        <v>1433.9012687427801</v>
      </c>
      <c r="M1348">
        <v>54.5261312639932</v>
      </c>
      <c r="N1348">
        <v>0.52129009113364899</v>
      </c>
      <c r="O1348">
        <v>12.533829036931699</v>
      </c>
      <c r="P1348">
        <v>87.585252038356998</v>
      </c>
      <c r="Q1348">
        <v>7.2913967798064E-2</v>
      </c>
    </row>
    <row r="1349" spans="1:17" hidden="1" x14ac:dyDescent="0.3">
      <c r="A1349" t="s">
        <v>2864</v>
      </c>
      <c r="B1349" t="s">
        <v>2865</v>
      </c>
      <c r="C1349" t="s">
        <v>3184</v>
      </c>
      <c r="D1349" t="s">
        <v>766</v>
      </c>
      <c r="E1349">
        <v>1386.4929999999999</v>
      </c>
      <c r="F1349">
        <v>259.39999999999998</v>
      </c>
      <c r="G1349">
        <v>-51.923614825847999</v>
      </c>
      <c r="H1349">
        <v>8.6316773049166091</v>
      </c>
      <c r="I1349">
        <v>-43.8852876965137</v>
      </c>
      <c r="J1349">
        <v>-1.3453036575714199</v>
      </c>
      <c r="K1349">
        <v>245.80810674953301</v>
      </c>
      <c r="M1349">
        <v>70.820280556562196</v>
      </c>
      <c r="N1349">
        <v>1.85526627225049</v>
      </c>
      <c r="O1349">
        <v>79.64533538936</v>
      </c>
      <c r="P1349">
        <v>22.364262465210601</v>
      </c>
    </row>
    <row r="1350" spans="1:17" hidden="1" x14ac:dyDescent="0.3">
      <c r="A1350" t="s">
        <v>2866</v>
      </c>
      <c r="B1350" t="s">
        <v>2867</v>
      </c>
      <c r="C1350" t="s">
        <v>3184</v>
      </c>
      <c r="D1350" t="s">
        <v>2743</v>
      </c>
      <c r="E1350">
        <v>1382.57693570533</v>
      </c>
      <c r="F1350">
        <v>17.32</v>
      </c>
      <c r="G1350">
        <v>50.955641192010098</v>
      </c>
      <c r="H1350">
        <v>21.937090817621002</v>
      </c>
      <c r="I1350">
        <v>81.080749348018998</v>
      </c>
      <c r="J1350">
        <v>4.6274871468975096</v>
      </c>
      <c r="K1350">
        <v>14.3562375185827</v>
      </c>
      <c r="L1350">
        <v>14.1530222762104</v>
      </c>
      <c r="M1350">
        <v>68.020406503587196</v>
      </c>
      <c r="N1350">
        <v>2.8989890912310998</v>
      </c>
      <c r="O1350">
        <v>3.63741339491916</v>
      </c>
      <c r="P1350">
        <v>127.29658792650901</v>
      </c>
      <c r="Q1350">
        <v>0.23494774963106499</v>
      </c>
    </row>
    <row r="1351" spans="1:17" hidden="1" x14ac:dyDescent="0.3">
      <c r="A1351" t="s">
        <v>2868</v>
      </c>
      <c r="B1351" t="s">
        <v>2869</v>
      </c>
      <c r="C1351" t="s">
        <v>3184</v>
      </c>
      <c r="D1351" t="s">
        <v>46</v>
      </c>
      <c r="E1351">
        <v>1380.39910274</v>
      </c>
      <c r="F1351">
        <v>241.57</v>
      </c>
      <c r="G1351">
        <v>247.87062094909501</v>
      </c>
      <c r="H1351">
        <v>46.710391986590601</v>
      </c>
      <c r="I1351">
        <v>98.931908600011099</v>
      </c>
      <c r="J1351">
        <v>-3.5286204977757099E-2</v>
      </c>
      <c r="K1351">
        <v>185.90289515022201</v>
      </c>
      <c r="L1351">
        <v>134.80507860417899</v>
      </c>
      <c r="M1351">
        <v>68.737939760790496</v>
      </c>
      <c r="N1351">
        <v>1.8142952669332599</v>
      </c>
      <c r="O1351">
        <v>5.8906321149149399</v>
      </c>
      <c r="P1351">
        <v>319.02862098872498</v>
      </c>
      <c r="Q1351">
        <v>0.13137486845746499</v>
      </c>
    </row>
    <row r="1352" spans="1:17" hidden="1" x14ac:dyDescent="0.3">
      <c r="A1352" t="s">
        <v>2870</v>
      </c>
      <c r="B1352" t="s">
        <v>2871</v>
      </c>
      <c r="C1352" t="s">
        <v>3184</v>
      </c>
      <c r="D1352" t="s">
        <v>124</v>
      </c>
      <c r="E1352">
        <v>1378.52791856</v>
      </c>
      <c r="F1352">
        <v>722.8</v>
      </c>
      <c r="G1352">
        <v>-27.3227247480289</v>
      </c>
      <c r="H1352">
        <v>4.4327965951647297</v>
      </c>
      <c r="I1352">
        <v>-0.470715109297074</v>
      </c>
      <c r="J1352">
        <v>-3.3065515225436801</v>
      </c>
      <c r="K1352">
        <v>694.85098616279902</v>
      </c>
      <c r="L1352">
        <v>659.22330160617605</v>
      </c>
      <c r="M1352">
        <v>59.147279168577299</v>
      </c>
      <c r="N1352">
        <v>2.4917324872999802</v>
      </c>
      <c r="O1352">
        <v>16.906474820143799</v>
      </c>
      <c r="P1352">
        <v>31.657559198542799</v>
      </c>
      <c r="Q1352">
        <v>4.5609058199377002E-2</v>
      </c>
    </row>
    <row r="1353" spans="1:17" hidden="1" x14ac:dyDescent="0.3">
      <c r="A1353" t="s">
        <v>2872</v>
      </c>
      <c r="B1353" t="s">
        <v>2873</v>
      </c>
      <c r="C1353" t="s">
        <v>3184</v>
      </c>
      <c r="D1353" t="s">
        <v>83</v>
      </c>
      <c r="E1353">
        <v>1374.7990255483201</v>
      </c>
      <c r="F1353">
        <v>857.4</v>
      </c>
      <c r="G1353">
        <v>-27.294120851160599</v>
      </c>
      <c r="H1353">
        <v>-3.6917261957802698</v>
      </c>
      <c r="I1353">
        <v>-6.72579319333546</v>
      </c>
      <c r="J1353">
        <v>7.0497495160127696E-2</v>
      </c>
      <c r="K1353">
        <v>843.67580560880697</v>
      </c>
      <c r="L1353">
        <v>819.55114625971396</v>
      </c>
      <c r="M1353">
        <v>50.849464216572599</v>
      </c>
      <c r="N1353">
        <v>0.66876685974065098</v>
      </c>
      <c r="O1353">
        <v>22.043386983904799</v>
      </c>
      <c r="P1353">
        <v>22.863079458336301</v>
      </c>
      <c r="Q1353">
        <v>-6.1880629838332001E-2</v>
      </c>
    </row>
    <row r="1354" spans="1:17" hidden="1" x14ac:dyDescent="0.3">
      <c r="A1354" t="s">
        <v>2874</v>
      </c>
      <c r="B1354" t="s">
        <v>2875</v>
      </c>
      <c r="C1354" t="s">
        <v>3184</v>
      </c>
      <c r="D1354" t="s">
        <v>187</v>
      </c>
      <c r="E1354">
        <v>1372.35837050534</v>
      </c>
      <c r="F1354">
        <v>212.37</v>
      </c>
      <c r="G1354">
        <v>-49.619645606642301</v>
      </c>
      <c r="H1354">
        <v>-13.735523549784199</v>
      </c>
      <c r="I1354">
        <v>-33.106349786903898</v>
      </c>
      <c r="J1354">
        <v>-6.5140239621253704</v>
      </c>
      <c r="O1354">
        <v>27.555681122568998</v>
      </c>
      <c r="P1354">
        <v>2.33712413261371</v>
      </c>
    </row>
    <row r="1355" spans="1:17" hidden="1" x14ac:dyDescent="0.3">
      <c r="A1355" t="s">
        <v>2876</v>
      </c>
      <c r="B1355" t="s">
        <v>2877</v>
      </c>
      <c r="C1355" t="s">
        <v>3184</v>
      </c>
      <c r="D1355" t="s">
        <v>77</v>
      </c>
      <c r="E1355">
        <v>1370.1401676017999</v>
      </c>
      <c r="F1355">
        <v>123.19</v>
      </c>
      <c r="G1355">
        <v>14.5477043773333</v>
      </c>
      <c r="H1355">
        <v>-1.7909348493113799</v>
      </c>
      <c r="I1355">
        <v>-3.5641063011407801</v>
      </c>
      <c r="J1355">
        <v>0.21341282619123</v>
      </c>
      <c r="K1355">
        <v>126.411753315379</v>
      </c>
      <c r="L1355">
        <v>115.614653419261</v>
      </c>
      <c r="M1355">
        <v>39.7222622461924</v>
      </c>
      <c r="N1355">
        <v>0.81370530607829095</v>
      </c>
      <c r="O1355">
        <v>20.837730335254399</v>
      </c>
      <c r="P1355">
        <v>64.034620505991995</v>
      </c>
    </row>
    <row r="1356" spans="1:17" hidden="1" x14ac:dyDescent="0.3">
      <c r="A1356" t="s">
        <v>2878</v>
      </c>
      <c r="B1356" t="s">
        <v>2879</v>
      </c>
      <c r="C1356" t="s">
        <v>3184</v>
      </c>
      <c r="D1356" t="s">
        <v>431</v>
      </c>
      <c r="E1356">
        <v>1369.1190310299901</v>
      </c>
      <c r="F1356">
        <v>81.94</v>
      </c>
      <c r="G1356">
        <v>29.622169989445698</v>
      </c>
      <c r="H1356">
        <v>-6.83303519122778</v>
      </c>
      <c r="I1356">
        <v>-5.2281233649457501</v>
      </c>
      <c r="J1356">
        <v>-4.99147742661886</v>
      </c>
      <c r="K1356">
        <v>80.985208317873401</v>
      </c>
      <c r="L1356">
        <v>71.838804293218999</v>
      </c>
      <c r="M1356">
        <v>43.7524174917069</v>
      </c>
      <c r="N1356">
        <v>1.3859221153443899</v>
      </c>
      <c r="O1356">
        <v>11.850134244569199</v>
      </c>
      <c r="P1356">
        <v>77.744034707158306</v>
      </c>
      <c r="Q1356">
        <v>6.5025110000211994E-2</v>
      </c>
    </row>
    <row r="1357" spans="1:17" hidden="1" x14ac:dyDescent="0.3">
      <c r="A1357" t="s">
        <v>2880</v>
      </c>
      <c r="B1357" t="s">
        <v>2881</v>
      </c>
      <c r="C1357" t="s">
        <v>3184</v>
      </c>
      <c r="D1357" t="s">
        <v>270</v>
      </c>
      <c r="E1357">
        <v>1364.9103356406199</v>
      </c>
      <c r="F1357">
        <v>228.46</v>
      </c>
      <c r="G1357">
        <v>56.286668966785797</v>
      </c>
      <c r="H1357">
        <v>-7.0313568831175601</v>
      </c>
      <c r="I1357">
        <v>60.9592267993186</v>
      </c>
      <c r="J1357">
        <v>-2.6827258230512698</v>
      </c>
      <c r="K1357">
        <v>209.34519067852401</v>
      </c>
      <c r="L1357">
        <v>163.096900086457</v>
      </c>
      <c r="M1357">
        <v>46.681578939407103</v>
      </c>
      <c r="N1357">
        <v>0.43211755074733499</v>
      </c>
      <c r="O1357">
        <v>17.053313490326499</v>
      </c>
      <c r="P1357">
        <v>111.243643088303</v>
      </c>
      <c r="Q1357">
        <v>0.13485810531474199</v>
      </c>
    </row>
    <row r="1358" spans="1:17" hidden="1" x14ac:dyDescent="0.3">
      <c r="A1358" t="s">
        <v>2882</v>
      </c>
      <c r="B1358" t="s">
        <v>2883</v>
      </c>
      <c r="C1358" t="s">
        <v>3184</v>
      </c>
      <c r="D1358" t="s">
        <v>21</v>
      </c>
      <c r="E1358">
        <v>1363.9544712229299</v>
      </c>
      <c r="F1358">
        <v>213.93</v>
      </c>
      <c r="G1358">
        <v>42.284332237806403</v>
      </c>
      <c r="H1358">
        <v>-3.45571053039364</v>
      </c>
      <c r="I1358">
        <v>34.389282871165001</v>
      </c>
      <c r="J1358">
        <v>-2.2058997478135098</v>
      </c>
      <c r="K1358">
        <v>206.8041473202</v>
      </c>
      <c r="L1358">
        <v>169.78021158742101</v>
      </c>
      <c r="M1358">
        <v>41.049787813009097</v>
      </c>
      <c r="N1358">
        <v>0.23959050637328899</v>
      </c>
      <c r="O1358">
        <v>16.813911092413399</v>
      </c>
      <c r="P1358">
        <v>81.835954101147394</v>
      </c>
      <c r="Q1358">
        <v>0.105176975693532</v>
      </c>
    </row>
    <row r="1359" spans="1:17" hidden="1" x14ac:dyDescent="0.3">
      <c r="A1359" t="s">
        <v>2884</v>
      </c>
      <c r="B1359" t="s">
        <v>2885</v>
      </c>
      <c r="C1359" t="s">
        <v>3184</v>
      </c>
      <c r="D1359" t="s">
        <v>1025</v>
      </c>
      <c r="E1359">
        <v>1362.637232</v>
      </c>
      <c r="F1359">
        <v>89.48</v>
      </c>
      <c r="G1359">
        <v>-22.569874725443</v>
      </c>
      <c r="H1359">
        <v>-3.9473508424805401</v>
      </c>
      <c r="I1359">
        <v>-12.5255259896658</v>
      </c>
      <c r="J1359">
        <v>0.93461364276718395</v>
      </c>
      <c r="K1359">
        <v>89.262486951030596</v>
      </c>
      <c r="L1359">
        <v>89.278525262354805</v>
      </c>
      <c r="M1359">
        <v>51.764095910495499</v>
      </c>
      <c r="N1359">
        <v>0.47025621074032198</v>
      </c>
      <c r="O1359">
        <v>29.246759052302099</v>
      </c>
      <c r="P1359">
        <v>20.918918918918902</v>
      </c>
      <c r="Q1359">
        <v>-1.4932589103773E-2</v>
      </c>
    </row>
    <row r="1360" spans="1:17" hidden="1" x14ac:dyDescent="0.3">
      <c r="A1360" t="s">
        <v>2886</v>
      </c>
      <c r="B1360" t="s">
        <v>2887</v>
      </c>
      <c r="C1360" t="s">
        <v>3184</v>
      </c>
      <c r="D1360" t="s">
        <v>83</v>
      </c>
      <c r="E1360">
        <v>1359.62251477524</v>
      </c>
      <c r="F1360">
        <v>134.44999999999999</v>
      </c>
      <c r="G1360">
        <v>-46.103331541027202</v>
      </c>
      <c r="H1360">
        <v>-16.042601284909001</v>
      </c>
      <c r="I1360">
        <v>-19.627305719725999</v>
      </c>
      <c r="J1360">
        <v>-6.5502571145846797</v>
      </c>
      <c r="K1360">
        <v>147.64366649023501</v>
      </c>
      <c r="L1360">
        <v>149.09180002141201</v>
      </c>
      <c r="M1360">
        <v>22.348751801576601</v>
      </c>
      <c r="N1360">
        <v>0.37173272249009698</v>
      </c>
      <c r="O1360">
        <v>50.985496467088097</v>
      </c>
      <c r="P1360">
        <v>18.510356985456099</v>
      </c>
      <c r="Q1360">
        <v>8.2247531790601999E-2</v>
      </c>
    </row>
    <row r="1361" spans="1:17" hidden="1" x14ac:dyDescent="0.3">
      <c r="A1361" t="s">
        <v>2888</v>
      </c>
      <c r="B1361" t="s">
        <v>2889</v>
      </c>
      <c r="C1361" t="s">
        <v>3184</v>
      </c>
      <c r="D1361" t="s">
        <v>24</v>
      </c>
      <c r="E1361">
        <v>1357.12521003353</v>
      </c>
      <c r="F1361">
        <v>300.60000000000002</v>
      </c>
      <c r="G1361">
        <v>-62.256700005812</v>
      </c>
      <c r="H1361">
        <v>-1.19798574101259</v>
      </c>
      <c r="I1361">
        <v>-31.393215593529199</v>
      </c>
      <c r="J1361">
        <v>1.5952079680000799</v>
      </c>
      <c r="K1361">
        <v>309.73067477720002</v>
      </c>
      <c r="M1361">
        <v>52.082267184297002</v>
      </c>
      <c r="N1361">
        <v>1.10579469758997</v>
      </c>
      <c r="O1361">
        <v>56.021290751829603</v>
      </c>
      <c r="P1361">
        <v>4.1580041580041502</v>
      </c>
    </row>
    <row r="1362" spans="1:17" hidden="1" x14ac:dyDescent="0.3">
      <c r="A1362" t="s">
        <v>2890</v>
      </c>
      <c r="B1362" t="s">
        <v>2891</v>
      </c>
      <c r="C1362" t="s">
        <v>3184</v>
      </c>
      <c r="D1362" t="s">
        <v>277</v>
      </c>
      <c r="E1362">
        <v>1356.0517749999999</v>
      </c>
      <c r="F1362">
        <v>83.15</v>
      </c>
      <c r="G1362">
        <v>-38.950723965159298</v>
      </c>
      <c r="H1362">
        <v>-9.3722440397619593</v>
      </c>
      <c r="I1362">
        <v>-19.4147395272404</v>
      </c>
      <c r="J1362">
        <v>-0.77225262570486397</v>
      </c>
      <c r="K1362">
        <v>85.575992225847102</v>
      </c>
      <c r="L1362">
        <v>85.153012152821503</v>
      </c>
      <c r="M1362">
        <v>31.174813729986901</v>
      </c>
      <c r="N1362">
        <v>0.508982931938322</v>
      </c>
      <c r="O1362">
        <v>26.2176788935658</v>
      </c>
      <c r="P1362">
        <v>20.507246376811601</v>
      </c>
      <c r="Q1362">
        <v>-4.7705717540570004E-3</v>
      </c>
    </row>
    <row r="1363" spans="1:17" hidden="1" x14ac:dyDescent="0.3">
      <c r="A1363" t="s">
        <v>2892</v>
      </c>
      <c r="B1363" t="s">
        <v>2893</v>
      </c>
      <c r="C1363" t="s">
        <v>3184</v>
      </c>
      <c r="D1363" t="s">
        <v>215</v>
      </c>
      <c r="E1363">
        <v>1355.3482352605799</v>
      </c>
      <c r="F1363">
        <v>4263.45</v>
      </c>
      <c r="G1363">
        <v>1646.1957306254701</v>
      </c>
      <c r="H1363">
        <v>49.307044690193003</v>
      </c>
      <c r="I1363">
        <v>1127.17466431654</v>
      </c>
      <c r="J1363">
        <v>8.7941752048434001</v>
      </c>
      <c r="K1363">
        <v>2897.3018877172399</v>
      </c>
      <c r="L1363">
        <v>1514.75545130705</v>
      </c>
      <c r="M1363">
        <v>99.9392900383897</v>
      </c>
      <c r="N1363">
        <v>1.21182340968224</v>
      </c>
      <c r="O1363">
        <v>0</v>
      </c>
      <c r="P1363">
        <v>1949.7355769230701</v>
      </c>
      <c r="Q1363">
        <v>0.34014313336445501</v>
      </c>
    </row>
    <row r="1364" spans="1:17" hidden="1" x14ac:dyDescent="0.3">
      <c r="A1364" t="s">
        <v>2894</v>
      </c>
      <c r="B1364" t="s">
        <v>2895</v>
      </c>
      <c r="C1364" t="s">
        <v>3184</v>
      </c>
      <c r="D1364" t="s">
        <v>140</v>
      </c>
      <c r="E1364">
        <v>1345.6795337273199</v>
      </c>
      <c r="F1364">
        <v>839.9</v>
      </c>
      <c r="G1364">
        <v>-18.757922782277301</v>
      </c>
      <c r="H1364">
        <v>3.0671858021024199</v>
      </c>
      <c r="I1364">
        <v>-24.306239084045298</v>
      </c>
      <c r="J1364">
        <v>3.8619242486082599</v>
      </c>
      <c r="K1364">
        <v>821.19320795146405</v>
      </c>
      <c r="L1364">
        <v>839.19734087946699</v>
      </c>
      <c r="M1364">
        <v>65.517772688560299</v>
      </c>
      <c r="N1364">
        <v>0.68246671081629995</v>
      </c>
      <c r="O1364">
        <v>28.5867365162519</v>
      </c>
      <c r="P1364">
        <v>14.1866630412616</v>
      </c>
      <c r="Q1364">
        <v>0.10872837297150199</v>
      </c>
    </row>
    <row r="1365" spans="1:17" hidden="1" x14ac:dyDescent="0.3">
      <c r="A1365" t="s">
        <v>2896</v>
      </c>
      <c r="B1365" t="s">
        <v>2897</v>
      </c>
      <c r="C1365" t="s">
        <v>3184</v>
      </c>
      <c r="D1365" t="s">
        <v>387</v>
      </c>
      <c r="E1365">
        <v>1344.41858232</v>
      </c>
      <c r="F1365">
        <v>4212.45</v>
      </c>
      <c r="G1365">
        <v>6.9366064253959498</v>
      </c>
      <c r="H1365">
        <v>0.106597127724834</v>
      </c>
      <c r="I1365">
        <v>27.569091551452299</v>
      </c>
      <c r="J1365">
        <v>-5.7993498551291696</v>
      </c>
      <c r="K1365">
        <v>4043.0127848510301</v>
      </c>
      <c r="L1365">
        <v>3565.1181622899999</v>
      </c>
      <c r="M1365">
        <v>50.795965725088898</v>
      </c>
      <c r="N1365">
        <v>1.51904552948922</v>
      </c>
      <c r="O1365">
        <v>16.084463910550799</v>
      </c>
      <c r="P1365">
        <v>73.709278350515405</v>
      </c>
      <c r="Q1365">
        <v>2.1187286743159998E-2</v>
      </c>
    </row>
    <row r="1366" spans="1:17" hidden="1" x14ac:dyDescent="0.3">
      <c r="A1366" t="s">
        <v>2898</v>
      </c>
      <c r="B1366" t="s">
        <v>2899</v>
      </c>
      <c r="C1366" t="s">
        <v>3184</v>
      </c>
      <c r="D1366" t="s">
        <v>69</v>
      </c>
      <c r="E1366">
        <v>1342.3879999999999</v>
      </c>
      <c r="F1366">
        <v>883.15</v>
      </c>
      <c r="G1366">
        <v>84.226327978547999</v>
      </c>
      <c r="H1366">
        <v>-13.695557631580501</v>
      </c>
      <c r="I1366">
        <v>73.157405121885404</v>
      </c>
      <c r="J1366">
        <v>-0.88646064386740997</v>
      </c>
      <c r="K1366">
        <v>872.09406738575001</v>
      </c>
      <c r="L1366">
        <v>690.538930167437</v>
      </c>
      <c r="M1366">
        <v>50.406519137026997</v>
      </c>
      <c r="N1366">
        <v>0.201234074688214</v>
      </c>
      <c r="O1366">
        <v>22.0913774556983</v>
      </c>
      <c r="P1366">
        <v>126.448717948717</v>
      </c>
      <c r="Q1366">
        <v>0.15431280563553301</v>
      </c>
    </row>
    <row r="1367" spans="1:17" hidden="1" x14ac:dyDescent="0.3">
      <c r="A1367" t="s">
        <v>2900</v>
      </c>
      <c r="B1367" t="s">
        <v>2901</v>
      </c>
      <c r="C1367" t="s">
        <v>3184</v>
      </c>
      <c r="D1367" t="s">
        <v>2902</v>
      </c>
      <c r="E1367">
        <v>1333.9360612154401</v>
      </c>
      <c r="F1367">
        <v>538.1</v>
      </c>
      <c r="G1367">
        <v>122.460606435307</v>
      </c>
      <c r="H1367">
        <v>2.0488211104099299</v>
      </c>
      <c r="I1367">
        <v>60.315907954730903</v>
      </c>
      <c r="J1367">
        <v>1.2942098274437901</v>
      </c>
      <c r="K1367">
        <v>499.741962128659</v>
      </c>
      <c r="L1367">
        <v>396.61755513762103</v>
      </c>
      <c r="M1367">
        <v>63.849478857989503</v>
      </c>
      <c r="N1367">
        <v>1.1588784041145199</v>
      </c>
      <c r="O1367">
        <v>3.8840364244564198</v>
      </c>
      <c r="P1367">
        <v>170.40201005025099</v>
      </c>
    </row>
    <row r="1368" spans="1:17" hidden="1" x14ac:dyDescent="0.3">
      <c r="A1368" t="s">
        <v>2903</v>
      </c>
      <c r="B1368" t="s">
        <v>2904</v>
      </c>
      <c r="C1368" t="s">
        <v>3184</v>
      </c>
      <c r="D1368" t="s">
        <v>468</v>
      </c>
      <c r="E1368">
        <v>1333.20465247999</v>
      </c>
      <c r="F1368">
        <v>577.6</v>
      </c>
      <c r="G1368">
        <v>-7.2501958228233507E-2</v>
      </c>
      <c r="H1368">
        <v>-3.8243864117944502</v>
      </c>
      <c r="I1368">
        <v>13.238301102761</v>
      </c>
      <c r="J1368">
        <v>8.7787860647812206</v>
      </c>
      <c r="K1368">
        <v>525.10103465382701</v>
      </c>
      <c r="L1368">
        <v>485.89178416742601</v>
      </c>
      <c r="M1368">
        <v>65.289258460034404</v>
      </c>
      <c r="N1368">
        <v>0.77297028227640097</v>
      </c>
      <c r="O1368">
        <v>13.382963988919601</v>
      </c>
      <c r="P1368">
        <v>63.163841807909598</v>
      </c>
      <c r="Q1368">
        <v>-1.7134297540029E-2</v>
      </c>
    </row>
    <row r="1369" spans="1:17" hidden="1" x14ac:dyDescent="0.3">
      <c r="A1369" t="s">
        <v>2905</v>
      </c>
      <c r="B1369" t="s">
        <v>2906</v>
      </c>
      <c r="C1369" t="s">
        <v>3184</v>
      </c>
      <c r="D1369" t="s">
        <v>21</v>
      </c>
      <c r="E1369">
        <v>1326.1021905728501</v>
      </c>
      <c r="F1369">
        <v>118.83</v>
      </c>
      <c r="G1369">
        <v>-0.70594267419745904</v>
      </c>
      <c r="H1369">
        <v>-8.3604643080780701</v>
      </c>
      <c r="I1369">
        <v>-18.276352665105101</v>
      </c>
      <c r="J1369">
        <v>-1.7328050561389401</v>
      </c>
      <c r="K1369">
        <v>122.815671501997</v>
      </c>
      <c r="L1369">
        <v>118.233149975129</v>
      </c>
      <c r="M1369">
        <v>38.964137804339899</v>
      </c>
      <c r="N1369">
        <v>0.28971758311026702</v>
      </c>
      <c r="O1369">
        <v>48.531515610535997</v>
      </c>
      <c r="P1369">
        <v>46.703703703703603</v>
      </c>
      <c r="Q1369">
        <v>-1.6091434827262E-2</v>
      </c>
    </row>
    <row r="1370" spans="1:17" hidden="1" x14ac:dyDescent="0.3">
      <c r="A1370" t="s">
        <v>2907</v>
      </c>
      <c r="B1370" t="s">
        <v>2908</v>
      </c>
      <c r="C1370" t="s">
        <v>3184</v>
      </c>
      <c r="D1370" t="s">
        <v>83</v>
      </c>
      <c r="E1370">
        <v>1324.58944681861</v>
      </c>
      <c r="F1370">
        <v>270.7</v>
      </c>
      <c r="G1370">
        <v>-5.7452990937390602</v>
      </c>
      <c r="H1370">
        <v>7.3721181506206097</v>
      </c>
      <c r="I1370">
        <v>-12.0558898646317</v>
      </c>
      <c r="J1370">
        <v>-6.9061278596442497</v>
      </c>
      <c r="K1370">
        <v>259.86017717985698</v>
      </c>
      <c r="L1370">
        <v>266.33648637288098</v>
      </c>
      <c r="M1370">
        <v>44.958901958620899</v>
      </c>
      <c r="N1370">
        <v>1.79475546676982</v>
      </c>
      <c r="O1370">
        <v>41.1156261544144</v>
      </c>
      <c r="P1370">
        <v>64.060606060606005</v>
      </c>
    </row>
    <row r="1371" spans="1:17" hidden="1" x14ac:dyDescent="0.3">
      <c r="A1371" t="s">
        <v>2909</v>
      </c>
      <c r="B1371" t="s">
        <v>2910</v>
      </c>
      <c r="C1371" t="s">
        <v>3184</v>
      </c>
      <c r="D1371" t="s">
        <v>280</v>
      </c>
      <c r="E1371">
        <v>1321.2135595785201</v>
      </c>
      <c r="F1371">
        <v>355.1</v>
      </c>
      <c r="G1371">
        <v>240.57876498393099</v>
      </c>
      <c r="H1371">
        <v>-3.1161298852572998</v>
      </c>
      <c r="I1371">
        <v>59.019016469728498</v>
      </c>
      <c r="J1371">
        <v>4.8256915283306796</v>
      </c>
      <c r="K1371">
        <v>314.55381289662898</v>
      </c>
      <c r="L1371">
        <v>236.64257233237501</v>
      </c>
      <c r="M1371">
        <v>57.387763459046603</v>
      </c>
      <c r="N1371">
        <v>0.444755053024674</v>
      </c>
      <c r="O1371">
        <v>16.5023936919177</v>
      </c>
      <c r="P1371">
        <v>354.11146387079702</v>
      </c>
    </row>
    <row r="1372" spans="1:17" hidden="1" x14ac:dyDescent="0.3">
      <c r="A1372" t="s">
        <v>2911</v>
      </c>
      <c r="B1372" t="s">
        <v>2912</v>
      </c>
      <c r="C1372" t="s">
        <v>3184</v>
      </c>
      <c r="D1372" t="s">
        <v>167</v>
      </c>
      <c r="E1372">
        <v>1317.6031364999999</v>
      </c>
      <c r="F1372">
        <v>574.75</v>
      </c>
      <c r="G1372">
        <v>-79.981254078840294</v>
      </c>
      <c r="H1372">
        <v>-18.213668876101501</v>
      </c>
      <c r="I1372">
        <v>-27.038434464838399</v>
      </c>
      <c r="J1372">
        <v>-1.09807509471165</v>
      </c>
      <c r="K1372">
        <v>611.39052120767406</v>
      </c>
      <c r="L1372">
        <v>683.80764765781703</v>
      </c>
      <c r="M1372">
        <v>17.698007518322601</v>
      </c>
      <c r="N1372">
        <v>0.99289287055585695</v>
      </c>
      <c r="O1372">
        <v>99.217050891691997</v>
      </c>
      <c r="P1372">
        <v>26.6666666666666</v>
      </c>
      <c r="Q1372">
        <v>6.3569333905950003E-3</v>
      </c>
    </row>
    <row r="1373" spans="1:17" hidden="1" x14ac:dyDescent="0.3">
      <c r="A1373" t="s">
        <v>2913</v>
      </c>
      <c r="B1373" t="s">
        <v>2914</v>
      </c>
      <c r="C1373" t="s">
        <v>3184</v>
      </c>
      <c r="D1373" t="s">
        <v>552</v>
      </c>
      <c r="E1373">
        <v>1315.9880297474999</v>
      </c>
      <c r="F1373">
        <v>542.20000000000005</v>
      </c>
      <c r="G1373">
        <v>-11.9985632514044</v>
      </c>
      <c r="H1373">
        <v>-8.6596068112164897</v>
      </c>
      <c r="I1373">
        <v>22.907212578714599</v>
      </c>
      <c r="J1373">
        <v>-3.6263617237628099</v>
      </c>
      <c r="K1373">
        <v>549.77927773005104</v>
      </c>
      <c r="L1373">
        <v>503.40637055017902</v>
      </c>
      <c r="M1373">
        <v>50.587653687621398</v>
      </c>
      <c r="N1373">
        <v>0.84957765266288698</v>
      </c>
      <c r="O1373">
        <v>25.414976023607501</v>
      </c>
      <c r="P1373">
        <v>60.628055102947698</v>
      </c>
      <c r="Q1373">
        <v>0.143516929358177</v>
      </c>
    </row>
    <row r="1374" spans="1:17" hidden="1" x14ac:dyDescent="0.3">
      <c r="A1374" t="s">
        <v>2915</v>
      </c>
      <c r="B1374" t="s">
        <v>2916</v>
      </c>
      <c r="C1374" t="s">
        <v>3184</v>
      </c>
      <c r="D1374" t="s">
        <v>2743</v>
      </c>
      <c r="E1374">
        <v>1315.28712</v>
      </c>
      <c r="F1374">
        <v>1604.4</v>
      </c>
      <c r="G1374">
        <v>526.720245483707</v>
      </c>
      <c r="H1374">
        <v>-21.045956071346801</v>
      </c>
      <c r="I1374">
        <v>61.703353865437002</v>
      </c>
      <c r="J1374">
        <v>-7.4927858502168601</v>
      </c>
      <c r="K1374">
        <v>1756.0062812590199</v>
      </c>
      <c r="L1374">
        <v>1270.26941658944</v>
      </c>
      <c r="M1374">
        <v>26.5077156396679</v>
      </c>
      <c r="N1374">
        <v>0.72514958502219595</v>
      </c>
      <c r="O1374">
        <v>37.746197955622002</v>
      </c>
      <c r="P1374">
        <v>579.542566709021</v>
      </c>
    </row>
    <row r="1375" spans="1:17" hidden="1" x14ac:dyDescent="0.3">
      <c r="A1375" t="s">
        <v>2917</v>
      </c>
      <c r="B1375" t="s">
        <v>2918</v>
      </c>
      <c r="C1375" t="s">
        <v>3184</v>
      </c>
      <c r="D1375" t="s">
        <v>613</v>
      </c>
      <c r="E1375">
        <v>1314.06964382603</v>
      </c>
      <c r="F1375">
        <v>23.59</v>
      </c>
      <c r="G1375">
        <v>-71.487051834973499</v>
      </c>
      <c r="H1375">
        <v>-12.150476776206499</v>
      </c>
      <c r="I1375">
        <v>-3.3102094359309802</v>
      </c>
      <c r="J1375">
        <v>-4.5554170446759397</v>
      </c>
      <c r="K1375">
        <v>24.184729233394101</v>
      </c>
      <c r="L1375">
        <v>24.990781312647901</v>
      </c>
      <c r="M1375">
        <v>25.1286051303181</v>
      </c>
      <c r="N1375">
        <v>0.64317628320755305</v>
      </c>
      <c r="O1375">
        <v>69.563374311148706</v>
      </c>
      <c r="P1375">
        <v>57.266666666666602</v>
      </c>
      <c r="Q1375">
        <v>0.24265555935047101</v>
      </c>
    </row>
    <row r="1376" spans="1:17" hidden="1" x14ac:dyDescent="0.3">
      <c r="A1376" t="s">
        <v>2919</v>
      </c>
      <c r="B1376" t="s">
        <v>2920</v>
      </c>
      <c r="C1376" t="s">
        <v>3184</v>
      </c>
      <c r="D1376" t="s">
        <v>261</v>
      </c>
      <c r="E1376">
        <v>1313.26479434159</v>
      </c>
      <c r="F1376">
        <v>1310.45</v>
      </c>
      <c r="G1376">
        <v>310.38938820914001</v>
      </c>
      <c r="H1376">
        <v>-12.4569516930866</v>
      </c>
      <c r="I1376">
        <v>-1.0282916420286301</v>
      </c>
      <c r="J1376">
        <v>-2.16024610672557</v>
      </c>
      <c r="K1376">
        <v>1383.0319724077599</v>
      </c>
      <c r="L1376">
        <v>1180.97997402632</v>
      </c>
      <c r="M1376">
        <v>44.629320839909198</v>
      </c>
      <c r="N1376">
        <v>0.94671706683630197</v>
      </c>
      <c r="O1376">
        <v>32.546071960013698</v>
      </c>
      <c r="P1376">
        <v>354.22876949739998</v>
      </c>
      <c r="Q1376">
        <v>0.16357391486487599</v>
      </c>
    </row>
    <row r="1377" spans="1:17" hidden="1" x14ac:dyDescent="0.3">
      <c r="A1377" t="s">
        <v>2921</v>
      </c>
      <c r="B1377" t="s">
        <v>2922</v>
      </c>
      <c r="C1377" t="s">
        <v>3184</v>
      </c>
      <c r="D1377" t="s">
        <v>161</v>
      </c>
      <c r="E1377">
        <v>1307.9587142739999</v>
      </c>
      <c r="F1377">
        <v>196.94</v>
      </c>
      <c r="G1377">
        <v>46.303360965055703</v>
      </c>
      <c r="H1377">
        <v>-5.8680159662429601</v>
      </c>
      <c r="I1377">
        <v>50.648945857392</v>
      </c>
      <c r="J1377">
        <v>-1.53977428739276</v>
      </c>
      <c r="K1377">
        <v>201.85363748840501</v>
      </c>
      <c r="L1377">
        <v>172.12599444627801</v>
      </c>
      <c r="M1377">
        <v>47.8456678717153</v>
      </c>
      <c r="N1377">
        <v>0.26662130998065597</v>
      </c>
      <c r="O1377">
        <v>29.374428760028401</v>
      </c>
      <c r="P1377">
        <v>104.400622729631</v>
      </c>
      <c r="Q1377">
        <v>0.177635072712856</v>
      </c>
    </row>
    <row r="1378" spans="1:17" hidden="1" x14ac:dyDescent="0.3">
      <c r="A1378" t="s">
        <v>2923</v>
      </c>
      <c r="B1378" t="s">
        <v>2924</v>
      </c>
      <c r="C1378" t="s">
        <v>3184</v>
      </c>
      <c r="D1378" t="s">
        <v>261</v>
      </c>
      <c r="E1378">
        <v>1304.7395892</v>
      </c>
      <c r="F1378">
        <v>200.94</v>
      </c>
      <c r="G1378">
        <v>128.25225481910101</v>
      </c>
      <c r="H1378">
        <v>-5.9873913658761904</v>
      </c>
      <c r="I1378">
        <v>149.027080564984</v>
      </c>
      <c r="J1378">
        <v>-0.65624836674621301</v>
      </c>
      <c r="K1378">
        <v>187.48669711561701</v>
      </c>
      <c r="L1378">
        <v>132.17495927111599</v>
      </c>
      <c r="M1378">
        <v>47.989947430192998</v>
      </c>
      <c r="N1378">
        <v>0.57659503910683696</v>
      </c>
      <c r="O1378">
        <v>8.6792077236986103</v>
      </c>
      <c r="P1378">
        <v>214.95297805642599</v>
      </c>
      <c r="Q1378">
        <v>0.14232848715606</v>
      </c>
    </row>
    <row r="1379" spans="1:17" hidden="1" x14ac:dyDescent="0.3">
      <c r="A1379" t="s">
        <v>2925</v>
      </c>
      <c r="B1379" t="s">
        <v>2926</v>
      </c>
      <c r="C1379" t="s">
        <v>3184</v>
      </c>
      <c r="D1379" t="s">
        <v>231</v>
      </c>
      <c r="E1379">
        <v>1304.4460730849701</v>
      </c>
      <c r="F1379">
        <v>278.35000000000002</v>
      </c>
      <c r="G1379">
        <v>90.521079299035307</v>
      </c>
      <c r="H1379">
        <v>-0.21938056253469099</v>
      </c>
      <c r="I1379">
        <v>68.217928859997798</v>
      </c>
      <c r="J1379">
        <v>-1.5447109366247</v>
      </c>
      <c r="K1379">
        <v>249.818334358404</v>
      </c>
      <c r="L1379">
        <v>207.663094433569</v>
      </c>
      <c r="M1379">
        <v>44.460284487655599</v>
      </c>
      <c r="N1379">
        <v>0.49894439382457201</v>
      </c>
      <c r="O1379">
        <v>11.1909466499011</v>
      </c>
      <c r="P1379">
        <v>127.782324058919</v>
      </c>
      <c r="Q1379">
        <v>0.131079766859827</v>
      </c>
    </row>
    <row r="1380" spans="1:17" hidden="1" x14ac:dyDescent="0.3">
      <c r="A1380" t="s">
        <v>2927</v>
      </c>
      <c r="B1380" t="s">
        <v>2928</v>
      </c>
      <c r="C1380" t="s">
        <v>3184</v>
      </c>
      <c r="D1380" t="s">
        <v>83</v>
      </c>
      <c r="E1380">
        <v>1300.65827496</v>
      </c>
      <c r="F1380">
        <v>135.30000000000001</v>
      </c>
      <c r="G1380">
        <v>-2.3801673474510099</v>
      </c>
      <c r="H1380">
        <v>23.1708596754242</v>
      </c>
      <c r="I1380">
        <v>5.4198142047309501</v>
      </c>
      <c r="J1380">
        <v>12.260588783470199</v>
      </c>
      <c r="K1380">
        <v>115.853122765957</v>
      </c>
      <c r="L1380">
        <v>109.23421217281999</v>
      </c>
      <c r="M1380">
        <v>65.477444415771402</v>
      </c>
      <c r="N1380">
        <v>1.2300556232148501</v>
      </c>
      <c r="O1380">
        <v>20.946045824094501</v>
      </c>
      <c r="P1380">
        <v>54.805491990846598</v>
      </c>
      <c r="Q1380">
        <v>-3.4419185487551997E-2</v>
      </c>
    </row>
    <row r="1381" spans="1:17" hidden="1" x14ac:dyDescent="0.3">
      <c r="A1381" t="s">
        <v>2929</v>
      </c>
      <c r="B1381" t="s">
        <v>2930</v>
      </c>
      <c r="C1381" t="s">
        <v>3184</v>
      </c>
      <c r="D1381" t="s">
        <v>106</v>
      </c>
      <c r="E1381">
        <v>1299.8898225999999</v>
      </c>
      <c r="F1381">
        <v>509.75</v>
      </c>
      <c r="G1381">
        <v>77.639441714225796</v>
      </c>
      <c r="H1381">
        <v>-14.160739812759999</v>
      </c>
      <c r="I1381">
        <v>7.0883227563395996</v>
      </c>
      <c r="J1381">
        <v>-0.90842920461167298</v>
      </c>
      <c r="K1381">
        <v>541.73816437105597</v>
      </c>
      <c r="L1381">
        <v>473.30099676883299</v>
      </c>
      <c r="M1381">
        <v>46.694276548887601</v>
      </c>
      <c r="N1381">
        <v>0.46699694826714</v>
      </c>
      <c r="O1381">
        <v>39.2839627268268</v>
      </c>
      <c r="P1381">
        <v>155.770195684897</v>
      </c>
      <c r="Q1381">
        <v>0.15597001392578699</v>
      </c>
    </row>
    <row r="1382" spans="1:17" hidden="1" x14ac:dyDescent="0.3">
      <c r="A1382" t="s">
        <v>2931</v>
      </c>
      <c r="B1382" t="s">
        <v>2932</v>
      </c>
      <c r="C1382" t="s">
        <v>3184</v>
      </c>
      <c r="E1382">
        <v>1297.3236761399901</v>
      </c>
      <c r="F1382">
        <v>521.9</v>
      </c>
      <c r="G1382">
        <v>110.87702971786101</v>
      </c>
      <c r="H1382">
        <v>26.641173981079898</v>
      </c>
      <c r="I1382">
        <v>127.39032553760001</v>
      </c>
      <c r="J1382">
        <v>20.8066473824755</v>
      </c>
      <c r="M1382">
        <v>82.083326126740204</v>
      </c>
      <c r="O1382">
        <v>0</v>
      </c>
      <c r="P1382">
        <v>154.33723196880999</v>
      </c>
    </row>
    <row r="1383" spans="1:17" hidden="1" x14ac:dyDescent="0.3">
      <c r="A1383" t="s">
        <v>2933</v>
      </c>
      <c r="B1383" t="s">
        <v>2934</v>
      </c>
      <c r="C1383" t="s">
        <v>3184</v>
      </c>
      <c r="D1383" t="s">
        <v>2935</v>
      </c>
      <c r="E1383">
        <v>1295.9218798439999</v>
      </c>
      <c r="F1383">
        <v>199.48</v>
      </c>
      <c r="G1383">
        <v>-67.465209140098096</v>
      </c>
      <c r="H1383">
        <v>-7.6065078736470699</v>
      </c>
      <c r="I1383">
        <v>-7.5995406339787301</v>
      </c>
      <c r="J1383">
        <v>-5.2146769477499602</v>
      </c>
      <c r="K1383">
        <v>194.45364271311601</v>
      </c>
      <c r="M1383">
        <v>40.884110706721302</v>
      </c>
      <c r="N1383">
        <v>0.72265204287911999</v>
      </c>
      <c r="O1383">
        <v>62.823340685783002</v>
      </c>
      <c r="P1383">
        <v>37.382920110192799</v>
      </c>
    </row>
    <row r="1384" spans="1:17" hidden="1" x14ac:dyDescent="0.3">
      <c r="A1384" t="s">
        <v>2936</v>
      </c>
      <c r="B1384" t="s">
        <v>2937</v>
      </c>
      <c r="C1384" t="s">
        <v>3184</v>
      </c>
      <c r="D1384" t="s">
        <v>2229</v>
      </c>
      <c r="E1384">
        <v>1293.6120162750001</v>
      </c>
      <c r="F1384">
        <v>556.65</v>
      </c>
      <c r="G1384">
        <v>134.979564636986</v>
      </c>
      <c r="H1384">
        <v>-21.8127375052884</v>
      </c>
      <c r="I1384">
        <v>-51.2660414967729</v>
      </c>
      <c r="J1384">
        <v>-6.5252729455673402</v>
      </c>
      <c r="K1384">
        <v>662.01015890722101</v>
      </c>
      <c r="L1384">
        <v>643.57790682734696</v>
      </c>
      <c r="M1384">
        <v>32.925434172223099</v>
      </c>
      <c r="N1384">
        <v>1.5616443510475699</v>
      </c>
      <c r="O1384">
        <v>76.0531752447678</v>
      </c>
      <c r="P1384">
        <v>204.26345996173799</v>
      </c>
      <c r="Q1384">
        <v>0.242463389243394</v>
      </c>
    </row>
    <row r="1385" spans="1:17" hidden="1" x14ac:dyDescent="0.3">
      <c r="A1385" t="s">
        <v>2938</v>
      </c>
      <c r="B1385" t="s">
        <v>2939</v>
      </c>
      <c r="C1385" t="s">
        <v>3184</v>
      </c>
      <c r="D1385" t="s">
        <v>982</v>
      </c>
      <c r="E1385">
        <v>1288.0167916836599</v>
      </c>
      <c r="F1385">
        <v>912.45</v>
      </c>
      <c r="G1385">
        <v>3.0410890139511899</v>
      </c>
      <c r="H1385">
        <v>-1.72186703474953</v>
      </c>
      <c r="I1385">
        <v>50.168067512745502</v>
      </c>
      <c r="J1385">
        <v>-2.8043261823650298</v>
      </c>
      <c r="K1385">
        <v>846.96419641794103</v>
      </c>
      <c r="L1385">
        <v>723.47227941882704</v>
      </c>
      <c r="M1385">
        <v>52.626774273979102</v>
      </c>
      <c r="N1385">
        <v>1.53717937225473</v>
      </c>
      <c r="O1385">
        <v>10.6909967669461</v>
      </c>
      <c r="P1385">
        <v>74.798850574712603</v>
      </c>
      <c r="Q1385">
        <v>0.106329504424548</v>
      </c>
    </row>
    <row r="1386" spans="1:17" hidden="1" x14ac:dyDescent="0.3">
      <c r="A1386" t="s">
        <v>2940</v>
      </c>
      <c r="B1386" t="s">
        <v>2941</v>
      </c>
      <c r="C1386" t="s">
        <v>3184</v>
      </c>
      <c r="D1386" t="s">
        <v>289</v>
      </c>
      <c r="E1386">
        <v>1282.5526125674901</v>
      </c>
      <c r="F1386">
        <v>763.95</v>
      </c>
      <c r="G1386">
        <v>36.448747929199001</v>
      </c>
      <c r="H1386">
        <v>-6.12263987785518</v>
      </c>
      <c r="I1386">
        <v>17.852470101899598</v>
      </c>
      <c r="J1386">
        <v>-5.7106125197041999</v>
      </c>
      <c r="K1386">
        <v>763.81766944499702</v>
      </c>
      <c r="L1386">
        <v>612.54580974994497</v>
      </c>
      <c r="M1386">
        <v>32.433429656611999</v>
      </c>
      <c r="N1386">
        <v>0.51420639236004095</v>
      </c>
      <c r="O1386">
        <v>32.233784933568899</v>
      </c>
      <c r="P1386">
        <v>128.044776119403</v>
      </c>
      <c r="Q1386">
        <v>0.190594416333035</v>
      </c>
    </row>
    <row r="1387" spans="1:17" hidden="1" x14ac:dyDescent="0.3">
      <c r="A1387" t="s">
        <v>2942</v>
      </c>
      <c r="B1387" t="s">
        <v>2943</v>
      </c>
      <c r="C1387" t="s">
        <v>3184</v>
      </c>
      <c r="D1387" t="s">
        <v>626</v>
      </c>
      <c r="E1387">
        <v>1282.326094</v>
      </c>
      <c r="F1387">
        <v>325.3</v>
      </c>
      <c r="G1387">
        <v>5.75260198176111</v>
      </c>
      <c r="H1387">
        <v>1.0468177200570301</v>
      </c>
      <c r="I1387">
        <v>-9.2299693450525897</v>
      </c>
      <c r="J1387">
        <v>2.0983761152339899</v>
      </c>
      <c r="K1387">
        <v>313.32349675044702</v>
      </c>
      <c r="L1387">
        <v>278.11715134228803</v>
      </c>
      <c r="M1387">
        <v>48.269237677311899</v>
      </c>
      <c r="N1387">
        <v>0.47020146160548898</v>
      </c>
      <c r="O1387">
        <v>22.656009837073402</v>
      </c>
      <c r="P1387">
        <v>54.097584083372801</v>
      </c>
    </row>
    <row r="1388" spans="1:17" hidden="1" x14ac:dyDescent="0.3">
      <c r="A1388" t="s">
        <v>2944</v>
      </c>
      <c r="B1388" t="s">
        <v>2945</v>
      </c>
      <c r="C1388" t="s">
        <v>3184</v>
      </c>
      <c r="D1388" t="s">
        <v>577</v>
      </c>
      <c r="E1388">
        <v>1278.3166047079901</v>
      </c>
      <c r="F1388">
        <v>237.38</v>
      </c>
      <c r="G1388">
        <v>-24.768320710951102</v>
      </c>
      <c r="H1388">
        <v>-3.2982027463169898</v>
      </c>
      <c r="I1388">
        <v>-5.3542325357364602</v>
      </c>
      <c r="J1388">
        <v>-1.7595660403686999</v>
      </c>
      <c r="K1388">
        <v>241.12666960979399</v>
      </c>
      <c r="L1388">
        <v>229.44021197491901</v>
      </c>
      <c r="M1388">
        <v>46.1374783587409</v>
      </c>
      <c r="N1388">
        <v>0.57643818157568105</v>
      </c>
      <c r="O1388">
        <v>23.178026792484602</v>
      </c>
      <c r="P1388">
        <v>31.149171270718199</v>
      </c>
      <c r="Q1388">
        <v>3.9944878814935997E-2</v>
      </c>
    </row>
    <row r="1389" spans="1:17" hidden="1" x14ac:dyDescent="0.3">
      <c r="A1389" t="s">
        <v>2946</v>
      </c>
      <c r="B1389" t="s">
        <v>2947</v>
      </c>
      <c r="C1389" t="s">
        <v>3184</v>
      </c>
      <c r="D1389" t="s">
        <v>80</v>
      </c>
      <c r="E1389">
        <v>1278.1821917</v>
      </c>
      <c r="F1389">
        <v>49.03</v>
      </c>
      <c r="G1389">
        <v>-1.5137499765893301</v>
      </c>
      <c r="H1389">
        <v>-11.637172407558699</v>
      </c>
      <c r="I1389">
        <v>-37.304546594467702</v>
      </c>
      <c r="J1389">
        <v>-0.61263798445124995</v>
      </c>
      <c r="K1389">
        <v>53.823847627064502</v>
      </c>
      <c r="L1389">
        <v>56.781211551237398</v>
      </c>
      <c r="M1389">
        <v>27.028528211594001</v>
      </c>
      <c r="N1389">
        <v>1.4547933352818401</v>
      </c>
      <c r="O1389">
        <v>76.422598409137194</v>
      </c>
      <c r="P1389">
        <v>37.338935574229602</v>
      </c>
      <c r="Q1389">
        <v>-4.2932059122668002E-2</v>
      </c>
    </row>
    <row r="1390" spans="1:17" hidden="1" x14ac:dyDescent="0.3">
      <c r="A1390" t="s">
        <v>2948</v>
      </c>
      <c r="B1390" t="s">
        <v>2949</v>
      </c>
      <c r="C1390" t="s">
        <v>3184</v>
      </c>
      <c r="D1390" t="s">
        <v>613</v>
      </c>
      <c r="E1390">
        <v>1275.7988557860001</v>
      </c>
      <c r="F1390">
        <v>48.86</v>
      </c>
      <c r="G1390">
        <v>-30.928493605414999</v>
      </c>
      <c r="H1390">
        <v>0.85714522658707404</v>
      </c>
      <c r="I1390">
        <v>-1.0866661988391</v>
      </c>
      <c r="J1390">
        <v>1.1917081540683301</v>
      </c>
      <c r="K1390">
        <v>48.461838967231898</v>
      </c>
      <c r="L1390">
        <v>47.708167050327802</v>
      </c>
      <c r="M1390">
        <v>44.4241117420666</v>
      </c>
      <c r="N1390">
        <v>0.80508144913935797</v>
      </c>
      <c r="O1390">
        <v>37.331150225133001</v>
      </c>
      <c r="P1390">
        <v>34.230769230769198</v>
      </c>
      <c r="Q1390">
        <v>-1.6970660001491E-2</v>
      </c>
    </row>
    <row r="1391" spans="1:17" hidden="1" x14ac:dyDescent="0.3">
      <c r="A1391" t="s">
        <v>2950</v>
      </c>
      <c r="B1391" t="s">
        <v>2951</v>
      </c>
      <c r="C1391" t="s">
        <v>3184</v>
      </c>
      <c r="D1391" t="s">
        <v>440</v>
      </c>
      <c r="E1391">
        <v>1270.17969587999</v>
      </c>
      <c r="F1391">
        <v>523.79999999999995</v>
      </c>
      <c r="G1391">
        <v>-55.753912715854199</v>
      </c>
      <c r="H1391">
        <v>-15.5011692451484</v>
      </c>
      <c r="I1391">
        <v>-39.631459009896602</v>
      </c>
      <c r="J1391">
        <v>-3.3455337263475902</v>
      </c>
      <c r="K1391">
        <v>594.373896870983</v>
      </c>
      <c r="L1391">
        <v>662.015409037155</v>
      </c>
      <c r="M1391">
        <v>17.3928226655663</v>
      </c>
      <c r="N1391">
        <v>0.81010327105103497</v>
      </c>
      <c r="O1391">
        <v>59.3642611683848</v>
      </c>
      <c r="P1391">
        <v>0.53742802303262605</v>
      </c>
      <c r="Q1391">
        <v>-3.8642973369725997E-2</v>
      </c>
    </row>
    <row r="1392" spans="1:17" hidden="1" x14ac:dyDescent="0.3">
      <c r="A1392" t="s">
        <v>2952</v>
      </c>
      <c r="B1392" t="s">
        <v>2953</v>
      </c>
      <c r="C1392" t="s">
        <v>3184</v>
      </c>
      <c r="D1392" t="s">
        <v>322</v>
      </c>
      <c r="E1392">
        <v>1268.6464475768601</v>
      </c>
      <c r="F1392">
        <v>60.4</v>
      </c>
      <c r="G1392">
        <v>436.04238812039199</v>
      </c>
      <c r="H1392">
        <v>70.595288324321601</v>
      </c>
      <c r="I1392">
        <v>141.846730198497</v>
      </c>
      <c r="J1392">
        <v>-4.99802072300721</v>
      </c>
      <c r="K1392">
        <v>45.695005986776302</v>
      </c>
      <c r="L1392">
        <v>32.205845859896499</v>
      </c>
      <c r="M1392">
        <v>56.134524854184903</v>
      </c>
      <c r="N1392">
        <v>1.5763094676132501</v>
      </c>
      <c r="O1392">
        <v>10.0165562913907</v>
      </c>
      <c r="P1392">
        <v>467.402536402066</v>
      </c>
    </row>
    <row r="1393" spans="1:17" hidden="1" x14ac:dyDescent="0.3">
      <c r="A1393" t="s">
        <v>2954</v>
      </c>
      <c r="B1393" t="s">
        <v>2955</v>
      </c>
      <c r="C1393" t="s">
        <v>3184</v>
      </c>
      <c r="D1393" t="s">
        <v>1515</v>
      </c>
      <c r="E1393">
        <v>1267.0718979119999</v>
      </c>
      <c r="F1393">
        <v>218.48</v>
      </c>
      <c r="G1393">
        <v>-52.953545015928498</v>
      </c>
      <c r="H1393">
        <v>-8.0424907452321204</v>
      </c>
      <c r="I1393">
        <v>-25.744079215606099</v>
      </c>
      <c r="J1393">
        <v>1.2491399099523099</v>
      </c>
      <c r="K1393">
        <v>223.97807901793399</v>
      </c>
      <c r="L1393">
        <v>237.00970419753</v>
      </c>
      <c r="M1393">
        <v>41.098205718189199</v>
      </c>
      <c r="N1393">
        <v>0.45927851377360701</v>
      </c>
      <c r="O1393">
        <v>36.168070303917901</v>
      </c>
      <c r="P1393">
        <v>9.5961876097316203</v>
      </c>
      <c r="Q1393">
        <v>-1.2160420761413999E-2</v>
      </c>
    </row>
    <row r="1394" spans="1:17" hidden="1" x14ac:dyDescent="0.3">
      <c r="A1394" t="s">
        <v>2956</v>
      </c>
      <c r="B1394" t="s">
        <v>2957</v>
      </c>
      <c r="C1394" t="s">
        <v>3184</v>
      </c>
      <c r="D1394" t="s">
        <v>187</v>
      </c>
      <c r="E1394">
        <v>1255.8294363789901</v>
      </c>
      <c r="F1394">
        <v>697.45</v>
      </c>
      <c r="G1394">
        <v>-17.164487209222099</v>
      </c>
      <c r="H1394">
        <v>0.24869223893090001</v>
      </c>
      <c r="I1394">
        <v>8.3775291635059794</v>
      </c>
      <c r="J1394">
        <v>6.9903169097803799</v>
      </c>
      <c r="K1394">
        <v>674.01300966686904</v>
      </c>
      <c r="L1394">
        <v>633.50278481542796</v>
      </c>
      <c r="M1394">
        <v>61.368654700179299</v>
      </c>
      <c r="N1394">
        <v>0.85136642143749097</v>
      </c>
      <c r="O1394">
        <v>8.9683848304537896</v>
      </c>
      <c r="P1394">
        <v>42.307692307692299</v>
      </c>
      <c r="Q1394">
        <v>6.2379953579263001E-2</v>
      </c>
    </row>
    <row r="1395" spans="1:17" hidden="1" x14ac:dyDescent="0.3">
      <c r="A1395" t="s">
        <v>2958</v>
      </c>
      <c r="B1395" t="s">
        <v>2959</v>
      </c>
      <c r="C1395" t="s">
        <v>3184</v>
      </c>
      <c r="D1395" t="s">
        <v>400</v>
      </c>
      <c r="E1395">
        <v>1255.56993612322</v>
      </c>
      <c r="F1395">
        <v>41.78</v>
      </c>
      <c r="G1395">
        <v>-32.472574317176999</v>
      </c>
      <c r="H1395">
        <v>-12.7583554555658</v>
      </c>
      <c r="I1395">
        <v>-6.8881961311863602</v>
      </c>
      <c r="J1395">
        <v>-1.1409264857814301</v>
      </c>
      <c r="K1395">
        <v>44.173481863315502</v>
      </c>
      <c r="M1395">
        <v>40.4050074160563</v>
      </c>
      <c r="N1395">
        <v>0.23623126579807299</v>
      </c>
      <c r="O1395">
        <v>35.375777884154999</v>
      </c>
      <c r="P1395">
        <v>39.266666666666602</v>
      </c>
    </row>
    <row r="1396" spans="1:17" hidden="1" x14ac:dyDescent="0.3">
      <c r="A1396" t="s">
        <v>2960</v>
      </c>
      <c r="B1396" t="s">
        <v>2961</v>
      </c>
      <c r="C1396" t="s">
        <v>3184</v>
      </c>
      <c r="D1396" t="s">
        <v>187</v>
      </c>
      <c r="E1396">
        <v>1253.8669930153401</v>
      </c>
      <c r="F1396">
        <v>125.17</v>
      </c>
      <c r="G1396">
        <v>87.851760650024602</v>
      </c>
      <c r="H1396">
        <v>13.9979606656289</v>
      </c>
      <c r="I1396">
        <v>34.342658861067797</v>
      </c>
      <c r="J1396">
        <v>2.7494681044517799</v>
      </c>
      <c r="K1396">
        <v>113.589827757357</v>
      </c>
      <c r="L1396">
        <v>93.418202059079405</v>
      </c>
      <c r="M1396">
        <v>57.6718595074897</v>
      </c>
      <c r="N1396">
        <v>0.53332913731233</v>
      </c>
      <c r="O1396">
        <v>10.649516657346</v>
      </c>
      <c r="P1396">
        <v>147.861386138613</v>
      </c>
      <c r="Q1396">
        <v>6.9983316874969004E-2</v>
      </c>
    </row>
    <row r="1397" spans="1:17" hidden="1" x14ac:dyDescent="0.3">
      <c r="A1397" t="s">
        <v>2962</v>
      </c>
      <c r="B1397" t="s">
        <v>2963</v>
      </c>
      <c r="C1397" t="s">
        <v>3184</v>
      </c>
      <c r="D1397" t="s">
        <v>1365</v>
      </c>
      <c r="E1397">
        <v>1251.3685017129601</v>
      </c>
      <c r="F1397">
        <v>827.95</v>
      </c>
      <c r="G1397">
        <v>90.342890947138301</v>
      </c>
      <c r="H1397">
        <v>-4.1827630406071998</v>
      </c>
      <c r="I1397">
        <v>91.367344300206199</v>
      </c>
      <c r="J1397">
        <v>-0.55168222620469298</v>
      </c>
      <c r="K1397">
        <v>795.44818914382097</v>
      </c>
      <c r="L1397">
        <v>603.01842567172798</v>
      </c>
      <c r="M1397">
        <v>46.061927648608403</v>
      </c>
      <c r="N1397">
        <v>0.20896667277974801</v>
      </c>
      <c r="O1397">
        <v>24.041306842200601</v>
      </c>
      <c r="P1397">
        <v>147.11237128786701</v>
      </c>
      <c r="Q1397">
        <v>0.155231205498324</v>
      </c>
    </row>
    <row r="1398" spans="1:17" hidden="1" x14ac:dyDescent="0.3">
      <c r="A1398" t="s">
        <v>2964</v>
      </c>
      <c r="B1398" t="s">
        <v>2965</v>
      </c>
      <c r="C1398" t="s">
        <v>3184</v>
      </c>
      <c r="D1398" t="s">
        <v>187</v>
      </c>
      <c r="E1398">
        <v>1242.66415514917</v>
      </c>
      <c r="F1398">
        <v>781.95</v>
      </c>
      <c r="G1398">
        <v>54.751954538747199</v>
      </c>
      <c r="H1398">
        <v>-8.4977448730492302</v>
      </c>
      <c r="I1398">
        <v>15.6086029935197</v>
      </c>
      <c r="J1398">
        <v>1.7175614310231599</v>
      </c>
      <c r="K1398">
        <v>833.232963372418</v>
      </c>
      <c r="L1398">
        <v>755.28207827433198</v>
      </c>
      <c r="M1398">
        <v>49.270379265203097</v>
      </c>
      <c r="N1398">
        <v>0.52780135250238402</v>
      </c>
      <c r="O1398">
        <v>39.976980625359602</v>
      </c>
      <c r="P1398">
        <v>109.638069705093</v>
      </c>
      <c r="Q1398">
        <v>0.17632072076588901</v>
      </c>
    </row>
    <row r="1399" spans="1:17" hidden="1" x14ac:dyDescent="0.3">
      <c r="A1399" t="s">
        <v>2966</v>
      </c>
      <c r="B1399" t="s">
        <v>2967</v>
      </c>
      <c r="C1399" t="s">
        <v>3184</v>
      </c>
      <c r="D1399" t="s">
        <v>766</v>
      </c>
      <c r="E1399">
        <v>1240.90656556463</v>
      </c>
      <c r="F1399">
        <v>245.41</v>
      </c>
      <c r="G1399">
        <v>-37.906225966365596</v>
      </c>
      <c r="H1399">
        <v>-4.4501151832503698</v>
      </c>
      <c r="I1399">
        <v>-26.696708783774699</v>
      </c>
      <c r="J1399">
        <v>-1.6739004721887401</v>
      </c>
      <c r="K1399">
        <v>258.073119039971</v>
      </c>
      <c r="M1399">
        <v>43.453618754073197</v>
      </c>
      <c r="N1399">
        <v>0.58649235032854097</v>
      </c>
      <c r="O1399">
        <v>30.679271423332299</v>
      </c>
      <c r="P1399">
        <v>7.8014495936744996</v>
      </c>
    </row>
    <row r="1400" spans="1:17" hidden="1" x14ac:dyDescent="0.3">
      <c r="A1400" t="s">
        <v>2968</v>
      </c>
      <c r="B1400" t="s">
        <v>2969</v>
      </c>
      <c r="C1400" t="s">
        <v>3184</v>
      </c>
      <c r="D1400" t="s">
        <v>384</v>
      </c>
      <c r="E1400">
        <v>1239.7109107506999</v>
      </c>
      <c r="F1400">
        <v>177.95</v>
      </c>
      <c r="G1400">
        <v>-20.384158259846799</v>
      </c>
      <c r="H1400">
        <v>4.7091392744493303E-2</v>
      </c>
      <c r="I1400">
        <v>12.214911193901401</v>
      </c>
      <c r="J1400">
        <v>-0.91959550612752905</v>
      </c>
      <c r="K1400">
        <v>174.29633235359401</v>
      </c>
      <c r="L1400">
        <v>162.15783570266501</v>
      </c>
      <c r="M1400">
        <v>42.952852485827002</v>
      </c>
      <c r="N1400">
        <v>0.57293652665974804</v>
      </c>
      <c r="O1400">
        <v>9.8623208766507506</v>
      </c>
      <c r="P1400">
        <v>35.271759787153101</v>
      </c>
      <c r="Q1400">
        <v>1.3451652559187999E-2</v>
      </c>
    </row>
    <row r="1401" spans="1:17" hidden="1" x14ac:dyDescent="0.3">
      <c r="A1401" t="s">
        <v>2970</v>
      </c>
      <c r="B1401" t="s">
        <v>2971</v>
      </c>
      <c r="C1401" t="s">
        <v>3184</v>
      </c>
      <c r="D1401" t="s">
        <v>130</v>
      </c>
      <c r="E1401">
        <v>1235.41581</v>
      </c>
      <c r="F1401">
        <v>993.2</v>
      </c>
      <c r="G1401">
        <v>39.674809527866103</v>
      </c>
      <c r="H1401">
        <v>-1.9048578005796399</v>
      </c>
      <c r="I1401">
        <v>-9.2659021058179292</v>
      </c>
      <c r="J1401">
        <v>-0.12680883872260501</v>
      </c>
      <c r="K1401">
        <v>951.49422310395403</v>
      </c>
      <c r="L1401">
        <v>873.317712157144</v>
      </c>
      <c r="M1401">
        <v>53.802125161213702</v>
      </c>
      <c r="N1401">
        <v>3.0261049958603499</v>
      </c>
      <c r="O1401">
        <v>19.784534836890799</v>
      </c>
      <c r="P1401">
        <v>75.787610619469007</v>
      </c>
    </row>
    <row r="1402" spans="1:17" hidden="1" x14ac:dyDescent="0.3">
      <c r="A1402" t="s">
        <v>2972</v>
      </c>
      <c r="B1402" t="s">
        <v>2973</v>
      </c>
      <c r="C1402" t="s">
        <v>3184</v>
      </c>
      <c r="D1402" t="s">
        <v>124</v>
      </c>
      <c r="E1402">
        <v>1235.0654678887599</v>
      </c>
      <c r="F1402">
        <v>967.55</v>
      </c>
      <c r="G1402">
        <v>671.25287535996802</v>
      </c>
      <c r="H1402">
        <v>-3.49343171304954</v>
      </c>
      <c r="I1402">
        <v>57.714231896901403</v>
      </c>
      <c r="J1402">
        <v>-1.7046126572901401</v>
      </c>
      <c r="K1402">
        <v>928.289769788228</v>
      </c>
      <c r="L1402">
        <v>688.91108165884702</v>
      </c>
      <c r="M1402">
        <v>50.242917973412503</v>
      </c>
      <c r="N1402">
        <v>0.54175393000193806</v>
      </c>
      <c r="O1402">
        <v>12.4179628959743</v>
      </c>
      <c r="P1402">
        <v>782.398540811673</v>
      </c>
      <c r="Q1402">
        <v>0.16403108613272199</v>
      </c>
    </row>
    <row r="1403" spans="1:17" hidden="1" x14ac:dyDescent="0.3">
      <c r="A1403" t="s">
        <v>2974</v>
      </c>
      <c r="B1403" t="s">
        <v>2975</v>
      </c>
      <c r="C1403" t="s">
        <v>3184</v>
      </c>
      <c r="D1403" t="s">
        <v>479</v>
      </c>
      <c r="E1403">
        <v>1234.8970703479999</v>
      </c>
      <c r="F1403">
        <v>101.26</v>
      </c>
      <c r="G1403">
        <v>28.481998521798602</v>
      </c>
      <c r="H1403">
        <v>-4.4817108084714796</v>
      </c>
      <c r="I1403">
        <v>21.530251915168598</v>
      </c>
      <c r="J1403">
        <v>-2.1749548521711999</v>
      </c>
      <c r="K1403">
        <v>98.191426082253997</v>
      </c>
      <c r="L1403">
        <v>86.681302008788407</v>
      </c>
      <c r="M1403">
        <v>42.039847131035202</v>
      </c>
      <c r="N1403">
        <v>0.61853885116209095</v>
      </c>
      <c r="O1403">
        <v>25.172822437290101</v>
      </c>
      <c r="P1403">
        <v>74.887737478410997</v>
      </c>
      <c r="Q1403">
        <v>-5.2394910987442998E-2</v>
      </c>
    </row>
    <row r="1404" spans="1:17" hidden="1" x14ac:dyDescent="0.3">
      <c r="A1404" t="s">
        <v>2976</v>
      </c>
      <c r="B1404" t="s">
        <v>2977</v>
      </c>
      <c r="C1404" t="s">
        <v>3184</v>
      </c>
      <c r="D1404" t="s">
        <v>613</v>
      </c>
      <c r="E1404">
        <v>1234.6566774</v>
      </c>
      <c r="F1404">
        <v>171.8</v>
      </c>
      <c r="G1404">
        <v>-15.552935608940601</v>
      </c>
      <c r="H1404">
        <v>-8.6094864318803008</v>
      </c>
      <c r="I1404">
        <v>18.641881026797702</v>
      </c>
      <c r="J1404">
        <v>-2.3071883346161299</v>
      </c>
      <c r="K1404">
        <v>178.48033957201801</v>
      </c>
      <c r="L1404">
        <v>157.277046947028</v>
      </c>
      <c r="M1404">
        <v>34.410052392525998</v>
      </c>
      <c r="N1404">
        <v>0.58260580353522395</v>
      </c>
      <c r="O1404">
        <v>28.608847497089599</v>
      </c>
      <c r="P1404">
        <v>76.748971193415599</v>
      </c>
      <c r="Q1404">
        <v>0.12559904704216501</v>
      </c>
    </row>
    <row r="1405" spans="1:17" hidden="1" x14ac:dyDescent="0.3">
      <c r="A1405" t="s">
        <v>2978</v>
      </c>
      <c r="B1405" t="s">
        <v>2979</v>
      </c>
      <c r="C1405" t="s">
        <v>3184</v>
      </c>
      <c r="D1405" t="s">
        <v>2980</v>
      </c>
      <c r="E1405">
        <v>1233.6842349999999</v>
      </c>
      <c r="F1405">
        <v>633.5</v>
      </c>
      <c r="G1405">
        <v>31.870977716779901</v>
      </c>
      <c r="H1405">
        <v>-13.125883889668099</v>
      </c>
      <c r="I1405">
        <v>31.238700403278099</v>
      </c>
      <c r="J1405">
        <v>-3.3683774661735901</v>
      </c>
      <c r="K1405">
        <v>697.23145685070995</v>
      </c>
      <c r="L1405">
        <v>589.82944454852702</v>
      </c>
      <c r="M1405">
        <v>27.870562082929599</v>
      </c>
      <c r="N1405">
        <v>0.37556981504601999</v>
      </c>
      <c r="O1405">
        <v>49.802683504340898</v>
      </c>
      <c r="P1405">
        <v>78.450704225352098</v>
      </c>
    </row>
    <row r="1406" spans="1:17" hidden="1" x14ac:dyDescent="0.3">
      <c r="A1406" t="s">
        <v>2981</v>
      </c>
      <c r="B1406" t="s">
        <v>2982</v>
      </c>
      <c r="C1406" t="s">
        <v>3184</v>
      </c>
      <c r="D1406" t="s">
        <v>54</v>
      </c>
      <c r="E1406">
        <v>1232.6702385999999</v>
      </c>
      <c r="F1406">
        <v>1995.25</v>
      </c>
      <c r="G1406">
        <v>-28.051581734957999</v>
      </c>
      <c r="H1406">
        <v>-9.5134075843543204</v>
      </c>
      <c r="I1406">
        <v>-21.087307338465799</v>
      </c>
      <c r="J1406">
        <v>-7.1190052247386699</v>
      </c>
      <c r="K1406">
        <v>2232.88141808502</v>
      </c>
      <c r="L1406">
        <v>2216.0054929983598</v>
      </c>
      <c r="M1406">
        <v>23.550081951207201</v>
      </c>
      <c r="N1406">
        <v>0.39073953785481902</v>
      </c>
      <c r="O1406">
        <v>41.531136449066501</v>
      </c>
      <c r="P1406">
        <v>15.459174816272199</v>
      </c>
      <c r="Q1406">
        <v>-3.1726215210876998E-2</v>
      </c>
    </row>
    <row r="1407" spans="1:17" hidden="1" x14ac:dyDescent="0.3">
      <c r="A1407" t="s">
        <v>2983</v>
      </c>
      <c r="B1407" t="s">
        <v>2984</v>
      </c>
      <c r="C1407" t="s">
        <v>3184</v>
      </c>
      <c r="D1407" t="s">
        <v>21</v>
      </c>
      <c r="E1407">
        <v>1224.8854657513</v>
      </c>
      <c r="F1407">
        <v>1031.3499999999999</v>
      </c>
      <c r="G1407">
        <v>-33.648163440366602</v>
      </c>
      <c r="H1407">
        <v>-4.3812628060217804</v>
      </c>
      <c r="I1407">
        <v>-25.587256633470599</v>
      </c>
      <c r="J1407">
        <v>1.2021615916472399</v>
      </c>
      <c r="K1407">
        <v>1048.2092938154401</v>
      </c>
      <c r="L1407">
        <v>1079.9321572219999</v>
      </c>
      <c r="M1407">
        <v>56.081958266106</v>
      </c>
      <c r="N1407">
        <v>0.57196455568974003</v>
      </c>
      <c r="O1407">
        <v>42.279536529791002</v>
      </c>
      <c r="P1407">
        <v>7.93260425932709</v>
      </c>
      <c r="Q1407">
        <v>0.105287870079476</v>
      </c>
    </row>
    <row r="1408" spans="1:17" hidden="1" x14ac:dyDescent="0.3">
      <c r="A1408" t="s">
        <v>2985</v>
      </c>
      <c r="B1408" t="s">
        <v>2986</v>
      </c>
      <c r="C1408" t="s">
        <v>3184</v>
      </c>
      <c r="D1408" t="s">
        <v>270</v>
      </c>
      <c r="E1408">
        <v>1219.90382847</v>
      </c>
      <c r="F1408">
        <v>710.7</v>
      </c>
      <c r="G1408">
        <v>-13.362472704719</v>
      </c>
      <c r="H1408">
        <v>14.0659398798157</v>
      </c>
      <c r="I1408">
        <v>6.7754629312361798</v>
      </c>
      <c r="J1408">
        <v>4.1537742516564</v>
      </c>
      <c r="K1408">
        <v>610.67619246420804</v>
      </c>
      <c r="L1408">
        <v>577.77295444495599</v>
      </c>
      <c r="M1408">
        <v>68.905549604464397</v>
      </c>
      <c r="N1408">
        <v>3.3317819391232102</v>
      </c>
      <c r="O1408">
        <v>9.6102434219783106</v>
      </c>
      <c r="P1408">
        <v>61.156462585033999</v>
      </c>
      <c r="Q1408">
        <v>5.9825759910232999E-2</v>
      </c>
    </row>
    <row r="1409" spans="1:17" hidden="1" x14ac:dyDescent="0.3">
      <c r="A1409" t="s">
        <v>2987</v>
      </c>
      <c r="B1409" t="s">
        <v>2988</v>
      </c>
      <c r="C1409" t="s">
        <v>3184</v>
      </c>
      <c r="D1409" t="s">
        <v>626</v>
      </c>
      <c r="E1409">
        <v>1216.4630247652201</v>
      </c>
      <c r="F1409">
        <v>139.16</v>
      </c>
      <c r="G1409">
        <v>-53.464822225138903</v>
      </c>
      <c r="H1409">
        <v>-8.0368983382783092</v>
      </c>
      <c r="I1409">
        <v>-28.945617894034399</v>
      </c>
      <c r="J1409">
        <v>-1.0309672545641999</v>
      </c>
      <c r="K1409">
        <v>147.02611971531499</v>
      </c>
      <c r="L1409">
        <v>157.42934504889399</v>
      </c>
      <c r="M1409">
        <v>34.654899858900997</v>
      </c>
      <c r="N1409">
        <v>0.32703052030830099</v>
      </c>
      <c r="O1409">
        <v>43.683529749928098</v>
      </c>
      <c r="P1409">
        <v>10.0949367088607</v>
      </c>
      <c r="Q1409">
        <v>4.7382391869712999E-2</v>
      </c>
    </row>
    <row r="1410" spans="1:17" hidden="1" x14ac:dyDescent="0.3">
      <c r="A1410" t="s">
        <v>2989</v>
      </c>
      <c r="B1410" t="s">
        <v>2990</v>
      </c>
      <c r="C1410" t="s">
        <v>3184</v>
      </c>
      <c r="D1410" t="s">
        <v>431</v>
      </c>
      <c r="E1410">
        <v>1211.8776172442499</v>
      </c>
      <c r="F1410">
        <v>185.41</v>
      </c>
      <c r="G1410">
        <v>50.682070667761302</v>
      </c>
      <c r="H1410">
        <v>31.425069869086901</v>
      </c>
      <c r="I1410">
        <v>-19.5448735362096</v>
      </c>
      <c r="J1410">
        <v>-8.1118334692644805</v>
      </c>
      <c r="K1410">
        <v>165.01955608496101</v>
      </c>
      <c r="L1410">
        <v>169.355484739254</v>
      </c>
      <c r="M1410">
        <v>52.038822427655703</v>
      </c>
      <c r="N1410">
        <v>0.66950874976158603</v>
      </c>
      <c r="O1410">
        <v>60.859716304406398</v>
      </c>
      <c r="P1410">
        <v>91.144329896907195</v>
      </c>
      <c r="Q1410">
        <v>4.0522028993263001E-2</v>
      </c>
    </row>
    <row r="1411" spans="1:17" hidden="1" x14ac:dyDescent="0.3">
      <c r="A1411" t="s">
        <v>2991</v>
      </c>
      <c r="B1411" t="s">
        <v>2992</v>
      </c>
      <c r="C1411" t="s">
        <v>3184</v>
      </c>
      <c r="D1411" t="s">
        <v>54</v>
      </c>
      <c r="E1411">
        <v>1211.2177142</v>
      </c>
      <c r="F1411">
        <v>383.5</v>
      </c>
      <c r="G1411">
        <v>-53.158680092440797</v>
      </c>
      <c r="H1411">
        <v>-3.9904415825711101</v>
      </c>
      <c r="I1411">
        <v>9.3837921768721895</v>
      </c>
      <c r="J1411">
        <v>-0.873360695810391</v>
      </c>
      <c r="K1411">
        <v>380.71330817942902</v>
      </c>
      <c r="L1411">
        <v>358.13701805285399</v>
      </c>
      <c r="M1411">
        <v>47.153615278133302</v>
      </c>
      <c r="N1411">
        <v>0.74414707838091398</v>
      </c>
      <c r="O1411">
        <v>33.872229465449699</v>
      </c>
      <c r="P1411">
        <v>45.651348271933102</v>
      </c>
      <c r="Q1411">
        <v>-1.7400779936085999E-2</v>
      </c>
    </row>
    <row r="1412" spans="1:17" hidden="1" x14ac:dyDescent="0.3">
      <c r="A1412" t="s">
        <v>2993</v>
      </c>
      <c r="B1412" t="s">
        <v>2994</v>
      </c>
      <c r="C1412" t="s">
        <v>3184</v>
      </c>
      <c r="D1412" t="s">
        <v>140</v>
      </c>
      <c r="E1412">
        <v>1209.9025604164101</v>
      </c>
      <c r="F1412">
        <v>243.22</v>
      </c>
      <c r="G1412">
        <v>7.1478243834739699</v>
      </c>
      <c r="H1412">
        <v>-0.88135688311756899</v>
      </c>
      <c r="I1412">
        <v>51.913517781465004</v>
      </c>
      <c r="J1412">
        <v>-2.46913738736695</v>
      </c>
      <c r="K1412">
        <v>231.901143264941</v>
      </c>
      <c r="L1412">
        <v>192.56683890086299</v>
      </c>
      <c r="M1412">
        <v>47.136369840009301</v>
      </c>
      <c r="N1412">
        <v>0.56155440011086399</v>
      </c>
      <c r="O1412">
        <v>15.944412466079999</v>
      </c>
      <c r="P1412">
        <v>88.105181747873104</v>
      </c>
    </row>
    <row r="1413" spans="1:17" hidden="1" x14ac:dyDescent="0.3">
      <c r="A1413" t="s">
        <v>2995</v>
      </c>
      <c r="B1413" t="s">
        <v>2996</v>
      </c>
      <c r="C1413" t="s">
        <v>3184</v>
      </c>
      <c r="D1413" t="s">
        <v>261</v>
      </c>
      <c r="E1413">
        <v>1209.03349882252</v>
      </c>
      <c r="F1413">
        <v>1034.75</v>
      </c>
      <c r="G1413">
        <v>13.990322290035399</v>
      </c>
      <c r="H1413">
        <v>0.315047516205611</v>
      </c>
      <c r="I1413">
        <v>-3.6252691868242</v>
      </c>
      <c r="J1413">
        <v>-7.1349808817333598</v>
      </c>
      <c r="K1413">
        <v>1005.20903209883</v>
      </c>
      <c r="L1413">
        <v>927.81323656192501</v>
      </c>
      <c r="M1413">
        <v>46.517657261944699</v>
      </c>
      <c r="N1413">
        <v>1.04707268757889</v>
      </c>
      <c r="O1413">
        <v>8.2338729161633299</v>
      </c>
      <c r="P1413">
        <v>56.141542175946803</v>
      </c>
      <c r="Q1413">
        <v>5.2265435011368003E-2</v>
      </c>
    </row>
    <row r="1414" spans="1:17" hidden="1" x14ac:dyDescent="0.3">
      <c r="A1414" t="s">
        <v>2997</v>
      </c>
      <c r="B1414" t="s">
        <v>2998</v>
      </c>
      <c r="C1414" t="s">
        <v>3184</v>
      </c>
      <c r="D1414" t="s">
        <v>21</v>
      </c>
      <c r="E1414">
        <v>1204.12480850872</v>
      </c>
      <c r="F1414">
        <v>689.2</v>
      </c>
      <c r="G1414">
        <v>140.29929200212499</v>
      </c>
      <c r="H1414">
        <v>-9.7096545658270106</v>
      </c>
      <c r="I1414">
        <v>-3.36189613712174</v>
      </c>
      <c r="J1414">
        <v>-0.77291749407694499</v>
      </c>
      <c r="K1414">
        <v>676.20094932445397</v>
      </c>
      <c r="L1414">
        <v>549.214110542605</v>
      </c>
      <c r="M1414">
        <v>38.921818689246798</v>
      </c>
      <c r="N1414">
        <v>0.72174944580571299</v>
      </c>
      <c r="O1414">
        <v>10.9982588508415</v>
      </c>
      <c r="P1414">
        <v>213.272727272727</v>
      </c>
      <c r="Q1414">
        <v>0.121846549307614</v>
      </c>
    </row>
    <row r="1415" spans="1:17" hidden="1" x14ac:dyDescent="0.3">
      <c r="A1415" t="s">
        <v>2999</v>
      </c>
      <c r="B1415" t="s">
        <v>3000</v>
      </c>
      <c r="C1415" t="s">
        <v>3184</v>
      </c>
      <c r="D1415" t="s">
        <v>387</v>
      </c>
      <c r="E1415">
        <v>1203.5540330051499</v>
      </c>
      <c r="F1415">
        <v>94.71</v>
      </c>
      <c r="G1415">
        <v>-4.4710807575583402</v>
      </c>
      <c r="H1415">
        <v>-25.285574321514499</v>
      </c>
      <c r="I1415">
        <v>23.841095993182101</v>
      </c>
      <c r="J1415">
        <v>4.0613878825888499</v>
      </c>
      <c r="K1415">
        <v>95.148914802583704</v>
      </c>
      <c r="L1415">
        <v>76.755619810149398</v>
      </c>
      <c r="M1415">
        <v>41.761306258102401</v>
      </c>
      <c r="N1415">
        <v>0.70050346348416004</v>
      </c>
      <c r="O1415">
        <v>43.279484742899299</v>
      </c>
      <c r="P1415">
        <v>103.240343347639</v>
      </c>
      <c r="Q1415">
        <v>5.8750050362308001E-2</v>
      </c>
    </row>
    <row r="1416" spans="1:17" hidden="1" x14ac:dyDescent="0.3">
      <c r="A1416" t="s">
        <v>3001</v>
      </c>
      <c r="B1416" t="s">
        <v>3002</v>
      </c>
      <c r="C1416" t="s">
        <v>3184</v>
      </c>
      <c r="D1416" t="s">
        <v>626</v>
      </c>
      <c r="E1416">
        <v>1198.07056295147</v>
      </c>
      <c r="F1416">
        <v>119.6</v>
      </c>
      <c r="G1416">
        <v>-38.141130354939797</v>
      </c>
      <c r="H1416">
        <v>-4.7097744670284296</v>
      </c>
      <c r="I1416">
        <v>-14.0886384771</v>
      </c>
      <c r="J1416">
        <v>3.6566394371394502</v>
      </c>
      <c r="K1416">
        <v>119.65145420005</v>
      </c>
      <c r="L1416">
        <v>121.891301439318</v>
      </c>
      <c r="M1416">
        <v>58.310752187241299</v>
      </c>
      <c r="N1416">
        <v>0.844533570399009</v>
      </c>
      <c r="O1416">
        <v>29.598662207357801</v>
      </c>
      <c r="P1416">
        <v>19.2422731804586</v>
      </c>
      <c r="Q1416">
        <v>8.7943793071849994E-3</v>
      </c>
    </row>
    <row r="1417" spans="1:17" hidden="1" x14ac:dyDescent="0.3">
      <c r="A1417" t="s">
        <v>3003</v>
      </c>
      <c r="B1417" t="s">
        <v>3004</v>
      </c>
      <c r="C1417" t="s">
        <v>3184</v>
      </c>
      <c r="D1417" t="s">
        <v>187</v>
      </c>
      <c r="E1417">
        <v>1197.3761468282401</v>
      </c>
      <c r="F1417">
        <v>131.19999999999999</v>
      </c>
      <c r="G1417">
        <v>-16.3228839239362</v>
      </c>
      <c r="H1417">
        <v>-11.979956107127601</v>
      </c>
      <c r="I1417">
        <v>-14.2719195374435</v>
      </c>
      <c r="J1417">
        <v>-3.87030412516205</v>
      </c>
      <c r="K1417">
        <v>137.339514397622</v>
      </c>
      <c r="L1417">
        <v>131.65078615671399</v>
      </c>
      <c r="M1417">
        <v>30.0718416994326</v>
      </c>
      <c r="N1417">
        <v>0.58118245277896197</v>
      </c>
      <c r="O1417">
        <v>18.902439024390201</v>
      </c>
      <c r="P1417">
        <v>20.366972477064198</v>
      </c>
      <c r="Q1417">
        <v>7.2432213636491993E-2</v>
      </c>
    </row>
    <row r="1418" spans="1:17" hidden="1" x14ac:dyDescent="0.3">
      <c r="A1418" t="s">
        <v>3005</v>
      </c>
      <c r="B1418" t="s">
        <v>3006</v>
      </c>
      <c r="C1418" t="s">
        <v>3184</v>
      </c>
      <c r="D1418" t="s">
        <v>1008</v>
      </c>
      <c r="E1418">
        <v>1194.67022382246</v>
      </c>
      <c r="F1418">
        <v>845</v>
      </c>
      <c r="G1418">
        <v>30.579292116946</v>
      </c>
      <c r="H1418">
        <v>6.5495837746670702</v>
      </c>
      <c r="I1418">
        <v>-5.8630626424260798E-3</v>
      </c>
      <c r="J1418">
        <v>-1.1795684619346001</v>
      </c>
      <c r="K1418">
        <v>803.09656199834296</v>
      </c>
      <c r="L1418">
        <v>744.95909813108597</v>
      </c>
      <c r="M1418">
        <v>45.756086082396102</v>
      </c>
      <c r="N1418">
        <v>0.41107513692863101</v>
      </c>
      <c r="O1418">
        <v>17.715976331360899</v>
      </c>
      <c r="P1418">
        <v>67.062079873467695</v>
      </c>
      <c r="Q1418">
        <v>0.116730040287152</v>
      </c>
    </row>
    <row r="1419" spans="1:17" hidden="1" x14ac:dyDescent="0.3">
      <c r="A1419" t="s">
        <v>3007</v>
      </c>
      <c r="B1419" t="s">
        <v>3008</v>
      </c>
      <c r="C1419" t="s">
        <v>3184</v>
      </c>
      <c r="D1419" t="s">
        <v>610</v>
      </c>
      <c r="E1419">
        <v>1191.3645428929999</v>
      </c>
      <c r="F1419">
        <v>184.79</v>
      </c>
      <c r="G1419">
        <v>-43.302011517318597</v>
      </c>
      <c r="H1419">
        <v>-11.081223303175101</v>
      </c>
      <c r="I1419">
        <v>-33.851893005437802</v>
      </c>
      <c r="J1419">
        <v>-3.81960950111135</v>
      </c>
      <c r="K1419">
        <v>201.59898558693601</v>
      </c>
      <c r="L1419">
        <v>220.30345911350301</v>
      </c>
      <c r="M1419">
        <v>23.693480706046898</v>
      </c>
      <c r="N1419">
        <v>0.67502983780930503</v>
      </c>
      <c r="O1419">
        <v>66.594512690080606</v>
      </c>
      <c r="P1419">
        <v>0.42934782608694499</v>
      </c>
      <c r="Q1419">
        <v>7.3118748872950001E-2</v>
      </c>
    </row>
    <row r="1420" spans="1:17" hidden="1" x14ac:dyDescent="0.3">
      <c r="A1420" t="s">
        <v>3009</v>
      </c>
      <c r="B1420" t="s">
        <v>3010</v>
      </c>
      <c r="C1420" t="s">
        <v>3184</v>
      </c>
      <c r="D1420" t="s">
        <v>124</v>
      </c>
      <c r="E1420">
        <v>1187.09493955322</v>
      </c>
      <c r="F1420">
        <v>136.21</v>
      </c>
      <c r="G1420">
        <v>-48.833641162619202</v>
      </c>
      <c r="H1420">
        <v>-13.284074806721801</v>
      </c>
      <c r="I1420">
        <v>-18.449117147002902</v>
      </c>
      <c r="J1420">
        <v>-2.0077931723659201</v>
      </c>
      <c r="K1420">
        <v>141.356712374171</v>
      </c>
      <c r="L1420">
        <v>143.78568320236701</v>
      </c>
      <c r="M1420">
        <v>43.768137507721796</v>
      </c>
      <c r="N1420">
        <v>1.9829622585287301</v>
      </c>
      <c r="O1420">
        <v>42.647382717862101</v>
      </c>
      <c r="P1420">
        <v>16.9184549356223</v>
      </c>
      <c r="Q1420">
        <v>3.8239248247338001E-2</v>
      </c>
    </row>
    <row r="1421" spans="1:17" hidden="1" x14ac:dyDescent="0.3">
      <c r="A1421" t="s">
        <v>3011</v>
      </c>
      <c r="B1421" t="s">
        <v>3012</v>
      </c>
      <c r="C1421" t="s">
        <v>3184</v>
      </c>
      <c r="D1421" t="s">
        <v>192</v>
      </c>
      <c r="E1421">
        <v>1186.5696021599999</v>
      </c>
      <c r="F1421">
        <v>535.20000000000005</v>
      </c>
      <c r="G1421">
        <v>-39.012637281760298</v>
      </c>
      <c r="H1421">
        <v>-17.162629398480899</v>
      </c>
      <c r="I1421">
        <v>0.69718898884149605</v>
      </c>
      <c r="J1421">
        <v>-4.1646297395593503</v>
      </c>
      <c r="K1421">
        <v>564.03547384722697</v>
      </c>
      <c r="L1421">
        <v>512.24392693784296</v>
      </c>
      <c r="M1421">
        <v>24.371788349972501</v>
      </c>
      <c r="N1421">
        <v>0.99723121147086302</v>
      </c>
      <c r="O1421">
        <v>30.754857997010401</v>
      </c>
      <c r="P1421">
        <v>37.125288239815497</v>
      </c>
      <c r="Q1421">
        <v>5.3174917392447001E-2</v>
      </c>
    </row>
    <row r="1422" spans="1:17" hidden="1" x14ac:dyDescent="0.3">
      <c r="A1422" t="s">
        <v>3013</v>
      </c>
      <c r="B1422" t="s">
        <v>3014</v>
      </c>
      <c r="C1422" t="s">
        <v>3184</v>
      </c>
      <c r="D1422" t="s">
        <v>130</v>
      </c>
      <c r="E1422">
        <v>1185.96424596</v>
      </c>
      <c r="F1422">
        <v>88.35</v>
      </c>
      <c r="G1422">
        <v>131.586280289754</v>
      </c>
      <c r="H1422">
        <v>29.879249177488401</v>
      </c>
      <c r="I1422">
        <v>85.720684427962098</v>
      </c>
      <c r="J1422">
        <v>-1.4326087055963601</v>
      </c>
      <c r="K1422">
        <v>68.586940524912805</v>
      </c>
      <c r="L1422">
        <v>51.422780288019801</v>
      </c>
      <c r="M1422">
        <v>67.325415753737502</v>
      </c>
      <c r="N1422">
        <v>0.254346184444809</v>
      </c>
      <c r="O1422">
        <v>6.1346915676287503</v>
      </c>
      <c r="P1422">
        <v>200.510204081632</v>
      </c>
      <c r="Q1422">
        <v>0.14273962848753699</v>
      </c>
    </row>
    <row r="1423" spans="1:17" hidden="1" x14ac:dyDescent="0.3">
      <c r="A1423" t="s">
        <v>3015</v>
      </c>
      <c r="B1423" t="s">
        <v>3016</v>
      </c>
      <c r="C1423" t="s">
        <v>3184</v>
      </c>
      <c r="D1423" t="s">
        <v>440</v>
      </c>
      <c r="E1423">
        <v>1179.4724985600001</v>
      </c>
      <c r="F1423">
        <v>237.78</v>
      </c>
      <c r="G1423">
        <v>108.09604507180001</v>
      </c>
      <c r="H1423">
        <v>4.1519596739441198</v>
      </c>
      <c r="I1423">
        <v>52.603851763416301</v>
      </c>
      <c r="J1423">
        <v>0.46495215963866199</v>
      </c>
      <c r="K1423">
        <v>222.65803919626001</v>
      </c>
      <c r="L1423">
        <v>173.821840791619</v>
      </c>
      <c r="M1423">
        <v>52.090937699227702</v>
      </c>
      <c r="N1423">
        <v>1.30298196342272</v>
      </c>
      <c r="O1423">
        <v>13.5503406510219</v>
      </c>
      <c r="P1423">
        <v>168.98190045248799</v>
      </c>
      <c r="Q1423">
        <v>6.5748806927493006E-2</v>
      </c>
    </row>
    <row r="1424" spans="1:17" hidden="1" x14ac:dyDescent="0.3">
      <c r="A1424" t="s">
        <v>3017</v>
      </c>
      <c r="B1424" t="s">
        <v>3018</v>
      </c>
      <c r="C1424" t="s">
        <v>3184</v>
      </c>
      <c r="D1424" t="s">
        <v>570</v>
      </c>
      <c r="E1424">
        <v>1167.40002936</v>
      </c>
      <c r="F1424">
        <v>99.85</v>
      </c>
      <c r="G1424">
        <v>114.830022257954</v>
      </c>
      <c r="H1424">
        <v>-15.075136225840501</v>
      </c>
      <c r="I1424">
        <v>31.843164293873201</v>
      </c>
      <c r="J1424">
        <v>8.7499124727527899</v>
      </c>
      <c r="K1424">
        <v>93.045943966271906</v>
      </c>
      <c r="L1424">
        <v>79.574438197776303</v>
      </c>
      <c r="M1424">
        <v>62.782431358940499</v>
      </c>
      <c r="N1424">
        <v>2.24201287938067</v>
      </c>
      <c r="O1424">
        <v>18.8282423635453</v>
      </c>
      <c r="P1424">
        <v>156.504800902651</v>
      </c>
      <c r="Q1424">
        <v>9.6538025961517004E-2</v>
      </c>
    </row>
    <row r="1425" spans="1:17" hidden="1" x14ac:dyDescent="0.3">
      <c r="A1425" t="s">
        <v>3019</v>
      </c>
      <c r="B1425" t="s">
        <v>3020</v>
      </c>
      <c r="C1425" t="s">
        <v>3184</v>
      </c>
      <c r="D1425" t="s">
        <v>21</v>
      </c>
      <c r="E1425">
        <v>1166.77818496448</v>
      </c>
      <c r="F1425">
        <v>1325.8</v>
      </c>
      <c r="G1425">
        <v>383.08468463076201</v>
      </c>
      <c r="H1425">
        <v>-4.5895365553232903</v>
      </c>
      <c r="I1425">
        <v>41.8537386382325</v>
      </c>
      <c r="J1425">
        <v>-1.1447401800142301</v>
      </c>
      <c r="K1425">
        <v>1360.4035314807099</v>
      </c>
      <c r="L1425">
        <v>1089.5911829506599</v>
      </c>
      <c r="M1425">
        <v>49.419750301858798</v>
      </c>
      <c r="N1425">
        <v>1.00734556409579</v>
      </c>
      <c r="O1425">
        <v>37.159568081743799</v>
      </c>
      <c r="P1425">
        <v>474.92288465283002</v>
      </c>
    </row>
    <row r="1426" spans="1:17" hidden="1" x14ac:dyDescent="0.3">
      <c r="A1426" t="s">
        <v>3021</v>
      </c>
      <c r="B1426" t="s">
        <v>3022</v>
      </c>
      <c r="C1426" t="s">
        <v>3184</v>
      </c>
      <c r="D1426" t="s">
        <v>387</v>
      </c>
      <c r="E1426">
        <v>1161.6906223999999</v>
      </c>
      <c r="F1426">
        <v>111.58</v>
      </c>
      <c r="G1426">
        <v>26.238721774822999</v>
      </c>
      <c r="H1426">
        <v>16.3655618471761</v>
      </c>
      <c r="I1426">
        <v>73.3150362395819</v>
      </c>
      <c r="J1426">
        <v>2.4527345402728198</v>
      </c>
      <c r="K1426">
        <v>93.681553755524504</v>
      </c>
      <c r="L1426">
        <v>75.851554360201305</v>
      </c>
      <c r="M1426">
        <v>64.878622204429902</v>
      </c>
      <c r="N1426">
        <v>0.49718235386890702</v>
      </c>
      <c r="O1426">
        <v>11.0324430901595</v>
      </c>
      <c r="P1426">
        <v>126.788617886178</v>
      </c>
      <c r="Q1426">
        <v>0.119944816736984</v>
      </c>
    </row>
    <row r="1427" spans="1:17" hidden="1" x14ac:dyDescent="0.3">
      <c r="A1427" t="s">
        <v>3023</v>
      </c>
      <c r="B1427" t="s">
        <v>3024</v>
      </c>
      <c r="C1427" t="s">
        <v>3184</v>
      </c>
      <c r="D1427" t="s">
        <v>613</v>
      </c>
      <c r="E1427">
        <v>1159.12479807455</v>
      </c>
      <c r="F1427">
        <v>70.63</v>
      </c>
      <c r="G1427">
        <v>4.4502881116599703E-2</v>
      </c>
      <c r="H1427">
        <v>-4.6812475519938701</v>
      </c>
      <c r="I1427">
        <v>5.4768272654918597</v>
      </c>
      <c r="J1427">
        <v>0.35536722458104802</v>
      </c>
      <c r="K1427">
        <v>68.932991804487799</v>
      </c>
      <c r="L1427">
        <v>62.858474975745402</v>
      </c>
      <c r="M1427">
        <v>47.872022628289699</v>
      </c>
      <c r="N1427">
        <v>0.70646423880798603</v>
      </c>
      <c r="O1427">
        <v>11.638114115814799</v>
      </c>
      <c r="P1427">
        <v>58.719101123595401</v>
      </c>
      <c r="Q1427">
        <v>-6.5758729072839996E-3</v>
      </c>
    </row>
    <row r="1428" spans="1:17" hidden="1" x14ac:dyDescent="0.3">
      <c r="A1428" t="s">
        <v>3025</v>
      </c>
      <c r="B1428" t="s">
        <v>3026</v>
      </c>
      <c r="C1428" t="s">
        <v>3184</v>
      </c>
      <c r="D1428" t="s">
        <v>468</v>
      </c>
      <c r="E1428">
        <v>1156.135079358</v>
      </c>
      <c r="F1428">
        <v>138.11000000000001</v>
      </c>
      <c r="G1428">
        <v>-47.198051998919603</v>
      </c>
      <c r="H1428">
        <v>-1.4789867856147001</v>
      </c>
      <c r="I1428">
        <v>-33.891401113752799</v>
      </c>
      <c r="J1428">
        <v>9.1929900016138197E-2</v>
      </c>
      <c r="K1428">
        <v>141.47983464299901</v>
      </c>
      <c r="L1428">
        <v>154.44404540245</v>
      </c>
      <c r="M1428">
        <v>44.709417446682302</v>
      </c>
      <c r="N1428">
        <v>0.80366106374688195</v>
      </c>
      <c r="O1428">
        <v>62.298168126855401</v>
      </c>
      <c r="P1428">
        <v>4.54958364875095</v>
      </c>
      <c r="Q1428">
        <v>2.3679294487977998E-2</v>
      </c>
    </row>
    <row r="1429" spans="1:17" hidden="1" x14ac:dyDescent="0.3">
      <c r="A1429" t="s">
        <v>3027</v>
      </c>
      <c r="B1429" t="s">
        <v>3028</v>
      </c>
      <c r="C1429" t="s">
        <v>3184</v>
      </c>
      <c r="D1429" t="s">
        <v>613</v>
      </c>
      <c r="E1429">
        <v>1150.29014718757</v>
      </c>
      <c r="F1429">
        <v>226.35</v>
      </c>
      <c r="G1429">
        <v>200.28820336667701</v>
      </c>
      <c r="H1429">
        <v>56.730628135609003</v>
      </c>
      <c r="I1429">
        <v>124.297363068967</v>
      </c>
      <c r="J1429">
        <v>8.7873039141105505</v>
      </c>
      <c r="K1429">
        <v>163.285718823591</v>
      </c>
      <c r="L1429">
        <v>116.78462196456</v>
      </c>
      <c r="M1429">
        <v>97.805191081051404</v>
      </c>
      <c r="N1429">
        <v>0.134343520733685</v>
      </c>
      <c r="O1429">
        <v>0</v>
      </c>
      <c r="P1429">
        <v>251.20248254460799</v>
      </c>
      <c r="Q1429">
        <v>6.6794480217787999E-2</v>
      </c>
    </row>
    <row r="1430" spans="1:17" hidden="1" x14ac:dyDescent="0.3">
      <c r="A1430" t="s">
        <v>3029</v>
      </c>
      <c r="B1430" t="s">
        <v>3030</v>
      </c>
      <c r="C1430" t="s">
        <v>3184</v>
      </c>
      <c r="D1430" t="s">
        <v>384</v>
      </c>
      <c r="E1430">
        <v>1145.00340045858</v>
      </c>
      <c r="F1430">
        <v>338.2</v>
      </c>
      <c r="G1430">
        <v>31.353347027443</v>
      </c>
      <c r="H1430">
        <v>-11.564934821731701</v>
      </c>
      <c r="I1430">
        <v>26.2756178072067</v>
      </c>
      <c r="J1430">
        <v>2.8365723800888198</v>
      </c>
      <c r="K1430">
        <v>332.81269340186401</v>
      </c>
      <c r="L1430">
        <v>282.28859136615699</v>
      </c>
      <c r="M1430">
        <v>53.1317878391514</v>
      </c>
      <c r="N1430">
        <v>0.28717872212261097</v>
      </c>
      <c r="O1430">
        <v>15.2128917800118</v>
      </c>
      <c r="P1430">
        <v>71.718710332571703</v>
      </c>
    </row>
    <row r="1431" spans="1:17" hidden="1" x14ac:dyDescent="0.3">
      <c r="A1431" t="s">
        <v>3031</v>
      </c>
      <c r="B1431" t="s">
        <v>3032</v>
      </c>
      <c r="C1431" t="s">
        <v>3184</v>
      </c>
      <c r="D1431" t="s">
        <v>277</v>
      </c>
      <c r="E1431">
        <v>1144.0598865526399</v>
      </c>
      <c r="F1431">
        <v>264.55</v>
      </c>
      <c r="G1431">
        <v>56.197455404961801</v>
      </c>
      <c r="H1431">
        <v>-1.1726033817170001</v>
      </c>
      <c r="I1431">
        <v>7.1217966851366601</v>
      </c>
      <c r="J1431">
        <v>2.83426597279876</v>
      </c>
      <c r="K1431">
        <v>266.71455886029003</v>
      </c>
      <c r="L1431">
        <v>244.04768177440801</v>
      </c>
      <c r="M1431">
        <v>67.048124412469903</v>
      </c>
      <c r="N1431">
        <v>0.76918460458597204</v>
      </c>
      <c r="O1431">
        <v>27.7641277641277</v>
      </c>
      <c r="P1431">
        <v>104.60170146945001</v>
      </c>
      <c r="Q1431">
        <v>9.7535041631385003E-2</v>
      </c>
    </row>
    <row r="1432" spans="1:17" hidden="1" x14ac:dyDescent="0.3">
      <c r="A1432" t="s">
        <v>3033</v>
      </c>
      <c r="B1432" t="s">
        <v>3034</v>
      </c>
      <c r="C1432" t="s">
        <v>3184</v>
      </c>
      <c r="D1432" t="s">
        <v>294</v>
      </c>
      <c r="E1432">
        <v>1143.8159247649901</v>
      </c>
      <c r="F1432">
        <v>17.350000000000001</v>
      </c>
      <c r="G1432">
        <v>-53.904791138816897</v>
      </c>
      <c r="H1432">
        <v>-21.110354078068401</v>
      </c>
      <c r="I1432">
        <v>-53.8626696851343</v>
      </c>
      <c r="J1432">
        <v>-2.7355490839845902</v>
      </c>
      <c r="K1432">
        <v>20.465287015728599</v>
      </c>
      <c r="L1432">
        <v>23.194576900614098</v>
      </c>
      <c r="M1432">
        <v>11.339265985516001</v>
      </c>
      <c r="N1432">
        <v>2.55475489129278</v>
      </c>
      <c r="O1432">
        <v>142.07492795389001</v>
      </c>
      <c r="P1432">
        <v>1.10722610722611</v>
      </c>
      <c r="Q1432">
        <v>4.2146525554206997E-2</v>
      </c>
    </row>
    <row r="1433" spans="1:17" hidden="1" x14ac:dyDescent="0.3">
      <c r="A1433" t="s">
        <v>3035</v>
      </c>
      <c r="B1433" t="s">
        <v>3036</v>
      </c>
      <c r="C1433" t="s">
        <v>3184</v>
      </c>
      <c r="D1433" t="s">
        <v>54</v>
      </c>
      <c r="E1433">
        <v>1139.3679652200001</v>
      </c>
      <c r="F1433">
        <v>430.2</v>
      </c>
      <c r="G1433">
        <v>-29.718092758933299</v>
      </c>
      <c r="H1433">
        <v>1.6649262208025699</v>
      </c>
      <c r="I1433">
        <v>28.243119265987101</v>
      </c>
      <c r="J1433">
        <v>5.2247240079927098</v>
      </c>
      <c r="K1433">
        <v>395.367146104602</v>
      </c>
      <c r="L1433">
        <v>366.71213112036298</v>
      </c>
      <c r="M1433">
        <v>71.279286540974297</v>
      </c>
      <c r="N1433">
        <v>0.48088939041288298</v>
      </c>
      <c r="O1433">
        <v>5.0325430032543004</v>
      </c>
      <c r="P1433">
        <v>57.236842105263101</v>
      </c>
      <c r="Q1433">
        <v>0.102800482312428</v>
      </c>
    </row>
    <row r="1434" spans="1:17" hidden="1" x14ac:dyDescent="0.3">
      <c r="A1434" t="s">
        <v>3037</v>
      </c>
      <c r="B1434" t="s">
        <v>3038</v>
      </c>
      <c r="C1434" t="s">
        <v>3184</v>
      </c>
      <c r="D1434" t="s">
        <v>270</v>
      </c>
      <c r="E1434">
        <v>1139.1650105000001</v>
      </c>
      <c r="F1434">
        <v>93.5</v>
      </c>
      <c r="G1434">
        <v>-12.130359962367701</v>
      </c>
      <c r="H1434">
        <v>-6.3556766110087199</v>
      </c>
      <c r="I1434">
        <v>-5.61788049931888</v>
      </c>
      <c r="J1434">
        <v>0.71310587343091303</v>
      </c>
      <c r="K1434">
        <v>91.059947875249705</v>
      </c>
      <c r="L1434">
        <v>87.970624741906803</v>
      </c>
      <c r="M1434">
        <v>53.996342966972698</v>
      </c>
      <c r="N1434">
        <v>0.53338382240059401</v>
      </c>
      <c r="O1434">
        <v>25.133689839572099</v>
      </c>
      <c r="P1434">
        <v>37.5</v>
      </c>
      <c r="Q1434">
        <v>0.13969262318651701</v>
      </c>
    </row>
    <row r="1435" spans="1:17" hidden="1" x14ac:dyDescent="0.3">
      <c r="A1435" t="s">
        <v>3039</v>
      </c>
      <c r="B1435" t="s">
        <v>3040</v>
      </c>
      <c r="C1435" t="s">
        <v>3184</v>
      </c>
      <c r="D1435" t="s">
        <v>21</v>
      </c>
      <c r="E1435">
        <v>1133.9046346600001</v>
      </c>
      <c r="F1435">
        <v>272.3</v>
      </c>
      <c r="G1435">
        <v>-41.313851985377703</v>
      </c>
      <c r="H1435">
        <v>-21.217520054320801</v>
      </c>
      <c r="I1435">
        <v>-24.800556165639399</v>
      </c>
      <c r="J1435">
        <v>-8.8160882529346107</v>
      </c>
      <c r="M1435">
        <v>21.685627241353099</v>
      </c>
      <c r="O1435">
        <v>28.094013955196399</v>
      </c>
      <c r="P1435">
        <v>0.47970479704797497</v>
      </c>
    </row>
    <row r="1436" spans="1:17" hidden="1" x14ac:dyDescent="0.3">
      <c r="A1436" t="s">
        <v>3041</v>
      </c>
      <c r="B1436" t="s">
        <v>3042</v>
      </c>
      <c r="C1436" t="s">
        <v>3184</v>
      </c>
      <c r="D1436" t="s">
        <v>3043</v>
      </c>
      <c r="E1436">
        <v>1133.2557468</v>
      </c>
      <c r="F1436">
        <v>1320.4</v>
      </c>
      <c r="G1436">
        <v>38.882244704401202</v>
      </c>
      <c r="H1436">
        <v>-5.9896248996644896</v>
      </c>
      <c r="I1436">
        <v>59.566990745250003</v>
      </c>
      <c r="J1436">
        <v>-5.2305234898523496</v>
      </c>
      <c r="K1436">
        <v>1320.2784205655701</v>
      </c>
      <c r="L1436">
        <v>1034.2565743638099</v>
      </c>
      <c r="M1436">
        <v>37.270940092275602</v>
      </c>
      <c r="N1436">
        <v>0.50892354315964305</v>
      </c>
      <c r="O1436">
        <v>17.388670099969598</v>
      </c>
      <c r="P1436">
        <v>100.06060606060601</v>
      </c>
      <c r="Q1436">
        <v>8.6530555666509995E-2</v>
      </c>
    </row>
    <row r="1437" spans="1:17" hidden="1" x14ac:dyDescent="0.3">
      <c r="A1437" t="s">
        <v>3044</v>
      </c>
      <c r="B1437" t="s">
        <v>3045</v>
      </c>
      <c r="C1437" t="s">
        <v>3184</v>
      </c>
      <c r="D1437" t="s">
        <v>270</v>
      </c>
      <c r="E1437">
        <v>1133.078956695</v>
      </c>
      <c r="F1437">
        <v>410.55</v>
      </c>
      <c r="G1437">
        <v>-44.138988307167999</v>
      </c>
      <c r="H1437">
        <v>-2.2960428999120199</v>
      </c>
      <c r="I1437">
        <v>-13.9374263835284</v>
      </c>
      <c r="J1437">
        <v>-2.9376409966915702</v>
      </c>
      <c r="K1437">
        <v>412.24396166211801</v>
      </c>
      <c r="L1437">
        <v>429.40668256235699</v>
      </c>
      <c r="M1437">
        <v>42.299192143514802</v>
      </c>
      <c r="N1437">
        <v>0.84758105384677895</v>
      </c>
      <c r="O1437">
        <v>25.916453537936899</v>
      </c>
      <c r="P1437">
        <v>11.5321923390383</v>
      </c>
      <c r="Q1437">
        <v>-0.154883623972004</v>
      </c>
    </row>
    <row r="1438" spans="1:17" hidden="1" x14ac:dyDescent="0.3">
      <c r="A1438" t="s">
        <v>3046</v>
      </c>
      <c r="B1438" t="s">
        <v>3047</v>
      </c>
      <c r="C1438" t="s">
        <v>3184</v>
      </c>
      <c r="D1438" t="s">
        <v>106</v>
      </c>
      <c r="E1438">
        <v>1122.5547026985</v>
      </c>
      <c r="F1438">
        <v>2642.85</v>
      </c>
      <c r="G1438">
        <v>130.82735171832499</v>
      </c>
      <c r="H1438">
        <v>-4.0074101668845996</v>
      </c>
      <c r="I1438">
        <v>31.470102555365301</v>
      </c>
      <c r="J1438">
        <v>-7.0368752955256797</v>
      </c>
      <c r="K1438">
        <v>2709.8263541343599</v>
      </c>
      <c r="L1438">
        <v>2271.47813846073</v>
      </c>
      <c r="M1438">
        <v>48.600304501699497</v>
      </c>
      <c r="N1438">
        <v>1.2054824545898</v>
      </c>
      <c r="O1438">
        <v>34.249011483814797</v>
      </c>
      <c r="P1438">
        <v>174.15456431535199</v>
      </c>
      <c r="Q1438">
        <v>0.115108140765769</v>
      </c>
    </row>
    <row r="1439" spans="1:17" hidden="1" x14ac:dyDescent="0.3">
      <c r="A1439" t="s">
        <v>3048</v>
      </c>
      <c r="B1439" t="s">
        <v>3049</v>
      </c>
      <c r="C1439" t="s">
        <v>3184</v>
      </c>
      <c r="D1439" t="s">
        <v>130</v>
      </c>
      <c r="E1439">
        <v>1119.3610965600001</v>
      </c>
      <c r="F1439">
        <v>580.29999999999995</v>
      </c>
      <c r="G1439">
        <v>343.90602698450101</v>
      </c>
      <c r="H1439">
        <v>18.046127588932102</v>
      </c>
      <c r="I1439">
        <v>67.924801081371299</v>
      </c>
      <c r="J1439">
        <v>-5.7532604516258399</v>
      </c>
      <c r="K1439">
        <v>495.24221857340399</v>
      </c>
      <c r="L1439">
        <v>376.90777330227701</v>
      </c>
      <c r="M1439">
        <v>52.8549198465739</v>
      </c>
      <c r="N1439">
        <v>0.84969982390698595</v>
      </c>
      <c r="O1439">
        <v>10.1154575219714</v>
      </c>
      <c r="P1439">
        <v>404.60869565217303</v>
      </c>
      <c r="Q1439">
        <v>0.26529238876022698</v>
      </c>
    </row>
    <row r="1440" spans="1:17" hidden="1" x14ac:dyDescent="0.3">
      <c r="A1440" t="s">
        <v>3050</v>
      </c>
      <c r="B1440" t="s">
        <v>3051</v>
      </c>
      <c r="C1440" t="s">
        <v>3184</v>
      </c>
      <c r="D1440" t="s">
        <v>21</v>
      </c>
      <c r="E1440">
        <v>1116.3247200000001</v>
      </c>
      <c r="F1440">
        <v>589.20000000000005</v>
      </c>
      <c r="G1440">
        <v>31.649949933846699</v>
      </c>
      <c r="H1440">
        <v>11.7531830465983</v>
      </c>
      <c r="I1440">
        <v>4.0873421282944102</v>
      </c>
      <c r="J1440">
        <v>-2.9594592931563901</v>
      </c>
      <c r="K1440">
        <v>537.63571426270903</v>
      </c>
      <c r="L1440">
        <v>479.04986689797897</v>
      </c>
      <c r="M1440">
        <v>60.833296453918202</v>
      </c>
      <c r="N1440">
        <v>1.9423870213843399</v>
      </c>
      <c r="O1440">
        <v>17.260692464358399</v>
      </c>
      <c r="P1440">
        <v>91.298701298701303</v>
      </c>
    </row>
    <row r="1441" spans="1:17" hidden="1" x14ac:dyDescent="0.3">
      <c r="A1441" t="s">
        <v>3052</v>
      </c>
      <c r="B1441" t="s">
        <v>3053</v>
      </c>
      <c r="C1441" t="s">
        <v>3184</v>
      </c>
      <c r="D1441" t="s">
        <v>187</v>
      </c>
      <c r="E1441">
        <v>1116.0454392024401</v>
      </c>
      <c r="F1441">
        <v>1033.3499999999999</v>
      </c>
      <c r="G1441">
        <v>-40.360192313200599</v>
      </c>
      <c r="H1441">
        <v>-4.4805728002057503E-2</v>
      </c>
      <c r="I1441">
        <v>-29.793969627251101</v>
      </c>
      <c r="J1441">
        <v>9.4082093565202598</v>
      </c>
      <c r="K1441">
        <v>1021.75187421676</v>
      </c>
      <c r="L1441">
        <v>1108.8587864409301</v>
      </c>
      <c r="M1441">
        <v>83.974750489454607</v>
      </c>
      <c r="N1441">
        <v>1.1586097381745699</v>
      </c>
      <c r="O1441">
        <v>47.578264866695697</v>
      </c>
      <c r="P1441">
        <v>10.394743870519701</v>
      </c>
      <c r="Q1441">
        <v>7.7973102554674004E-2</v>
      </c>
    </row>
    <row r="1442" spans="1:17" hidden="1" x14ac:dyDescent="0.3">
      <c r="A1442" t="s">
        <v>3054</v>
      </c>
      <c r="B1442" t="s">
        <v>3055</v>
      </c>
      <c r="C1442" t="s">
        <v>3184</v>
      </c>
      <c r="D1442" t="s">
        <v>254</v>
      </c>
      <c r="E1442">
        <v>1114.3106040862599</v>
      </c>
      <c r="F1442">
        <v>21.17</v>
      </c>
      <c r="G1442">
        <v>85.768056846530996</v>
      </c>
      <c r="H1442">
        <v>-4.7103565760394099</v>
      </c>
      <c r="I1442">
        <v>-12.8227560763935</v>
      </c>
      <c r="J1442">
        <v>3.52011723131631</v>
      </c>
      <c r="K1442">
        <v>21.125684119637601</v>
      </c>
      <c r="L1442">
        <v>19.923587887371301</v>
      </c>
      <c r="M1442">
        <v>63.089385793245903</v>
      </c>
      <c r="N1442">
        <v>0.63037446034251798</v>
      </c>
      <c r="O1442">
        <v>96.740670760510099</v>
      </c>
      <c r="P1442">
        <v>140.56818181818099</v>
      </c>
      <c r="Q1442">
        <v>9.3497417574855995E-2</v>
      </c>
    </row>
    <row r="1443" spans="1:17" hidden="1" x14ac:dyDescent="0.3">
      <c r="A1443" t="s">
        <v>3056</v>
      </c>
      <c r="B1443" t="s">
        <v>3057</v>
      </c>
      <c r="C1443" t="s">
        <v>3184</v>
      </c>
      <c r="D1443" t="s">
        <v>613</v>
      </c>
      <c r="E1443">
        <v>1112.472655</v>
      </c>
      <c r="F1443">
        <v>457.45</v>
      </c>
      <c r="G1443">
        <v>-7.5912088877346999</v>
      </c>
      <c r="H1443">
        <v>-8.2714934614704099</v>
      </c>
      <c r="I1443">
        <v>0.19149784612413601</v>
      </c>
      <c r="J1443">
        <v>-3.1415456808278699</v>
      </c>
      <c r="K1443">
        <v>479.451691157021</v>
      </c>
      <c r="L1443">
        <v>447.70484010267103</v>
      </c>
      <c r="M1443">
        <v>39.556521193852802</v>
      </c>
      <c r="N1443">
        <v>0.20206348729540599</v>
      </c>
      <c r="O1443">
        <v>27.7516668488359</v>
      </c>
      <c r="P1443">
        <v>32.786647314949199</v>
      </c>
    </row>
    <row r="1444" spans="1:17" hidden="1" x14ac:dyDescent="0.3">
      <c r="A1444" t="s">
        <v>3058</v>
      </c>
      <c r="B1444" t="s">
        <v>3059</v>
      </c>
      <c r="C1444" t="s">
        <v>3184</v>
      </c>
      <c r="D1444" t="s">
        <v>570</v>
      </c>
      <c r="E1444">
        <v>1107.6380687999999</v>
      </c>
      <c r="F1444">
        <v>6609.45</v>
      </c>
      <c r="G1444">
        <v>48.662730962221303</v>
      </c>
      <c r="H1444">
        <v>-5.5661372039413504</v>
      </c>
      <c r="I1444">
        <v>17.7585284340777</v>
      </c>
      <c r="J1444">
        <v>1.77924480112413</v>
      </c>
      <c r="K1444">
        <v>6416.5776028747396</v>
      </c>
      <c r="L1444">
        <v>5492.8442149815901</v>
      </c>
      <c r="M1444">
        <v>59.478268894722099</v>
      </c>
      <c r="N1444">
        <v>0.83848048002162601</v>
      </c>
      <c r="O1444">
        <v>5.5261784263441003</v>
      </c>
      <c r="P1444">
        <v>90.919726161934094</v>
      </c>
      <c r="Q1444">
        <v>0.18435938889390099</v>
      </c>
    </row>
    <row r="1445" spans="1:17" hidden="1" x14ac:dyDescent="0.3">
      <c r="A1445" t="s">
        <v>3060</v>
      </c>
      <c r="B1445" t="s">
        <v>3061</v>
      </c>
      <c r="C1445" t="s">
        <v>3184</v>
      </c>
      <c r="D1445" t="s">
        <v>215</v>
      </c>
      <c r="E1445">
        <v>1106.7308513103301</v>
      </c>
      <c r="F1445">
        <v>700.15</v>
      </c>
      <c r="G1445">
        <v>-7.80063182530772</v>
      </c>
      <c r="H1445">
        <v>-3.3178109491344201</v>
      </c>
      <c r="I1445">
        <v>21.382352713665</v>
      </c>
      <c r="J1445">
        <v>-1.7423712166182299</v>
      </c>
      <c r="K1445">
        <v>715.87797315047703</v>
      </c>
      <c r="L1445">
        <v>652.00855026102795</v>
      </c>
      <c r="M1445">
        <v>51.258938535741201</v>
      </c>
      <c r="N1445">
        <v>1.1617124150115099</v>
      </c>
      <c r="O1445">
        <v>37.106334356923497</v>
      </c>
      <c r="P1445">
        <v>61.306301117382702</v>
      </c>
      <c r="Q1445">
        <v>0.18707925669844999</v>
      </c>
    </row>
    <row r="1446" spans="1:17" hidden="1" x14ac:dyDescent="0.3">
      <c r="A1446" t="s">
        <v>3062</v>
      </c>
      <c r="B1446" t="s">
        <v>3063</v>
      </c>
      <c r="C1446" t="s">
        <v>3184</v>
      </c>
      <c r="D1446" t="s">
        <v>114</v>
      </c>
      <c r="E1446">
        <v>1102.35052576</v>
      </c>
      <c r="F1446">
        <v>370.15</v>
      </c>
      <c r="G1446">
        <v>114.66843264222</v>
      </c>
      <c r="H1446">
        <v>-9.5581092926807205</v>
      </c>
      <c r="I1446">
        <v>-4.2056926950847302</v>
      </c>
      <c r="J1446">
        <v>2.4948050417510701</v>
      </c>
      <c r="K1446">
        <v>364.20412866546502</v>
      </c>
      <c r="L1446">
        <v>314.76965563655199</v>
      </c>
      <c r="M1446">
        <v>56.785204183124598</v>
      </c>
      <c r="N1446">
        <v>0.74129334399595004</v>
      </c>
      <c r="O1446">
        <v>14.386059705524699</v>
      </c>
      <c r="P1446">
        <v>171.969140337986</v>
      </c>
      <c r="Q1446">
        <v>9.2484587471702004E-2</v>
      </c>
    </row>
    <row r="1447" spans="1:17" hidden="1" x14ac:dyDescent="0.3">
      <c r="A1447" t="s">
        <v>3064</v>
      </c>
      <c r="B1447" t="s">
        <v>3065</v>
      </c>
      <c r="C1447" t="s">
        <v>3184</v>
      </c>
      <c r="D1447" t="s">
        <v>384</v>
      </c>
      <c r="E1447">
        <v>1101.9963407519999</v>
      </c>
      <c r="F1447">
        <v>55.27</v>
      </c>
      <c r="G1447">
        <v>-62.099496652601403</v>
      </c>
      <c r="H1447">
        <v>-3.04843176797909</v>
      </c>
      <c r="I1447">
        <v>-26.059703867558198</v>
      </c>
      <c r="J1447">
        <v>-2.2451939999818898E-2</v>
      </c>
      <c r="K1447">
        <v>59.185748540877903</v>
      </c>
      <c r="L1447">
        <v>66.814939553816203</v>
      </c>
      <c r="M1447">
        <v>44.461690196684899</v>
      </c>
      <c r="N1447">
        <v>0.39030652957138001</v>
      </c>
      <c r="O1447">
        <v>53.790483083046801</v>
      </c>
      <c r="P1447">
        <v>3.3084112149532601</v>
      </c>
      <c r="Q1447">
        <v>-6.9620663968508995E-2</v>
      </c>
    </row>
    <row r="1448" spans="1:17" hidden="1" x14ac:dyDescent="0.3">
      <c r="A1448" t="s">
        <v>3066</v>
      </c>
      <c r="B1448" t="s">
        <v>3067</v>
      </c>
      <c r="C1448" t="s">
        <v>3184</v>
      </c>
      <c r="D1448" t="s">
        <v>187</v>
      </c>
      <c r="E1448">
        <v>1101.94092710883</v>
      </c>
      <c r="F1448">
        <v>101.62</v>
      </c>
      <c r="G1448">
        <v>-37.942240578052001</v>
      </c>
      <c r="H1448">
        <v>-7.0732108157018301</v>
      </c>
      <c r="I1448">
        <v>-31.654056718996699</v>
      </c>
      <c r="J1448">
        <v>-0.44057345290810901</v>
      </c>
      <c r="K1448">
        <v>105.321922321305</v>
      </c>
      <c r="L1448">
        <v>108.985683109821</v>
      </c>
      <c r="M1448">
        <v>44.7024582313609</v>
      </c>
      <c r="N1448">
        <v>0.63760054203769201</v>
      </c>
      <c r="O1448">
        <v>41.704388899822803</v>
      </c>
      <c r="P1448">
        <v>12.5983379501385</v>
      </c>
      <c r="Q1448">
        <v>1.2413360687274E-2</v>
      </c>
    </row>
    <row r="1449" spans="1:17" hidden="1" x14ac:dyDescent="0.3">
      <c r="A1449" t="s">
        <v>3068</v>
      </c>
      <c r="B1449" t="s">
        <v>3069</v>
      </c>
      <c r="C1449" t="s">
        <v>3184</v>
      </c>
      <c r="D1449" t="s">
        <v>1616</v>
      </c>
      <c r="E1449">
        <v>1101.41025998448</v>
      </c>
      <c r="F1449">
        <v>105.9</v>
      </c>
      <c r="G1449">
        <v>750.4050473886</v>
      </c>
      <c r="H1449">
        <v>49.105927579109697</v>
      </c>
      <c r="I1449">
        <v>429.48622386805602</v>
      </c>
      <c r="J1449">
        <v>8.7579525794852096</v>
      </c>
      <c r="K1449">
        <v>74.026445801756196</v>
      </c>
      <c r="L1449">
        <v>44.077345046407601</v>
      </c>
      <c r="M1449">
        <v>99.799436293033196</v>
      </c>
      <c r="N1449">
        <v>1.2053952365473499</v>
      </c>
      <c r="O1449">
        <v>0</v>
      </c>
      <c r="P1449">
        <v>1014.7368421052601</v>
      </c>
    </row>
    <row r="1450" spans="1:17" hidden="1" x14ac:dyDescent="0.3">
      <c r="A1450" t="s">
        <v>3070</v>
      </c>
      <c r="B1450" t="s">
        <v>3071</v>
      </c>
      <c r="C1450" t="s">
        <v>3184</v>
      </c>
      <c r="D1450" t="s">
        <v>387</v>
      </c>
      <c r="E1450">
        <v>1097.9505968288499</v>
      </c>
      <c r="F1450">
        <v>141</v>
      </c>
      <c r="G1450">
        <v>-19.588447924955901</v>
      </c>
      <c r="H1450">
        <v>10.8871015006393</v>
      </c>
      <c r="I1450">
        <v>-8.0286706437538999</v>
      </c>
      <c r="J1450">
        <v>3.4145264510792801</v>
      </c>
      <c r="K1450">
        <v>127.831265108138</v>
      </c>
      <c r="L1450">
        <v>121.97447603538799</v>
      </c>
      <c r="M1450">
        <v>55.354425503261098</v>
      </c>
      <c r="N1450">
        <v>0.38338335879736901</v>
      </c>
      <c r="O1450">
        <v>21.134751773049601</v>
      </c>
      <c r="P1450">
        <v>44.5412608918503</v>
      </c>
      <c r="Q1450">
        <v>1.15457838136E-4</v>
      </c>
    </row>
    <row r="1451" spans="1:17" hidden="1" x14ac:dyDescent="0.3">
      <c r="A1451" t="s">
        <v>3072</v>
      </c>
      <c r="B1451" t="s">
        <v>3073</v>
      </c>
      <c r="C1451" t="s">
        <v>3184</v>
      </c>
      <c r="D1451" t="s">
        <v>431</v>
      </c>
      <c r="E1451">
        <v>1094.57355942</v>
      </c>
      <c r="F1451">
        <v>44.55</v>
      </c>
      <c r="G1451">
        <v>-2.2297134990654</v>
      </c>
      <c r="H1451">
        <v>-13.4426329559221</v>
      </c>
      <c r="I1451">
        <v>-40.2861830058687</v>
      </c>
      <c r="J1451">
        <v>0.46348494912218302</v>
      </c>
      <c r="K1451">
        <v>47.779644610380998</v>
      </c>
      <c r="L1451">
        <v>50.556769969251697</v>
      </c>
      <c r="M1451">
        <v>43.571737256793497</v>
      </c>
      <c r="N1451">
        <v>0.72875138376346904</v>
      </c>
      <c r="O1451">
        <v>85.185185185185105</v>
      </c>
      <c r="P1451">
        <v>32.786885245901601</v>
      </c>
    </row>
    <row r="1452" spans="1:17" hidden="1" x14ac:dyDescent="0.3">
      <c r="A1452" t="s">
        <v>3074</v>
      </c>
      <c r="B1452" t="s">
        <v>3075</v>
      </c>
      <c r="C1452" t="s">
        <v>3184</v>
      </c>
      <c r="D1452" t="s">
        <v>2491</v>
      </c>
      <c r="E1452">
        <v>1091.7149999999999</v>
      </c>
      <c r="F1452">
        <v>1825</v>
      </c>
      <c r="G1452">
        <v>162.994690428003</v>
      </c>
      <c r="H1452">
        <v>0.61415561230405702</v>
      </c>
      <c r="I1452">
        <v>155.12356173924701</v>
      </c>
      <c r="J1452">
        <v>0.55593096236782802</v>
      </c>
      <c r="K1452">
        <v>1628.7042195678</v>
      </c>
      <c r="L1452">
        <v>1101.1057730238999</v>
      </c>
      <c r="M1452">
        <v>45.167219689846902</v>
      </c>
      <c r="N1452">
        <v>0.34759358288769998</v>
      </c>
      <c r="O1452">
        <v>12.9890410958904</v>
      </c>
      <c r="P1452">
        <v>239.219330855018</v>
      </c>
    </row>
    <row r="1453" spans="1:17" hidden="1" x14ac:dyDescent="0.3">
      <c r="A1453" t="s">
        <v>3076</v>
      </c>
      <c r="B1453" t="s">
        <v>3077</v>
      </c>
      <c r="C1453" t="s">
        <v>3184</v>
      </c>
      <c r="D1453" t="s">
        <v>613</v>
      </c>
      <c r="E1453">
        <v>1088.34818836144</v>
      </c>
      <c r="F1453">
        <v>301.25</v>
      </c>
      <c r="G1453">
        <v>-15.938692342976699</v>
      </c>
      <c r="H1453">
        <v>-16.1392973031775</v>
      </c>
      <c r="I1453">
        <v>-11.4488775177105</v>
      </c>
      <c r="J1453">
        <v>2.9147270090517599</v>
      </c>
      <c r="K1453">
        <v>310.98826801164699</v>
      </c>
      <c r="L1453">
        <v>299.66230549507299</v>
      </c>
      <c r="M1453">
        <v>46.127166503926603</v>
      </c>
      <c r="N1453">
        <v>0.30570944647433901</v>
      </c>
      <c r="O1453">
        <v>27.634854771784202</v>
      </c>
      <c r="P1453">
        <v>33.8888888888888</v>
      </c>
      <c r="Q1453">
        <v>-4.1882351284700997E-2</v>
      </c>
    </row>
    <row r="1454" spans="1:17" hidden="1" x14ac:dyDescent="0.3">
      <c r="A1454" t="s">
        <v>3078</v>
      </c>
      <c r="B1454" t="s">
        <v>3079</v>
      </c>
      <c r="C1454" t="s">
        <v>3184</v>
      </c>
      <c r="D1454" t="s">
        <v>277</v>
      </c>
      <c r="E1454">
        <v>1087.53819489693</v>
      </c>
      <c r="F1454">
        <v>677.85</v>
      </c>
      <c r="G1454">
        <v>23.047596593041099</v>
      </c>
      <c r="H1454">
        <v>17.432757562307501</v>
      </c>
      <c r="I1454">
        <v>16.430381972072201</v>
      </c>
      <c r="J1454">
        <v>18.8516204806491</v>
      </c>
      <c r="K1454">
        <v>577.16859742316797</v>
      </c>
      <c r="L1454">
        <v>548.07042916309194</v>
      </c>
      <c r="M1454">
        <v>78.316771055881802</v>
      </c>
      <c r="N1454">
        <v>1.3244514106583001</v>
      </c>
      <c r="O1454">
        <v>7.69344250202845</v>
      </c>
      <c r="P1454">
        <v>69.039900249376501</v>
      </c>
    </row>
    <row r="1455" spans="1:17" hidden="1" x14ac:dyDescent="0.3">
      <c r="A1455" t="s">
        <v>3080</v>
      </c>
      <c r="B1455" t="s">
        <v>3081</v>
      </c>
      <c r="C1455" t="s">
        <v>3184</v>
      </c>
      <c r="E1455">
        <v>1084.3125649286601</v>
      </c>
      <c r="F1455">
        <v>2.0699999999999998</v>
      </c>
      <c r="G1455">
        <v>307.89714614803398</v>
      </c>
      <c r="H1455">
        <v>-5.4788375032726</v>
      </c>
      <c r="I1455">
        <v>-50.561138176221398</v>
      </c>
      <c r="J1455">
        <v>-2.25054715647962</v>
      </c>
      <c r="K1455">
        <v>2.3958461827317401</v>
      </c>
      <c r="L1455">
        <v>2.4455134295554402</v>
      </c>
      <c r="M1455">
        <v>37.124664778730903</v>
      </c>
      <c r="N1455">
        <v>1.1838497099624501</v>
      </c>
      <c r="O1455">
        <v>99.516908212560395</v>
      </c>
      <c r="P1455">
        <v>339.257294429708</v>
      </c>
    </row>
    <row r="1456" spans="1:17" hidden="1" x14ac:dyDescent="0.3">
      <c r="A1456" t="s">
        <v>3082</v>
      </c>
      <c r="B1456" t="s">
        <v>3083</v>
      </c>
      <c r="C1456" t="s">
        <v>3184</v>
      </c>
      <c r="D1456" t="s">
        <v>1475</v>
      </c>
      <c r="E1456">
        <v>1083.799197116</v>
      </c>
      <c r="F1456">
        <v>85.51</v>
      </c>
      <c r="G1456">
        <v>4.1549071858377999</v>
      </c>
      <c r="H1456">
        <v>-6.2522042456315798</v>
      </c>
      <c r="I1456">
        <v>21.207244594547898</v>
      </c>
      <c r="J1456">
        <v>-3.7980392637785299</v>
      </c>
      <c r="K1456">
        <v>84.282796375243393</v>
      </c>
      <c r="L1456">
        <v>73.850740538115801</v>
      </c>
      <c r="M1456">
        <v>42.956578597474902</v>
      </c>
      <c r="N1456">
        <v>0.561619384532692</v>
      </c>
      <c r="O1456">
        <v>14.8403695474213</v>
      </c>
      <c r="P1456">
        <v>67.6666666666666</v>
      </c>
      <c r="Q1456">
        <v>-3.2259724288926997E-2</v>
      </c>
    </row>
    <row r="1457" spans="1:17" hidden="1" x14ac:dyDescent="0.3">
      <c r="A1457" t="s">
        <v>3084</v>
      </c>
      <c r="B1457" t="s">
        <v>3085</v>
      </c>
      <c r="C1457" t="s">
        <v>3184</v>
      </c>
      <c r="D1457" t="s">
        <v>463</v>
      </c>
      <c r="E1457">
        <v>1082.8560600000001</v>
      </c>
      <c r="F1457">
        <v>34.11</v>
      </c>
      <c r="G1457">
        <v>82.272419568012694</v>
      </c>
      <c r="H1457">
        <v>4.8055299488037697</v>
      </c>
      <c r="I1457">
        <v>45.293992608486803</v>
      </c>
      <c r="J1457">
        <v>-4.14085745565471</v>
      </c>
      <c r="K1457">
        <v>32.5289576799087</v>
      </c>
      <c r="L1457">
        <v>27.019570814832999</v>
      </c>
      <c r="M1457">
        <v>41.555264184464697</v>
      </c>
      <c r="N1457">
        <v>1.0222867345428199</v>
      </c>
      <c r="O1457">
        <v>11.1111111111111</v>
      </c>
      <c r="P1457">
        <v>116.800847457627</v>
      </c>
      <c r="Q1457">
        <v>0.16618168553030099</v>
      </c>
    </row>
    <row r="1458" spans="1:17" hidden="1" x14ac:dyDescent="0.3">
      <c r="A1458" t="s">
        <v>3086</v>
      </c>
      <c r="B1458" t="s">
        <v>3087</v>
      </c>
      <c r="C1458" t="s">
        <v>3184</v>
      </c>
      <c r="D1458" t="s">
        <v>570</v>
      </c>
      <c r="E1458">
        <v>1081.1927723736901</v>
      </c>
      <c r="F1458">
        <v>206.6</v>
      </c>
      <c r="G1458">
        <v>119.52024030363199</v>
      </c>
      <c r="H1458">
        <v>8.8522452674200593</v>
      </c>
      <c r="I1458">
        <v>32.724576109492801</v>
      </c>
      <c r="J1458">
        <v>-2.90475276395625</v>
      </c>
      <c r="K1458">
        <v>185.416040294043</v>
      </c>
      <c r="L1458">
        <v>154.84387211429299</v>
      </c>
      <c r="M1458">
        <v>70.938990050212198</v>
      </c>
      <c r="N1458">
        <v>0.63696547725005603</v>
      </c>
      <c r="O1458">
        <v>4.0174249757986402</v>
      </c>
      <c r="P1458">
        <v>166.75274370561601</v>
      </c>
      <c r="Q1458">
        <v>5.6464529530932998E-2</v>
      </c>
    </row>
    <row r="1459" spans="1:17" hidden="1" x14ac:dyDescent="0.3">
      <c r="A1459" t="s">
        <v>3088</v>
      </c>
      <c r="B1459" t="s">
        <v>3089</v>
      </c>
      <c r="C1459" t="s">
        <v>3184</v>
      </c>
      <c r="D1459" t="s">
        <v>46</v>
      </c>
      <c r="E1459">
        <v>1076.6453841755199</v>
      </c>
      <c r="F1459">
        <v>26.97</v>
      </c>
      <c r="G1459">
        <v>104.391599970074</v>
      </c>
      <c r="H1459">
        <v>1695.77697645021</v>
      </c>
      <c r="I1459">
        <v>120.904895789812</v>
      </c>
      <c r="J1459">
        <v>-0.72792157664355195</v>
      </c>
      <c r="K1459">
        <v>12.768833380556</v>
      </c>
      <c r="L1459">
        <v>5.1911847515151299</v>
      </c>
      <c r="M1459">
        <v>78.794520602630499</v>
      </c>
      <c r="N1459">
        <v>1.24559310151011</v>
      </c>
      <c r="O1459">
        <v>6.3403781979977696</v>
      </c>
      <c r="P1459">
        <v>147.43119266055001</v>
      </c>
    </row>
    <row r="1460" spans="1:17" hidden="1" x14ac:dyDescent="0.3">
      <c r="A1460" t="s">
        <v>3090</v>
      </c>
      <c r="B1460" t="s">
        <v>3091</v>
      </c>
      <c r="C1460" t="s">
        <v>3184</v>
      </c>
      <c r="D1460" t="s">
        <v>1855</v>
      </c>
      <c r="E1460">
        <v>1075.1976080233901</v>
      </c>
      <c r="F1460">
        <v>461.85</v>
      </c>
      <c r="G1460">
        <v>38.875752934691498</v>
      </c>
      <c r="H1460">
        <v>-19.006807333567998</v>
      </c>
      <c r="I1460">
        <v>0.37081000532135899</v>
      </c>
      <c r="J1460">
        <v>-4.2200047150112603</v>
      </c>
      <c r="K1460">
        <v>522.50154882277297</v>
      </c>
      <c r="L1460">
        <v>447.700939330381</v>
      </c>
      <c r="M1460">
        <v>38.184223229454197</v>
      </c>
      <c r="N1460">
        <v>0.85415982725376904</v>
      </c>
      <c r="O1460">
        <v>42.383890873660199</v>
      </c>
      <c r="P1460">
        <v>72.977528089887599</v>
      </c>
    </row>
    <row r="1461" spans="1:17" hidden="1" x14ac:dyDescent="0.3">
      <c r="A1461" t="s">
        <v>3092</v>
      </c>
      <c r="B1461" t="s">
        <v>3093</v>
      </c>
      <c r="C1461" t="s">
        <v>3184</v>
      </c>
      <c r="D1461" t="s">
        <v>982</v>
      </c>
      <c r="E1461">
        <v>1074.8150820999999</v>
      </c>
      <c r="F1461">
        <v>161.9</v>
      </c>
      <c r="G1461">
        <v>-37.776333252772297</v>
      </c>
      <c r="H1461">
        <v>12.1131346423061</v>
      </c>
      <c r="I1461">
        <v>9.69160907652582</v>
      </c>
      <c r="J1461">
        <v>9.6281760026167404</v>
      </c>
      <c r="K1461">
        <v>139.79076403957799</v>
      </c>
      <c r="L1461">
        <v>140.490437296707</v>
      </c>
      <c r="M1461">
        <v>81.865052476667103</v>
      </c>
      <c r="N1461">
        <v>2.53941556702416</v>
      </c>
      <c r="O1461">
        <v>13.6195182211241</v>
      </c>
      <c r="P1461">
        <v>44.039145907473298</v>
      </c>
      <c r="Q1461">
        <v>-3.3185761112704999E-2</v>
      </c>
    </row>
    <row r="1462" spans="1:17" hidden="1" x14ac:dyDescent="0.3">
      <c r="A1462" t="s">
        <v>3094</v>
      </c>
      <c r="B1462" t="s">
        <v>3095</v>
      </c>
      <c r="C1462" t="s">
        <v>3184</v>
      </c>
      <c r="D1462" t="s">
        <v>46</v>
      </c>
      <c r="E1462">
        <v>1072.01057536085</v>
      </c>
      <c r="F1462">
        <v>443.35</v>
      </c>
      <c r="G1462">
        <v>48.133778843831998</v>
      </c>
      <c r="H1462">
        <v>-19.8159603527582</v>
      </c>
      <c r="I1462">
        <v>64.647074663570294</v>
      </c>
      <c r="J1462">
        <v>-1.1430394373922199</v>
      </c>
      <c r="M1462">
        <v>40.342678498465602</v>
      </c>
      <c r="O1462">
        <v>56.862523965264401</v>
      </c>
      <c r="P1462">
        <v>98.856245795021294</v>
      </c>
    </row>
    <row r="1463" spans="1:17" hidden="1" x14ac:dyDescent="0.3">
      <c r="A1463" t="s">
        <v>3096</v>
      </c>
      <c r="B1463" t="s">
        <v>3097</v>
      </c>
      <c r="C1463" t="s">
        <v>3184</v>
      </c>
      <c r="D1463" t="s">
        <v>626</v>
      </c>
      <c r="E1463">
        <v>1066.7077855053401</v>
      </c>
      <c r="F1463">
        <v>112.15</v>
      </c>
      <c r="G1463">
        <v>83.898968800859507</v>
      </c>
      <c r="H1463">
        <v>-12.9742570369718</v>
      </c>
      <c r="I1463">
        <v>53.042369094950502</v>
      </c>
      <c r="J1463">
        <v>-4.4044359573666698</v>
      </c>
      <c r="K1463">
        <v>116.107752441513</v>
      </c>
      <c r="L1463">
        <v>93.954303204712801</v>
      </c>
      <c r="M1463">
        <v>30.450370921725199</v>
      </c>
      <c r="N1463">
        <v>0.30500042376932002</v>
      </c>
      <c r="O1463">
        <v>21.711992866696299</v>
      </c>
      <c r="P1463">
        <v>159.00692840646599</v>
      </c>
      <c r="Q1463">
        <v>9.1745540116907998E-2</v>
      </c>
    </row>
    <row r="1464" spans="1:17" hidden="1" x14ac:dyDescent="0.3">
      <c r="A1464" t="s">
        <v>3098</v>
      </c>
      <c r="B1464" t="s">
        <v>3099</v>
      </c>
      <c r="C1464" t="s">
        <v>3184</v>
      </c>
      <c r="D1464" t="s">
        <v>1276</v>
      </c>
      <c r="E1464">
        <v>1064.8759050799999</v>
      </c>
      <c r="F1464">
        <v>404.3</v>
      </c>
      <c r="G1464">
        <v>35.121218817358198</v>
      </c>
      <c r="H1464">
        <v>27.938788747950301</v>
      </c>
      <c r="I1464">
        <v>46.4537659302446</v>
      </c>
      <c r="J1464">
        <v>-7.1991024167042603</v>
      </c>
      <c r="K1464">
        <v>344.69169081110198</v>
      </c>
      <c r="L1464">
        <v>287.27797111165302</v>
      </c>
      <c r="M1464">
        <v>54.045979584692198</v>
      </c>
      <c r="N1464">
        <v>0.90734265734265696</v>
      </c>
      <c r="O1464">
        <v>13.208013851100599</v>
      </c>
      <c r="P1464">
        <v>122.142857142857</v>
      </c>
      <c r="Q1464">
        <v>0.14648504817469801</v>
      </c>
    </row>
    <row r="1465" spans="1:17" hidden="1" x14ac:dyDescent="0.3">
      <c r="A1465" t="s">
        <v>3100</v>
      </c>
      <c r="B1465" t="s">
        <v>3101</v>
      </c>
      <c r="C1465" t="s">
        <v>3184</v>
      </c>
      <c r="D1465" t="s">
        <v>431</v>
      </c>
      <c r="E1465">
        <v>1063.615923396</v>
      </c>
      <c r="F1465">
        <v>43.29</v>
      </c>
      <c r="G1465">
        <v>-29.859562115202799</v>
      </c>
      <c r="H1465">
        <v>-13.495825353432499</v>
      </c>
      <c r="I1465">
        <v>-29.124080184707999</v>
      </c>
      <c r="J1465">
        <v>-1.92484443232477</v>
      </c>
      <c r="K1465">
        <v>46.3078765719345</v>
      </c>
      <c r="L1465">
        <v>46.237553131537702</v>
      </c>
      <c r="M1465">
        <v>30.842494334252201</v>
      </c>
      <c r="N1465">
        <v>0.35594367961824203</v>
      </c>
      <c r="O1465">
        <v>39.755139755139702</v>
      </c>
      <c r="P1465">
        <v>25.8430232558139</v>
      </c>
    </row>
    <row r="1466" spans="1:17" hidden="1" x14ac:dyDescent="0.3">
      <c r="A1466" t="s">
        <v>3102</v>
      </c>
      <c r="B1466" t="s">
        <v>3103</v>
      </c>
      <c r="C1466" t="s">
        <v>3184</v>
      </c>
      <c r="D1466" t="s">
        <v>270</v>
      </c>
      <c r="E1466">
        <v>1058.1820341299999</v>
      </c>
      <c r="F1466">
        <v>84.02</v>
      </c>
      <c r="G1466">
        <v>-28.834217836280502</v>
      </c>
      <c r="H1466">
        <v>-0.503895220486412</v>
      </c>
      <c r="I1466">
        <v>-10.149033147293901</v>
      </c>
      <c r="J1466">
        <v>5.4470738079690202</v>
      </c>
      <c r="K1466">
        <v>80.669192218324895</v>
      </c>
      <c r="L1466">
        <v>79.118804807419806</v>
      </c>
      <c r="M1466">
        <v>62.826269796239004</v>
      </c>
      <c r="N1466">
        <v>0.70159149192612102</v>
      </c>
      <c r="O1466">
        <v>20.1499642942156</v>
      </c>
      <c r="P1466">
        <v>27.689969604863201</v>
      </c>
      <c r="Q1466">
        <v>-9.1125255169660996E-2</v>
      </c>
    </row>
    <row r="1467" spans="1:17" hidden="1" x14ac:dyDescent="0.3">
      <c r="A1467" t="s">
        <v>3104</v>
      </c>
      <c r="B1467" t="s">
        <v>3105</v>
      </c>
      <c r="C1467" t="s">
        <v>3184</v>
      </c>
      <c r="D1467" t="s">
        <v>270</v>
      </c>
      <c r="E1467">
        <v>1056.2328</v>
      </c>
      <c r="F1467">
        <v>33.6</v>
      </c>
      <c r="G1467">
        <v>-24.862525460754899</v>
      </c>
      <c r="H1467">
        <v>-25.859387186147799</v>
      </c>
      <c r="I1467">
        <v>-28.5380931503508</v>
      </c>
      <c r="J1467">
        <v>-41.555699259122299</v>
      </c>
      <c r="K1467">
        <v>45.4748995189846</v>
      </c>
      <c r="L1467">
        <v>38.994854202846803</v>
      </c>
      <c r="M1467">
        <v>14.3304333795736</v>
      </c>
      <c r="N1467">
        <v>1.88127166459254</v>
      </c>
      <c r="O1467">
        <v>74.404761904761898</v>
      </c>
      <c r="P1467">
        <v>24.4444444444444</v>
      </c>
    </row>
    <row r="1468" spans="1:17" hidden="1" x14ac:dyDescent="0.3">
      <c r="A1468" t="s">
        <v>3106</v>
      </c>
      <c r="B1468" t="s">
        <v>3107</v>
      </c>
      <c r="C1468" t="s">
        <v>3184</v>
      </c>
      <c r="D1468" t="s">
        <v>3108</v>
      </c>
      <c r="E1468">
        <v>1056.05635491765</v>
      </c>
      <c r="F1468">
        <v>221.15</v>
      </c>
      <c r="G1468">
        <v>5.8296780210554502</v>
      </c>
      <c r="H1468">
        <v>0.63744156649483596</v>
      </c>
      <c r="I1468">
        <v>-35.253546721428201</v>
      </c>
      <c r="J1468">
        <v>9.7414996435524994</v>
      </c>
      <c r="K1468">
        <v>217.33160478989001</v>
      </c>
      <c r="L1468">
        <v>225.225428245773</v>
      </c>
      <c r="M1468">
        <v>57.915702987374203</v>
      </c>
      <c r="N1468">
        <v>1.4575557753836299</v>
      </c>
      <c r="O1468">
        <v>62.2428216142889</v>
      </c>
      <c r="P1468">
        <v>39.968354430379698</v>
      </c>
      <c r="Q1468">
        <v>-1.7196063688259999E-3</v>
      </c>
    </row>
    <row r="1469" spans="1:17" hidden="1" x14ac:dyDescent="0.3">
      <c r="A1469" t="s">
        <v>3109</v>
      </c>
      <c r="B1469" t="s">
        <v>3110</v>
      </c>
      <c r="C1469" t="s">
        <v>3184</v>
      </c>
      <c r="D1469" t="s">
        <v>468</v>
      </c>
      <c r="E1469">
        <v>1055.940827228</v>
      </c>
      <c r="F1469">
        <v>146.68</v>
      </c>
      <c r="G1469">
        <v>-32.917195261539803</v>
      </c>
      <c r="H1469">
        <v>-14.2484538862563</v>
      </c>
      <c r="I1469">
        <v>-37.545139681961999</v>
      </c>
      <c r="J1469">
        <v>-1.69924119911178</v>
      </c>
      <c r="K1469">
        <v>157.52899969509201</v>
      </c>
      <c r="L1469">
        <v>161.458924109207</v>
      </c>
      <c r="M1469">
        <v>38.3354293237755</v>
      </c>
      <c r="N1469">
        <v>0.76918604526590895</v>
      </c>
      <c r="O1469">
        <v>47.975184074174997</v>
      </c>
      <c r="P1469">
        <v>15.5415517920441</v>
      </c>
      <c r="Q1469">
        <v>3.7539210751289E-2</v>
      </c>
    </row>
    <row r="1470" spans="1:17" hidden="1" x14ac:dyDescent="0.3">
      <c r="A1470" t="s">
        <v>3111</v>
      </c>
      <c r="B1470" t="s">
        <v>3112</v>
      </c>
      <c r="C1470" t="s">
        <v>3184</v>
      </c>
      <c r="D1470" t="s">
        <v>468</v>
      </c>
      <c r="E1470">
        <v>1054.4870329799901</v>
      </c>
      <c r="F1470">
        <v>241.61</v>
      </c>
      <c r="G1470">
        <v>16.503988805229199</v>
      </c>
      <c r="H1470">
        <v>-0.842526738773821</v>
      </c>
      <c r="I1470">
        <v>42.553799003862302</v>
      </c>
      <c r="J1470">
        <v>-3.4479213625624001</v>
      </c>
      <c r="K1470">
        <v>219.90583887233601</v>
      </c>
      <c r="L1470">
        <v>184.294805747319</v>
      </c>
      <c r="M1470">
        <v>46.3277281991598</v>
      </c>
      <c r="N1470">
        <v>0.30645625036521101</v>
      </c>
      <c r="O1470">
        <v>18.952030131203099</v>
      </c>
      <c r="P1470">
        <v>72.578571428571394</v>
      </c>
      <c r="Q1470">
        <v>-4.0964436046516998E-2</v>
      </c>
    </row>
    <row r="1471" spans="1:17" hidden="1" x14ac:dyDescent="0.3">
      <c r="A1471" t="s">
        <v>3113</v>
      </c>
      <c r="B1471" t="s">
        <v>3114</v>
      </c>
      <c r="C1471" t="s">
        <v>3184</v>
      </c>
      <c r="D1471" t="s">
        <v>54</v>
      </c>
      <c r="E1471">
        <v>1052.22184497383</v>
      </c>
      <c r="F1471">
        <v>1609.95</v>
      </c>
      <c r="G1471">
        <v>155.082339041517</v>
      </c>
      <c r="H1471">
        <v>-3.54990125027147</v>
      </c>
      <c r="I1471">
        <v>24.367986052483399</v>
      </c>
      <c r="J1471">
        <v>-4.1805366493734901</v>
      </c>
      <c r="K1471">
        <v>1617.51691517572</v>
      </c>
      <c r="L1471">
        <v>1339.3067964025299</v>
      </c>
      <c r="M1471">
        <v>46.504230713831397</v>
      </c>
      <c r="N1471">
        <v>0.65250849593537896</v>
      </c>
      <c r="O1471">
        <v>15.158855865088899</v>
      </c>
      <c r="P1471">
        <v>213.73867290266</v>
      </c>
      <c r="Q1471">
        <v>0.13143007962238001</v>
      </c>
    </row>
    <row r="1472" spans="1:17" hidden="1" x14ac:dyDescent="0.3">
      <c r="A1472" t="s">
        <v>3115</v>
      </c>
      <c r="B1472" t="s">
        <v>3116</v>
      </c>
      <c r="C1472" t="s">
        <v>3184</v>
      </c>
      <c r="D1472" t="s">
        <v>570</v>
      </c>
      <c r="E1472">
        <v>1049.5878079398101</v>
      </c>
      <c r="F1472">
        <v>1303.8499999999999</v>
      </c>
      <c r="G1472">
        <v>68.877892108404893</v>
      </c>
      <c r="H1472">
        <v>1.61211330572181</v>
      </c>
      <c r="I1472">
        <v>-16.632095955589399</v>
      </c>
      <c r="J1472">
        <v>-4.8530218873428399E-2</v>
      </c>
      <c r="K1472">
        <v>1257.1475893585</v>
      </c>
      <c r="L1472">
        <v>1175.76145450838</v>
      </c>
      <c r="M1472">
        <v>61.747070433249803</v>
      </c>
      <c r="N1472">
        <v>0.68747416992249899</v>
      </c>
      <c r="O1472">
        <v>24.232081911262799</v>
      </c>
      <c r="P1472">
        <v>112.87346938775499</v>
      </c>
      <c r="Q1472">
        <v>0.151238301774618</v>
      </c>
    </row>
    <row r="1473" spans="1:17" hidden="1" x14ac:dyDescent="0.3">
      <c r="A1473" t="s">
        <v>3117</v>
      </c>
      <c r="B1473" t="s">
        <v>3118</v>
      </c>
      <c r="C1473" t="s">
        <v>3184</v>
      </c>
      <c r="D1473" t="s">
        <v>294</v>
      </c>
      <c r="E1473">
        <v>1049.28843054146</v>
      </c>
      <c r="F1473">
        <v>8057.5</v>
      </c>
      <c r="G1473">
        <v>5.7876206734837297</v>
      </c>
      <c r="H1473">
        <v>-2.8155145450331802</v>
      </c>
      <c r="I1473">
        <v>-24.1414157643678</v>
      </c>
      <c r="J1473">
        <v>-1.33705274116163</v>
      </c>
      <c r="K1473">
        <v>8097.4267555958404</v>
      </c>
      <c r="L1473">
        <v>8039.0923093845104</v>
      </c>
      <c r="M1473">
        <v>48.646713719215199</v>
      </c>
      <c r="N1473">
        <v>0.658858873528406</v>
      </c>
      <c r="O1473">
        <v>24.740924604405802</v>
      </c>
      <c r="P1473">
        <v>41.333613983389</v>
      </c>
      <c r="Q1473">
        <v>0.18876287522347801</v>
      </c>
    </row>
    <row r="1474" spans="1:17" hidden="1" x14ac:dyDescent="0.3">
      <c r="A1474" t="s">
        <v>3119</v>
      </c>
      <c r="B1474" t="s">
        <v>3120</v>
      </c>
      <c r="C1474" t="s">
        <v>3184</v>
      </c>
      <c r="D1474" t="s">
        <v>54</v>
      </c>
      <c r="E1474">
        <v>1049.2454091298</v>
      </c>
      <c r="F1474">
        <v>815.3</v>
      </c>
      <c r="G1474">
        <v>36.001034105680901</v>
      </c>
      <c r="H1474">
        <v>0.92163053826607799</v>
      </c>
      <c r="I1474">
        <v>5.5992991114133597</v>
      </c>
      <c r="J1474">
        <v>-4.0757923232538902</v>
      </c>
      <c r="K1474">
        <v>822.39665944320598</v>
      </c>
      <c r="L1474">
        <v>720.50431088518201</v>
      </c>
      <c r="M1474">
        <v>31.858072661272701</v>
      </c>
      <c r="N1474">
        <v>0.44622323235622702</v>
      </c>
      <c r="O1474">
        <v>16.527658530602199</v>
      </c>
      <c r="P1474">
        <v>76.835484220800296</v>
      </c>
      <c r="Q1474">
        <v>8.6751063511590995E-2</v>
      </c>
    </row>
    <row r="1475" spans="1:17" hidden="1" x14ac:dyDescent="0.3">
      <c r="A1475" t="s">
        <v>3121</v>
      </c>
      <c r="B1475" t="s">
        <v>3122</v>
      </c>
      <c r="C1475" t="s">
        <v>3184</v>
      </c>
      <c r="D1475" t="s">
        <v>289</v>
      </c>
      <c r="E1475">
        <v>1041.8622606788899</v>
      </c>
      <c r="F1475">
        <v>426.8</v>
      </c>
      <c r="G1475">
        <v>-39.138886397490801</v>
      </c>
      <c r="H1475">
        <v>-10.0316421911061</v>
      </c>
      <c r="I1475">
        <v>-8.5189999457423795</v>
      </c>
      <c r="J1475">
        <v>0.27281732950169102</v>
      </c>
      <c r="K1475">
        <v>433.25092491356901</v>
      </c>
      <c r="L1475">
        <v>433.70547833969403</v>
      </c>
      <c r="M1475">
        <v>46.4384403090381</v>
      </c>
      <c r="N1475">
        <v>0.41412462091874802</v>
      </c>
      <c r="O1475">
        <v>19.868791002811601</v>
      </c>
      <c r="P1475">
        <v>18.0146550532282</v>
      </c>
      <c r="Q1475">
        <v>-8.3585528973029993E-3</v>
      </c>
    </row>
    <row r="1476" spans="1:17" hidden="1" x14ac:dyDescent="0.3">
      <c r="A1476" t="s">
        <v>3123</v>
      </c>
      <c r="B1476" t="s">
        <v>3124</v>
      </c>
      <c r="C1476" t="s">
        <v>3184</v>
      </c>
      <c r="D1476" t="s">
        <v>468</v>
      </c>
      <c r="E1476">
        <v>1041.2051201070601</v>
      </c>
      <c r="F1476">
        <v>431.9</v>
      </c>
      <c r="G1476">
        <v>399.22953230800601</v>
      </c>
      <c r="H1476">
        <v>137.34532177395599</v>
      </c>
      <c r="I1476">
        <v>434.08553187970102</v>
      </c>
      <c r="J1476">
        <v>5.0426915233338603</v>
      </c>
      <c r="K1476">
        <v>253.84246493161501</v>
      </c>
      <c r="L1476">
        <v>141.64821195135801</v>
      </c>
      <c r="M1476">
        <v>92.713623419783104</v>
      </c>
      <c r="N1476">
        <v>2.4150764389182799</v>
      </c>
      <c r="O1476">
        <v>0.48622366288493202</v>
      </c>
      <c r="P1476">
        <v>642.09621993127098</v>
      </c>
    </row>
    <row r="1477" spans="1:17" hidden="1" x14ac:dyDescent="0.3">
      <c r="A1477" t="s">
        <v>3125</v>
      </c>
      <c r="B1477" t="s">
        <v>3126</v>
      </c>
      <c r="C1477" t="s">
        <v>3184</v>
      </c>
      <c r="D1477" t="s">
        <v>479</v>
      </c>
      <c r="E1477">
        <v>1040.7008447200001</v>
      </c>
      <c r="F1477">
        <v>744.85</v>
      </c>
      <c r="G1477">
        <v>-26.871125345572501</v>
      </c>
      <c r="H1477">
        <v>-6.1133461304293899</v>
      </c>
      <c r="I1477">
        <v>-23.616526048805699</v>
      </c>
      <c r="J1477">
        <v>-4.4343718210556702</v>
      </c>
      <c r="K1477">
        <v>765.03140004092404</v>
      </c>
      <c r="M1477">
        <v>40.587616705849797</v>
      </c>
      <c r="N1477">
        <v>0.48686198554119398</v>
      </c>
      <c r="O1477">
        <v>37.2021212324629</v>
      </c>
      <c r="P1477">
        <v>18.616131857631899</v>
      </c>
    </row>
    <row r="1478" spans="1:17" hidden="1" x14ac:dyDescent="0.3">
      <c r="A1478" t="s">
        <v>3127</v>
      </c>
      <c r="B1478" t="s">
        <v>3128</v>
      </c>
      <c r="C1478" t="s">
        <v>3184</v>
      </c>
      <c r="D1478" t="s">
        <v>270</v>
      </c>
      <c r="E1478">
        <v>1039.89475702</v>
      </c>
      <c r="F1478">
        <v>42.91</v>
      </c>
      <c r="G1478">
        <v>-56.0265808659437</v>
      </c>
      <c r="H1478">
        <v>2.3552897032278</v>
      </c>
      <c r="I1478">
        <v>-15.0561547875171</v>
      </c>
      <c r="J1478">
        <v>2.9116817273151199</v>
      </c>
      <c r="K1478">
        <v>41.507216488892098</v>
      </c>
      <c r="L1478">
        <v>44.119989607855203</v>
      </c>
      <c r="M1478">
        <v>56.666451901332202</v>
      </c>
      <c r="N1478">
        <v>0.36786753033646602</v>
      </c>
      <c r="O1478">
        <v>42.15800512701</v>
      </c>
      <c r="P1478">
        <v>30.030303030302999</v>
      </c>
      <c r="Q1478">
        <v>2.7906698151443001E-2</v>
      </c>
    </row>
    <row r="1479" spans="1:17" hidden="1" x14ac:dyDescent="0.3">
      <c r="A1479" t="s">
        <v>3129</v>
      </c>
      <c r="B1479" t="s">
        <v>3130</v>
      </c>
      <c r="C1479" t="s">
        <v>3184</v>
      </c>
      <c r="D1479" t="s">
        <v>228</v>
      </c>
      <c r="E1479">
        <v>1039.59296365</v>
      </c>
      <c r="F1479">
        <v>563.29999999999995</v>
      </c>
      <c r="G1479">
        <v>126.502062750598</v>
      </c>
      <c r="H1479">
        <v>11.5749562481955</v>
      </c>
      <c r="I1479">
        <v>66.278549467324694</v>
      </c>
      <c r="J1479">
        <v>2.2318915222882101</v>
      </c>
      <c r="K1479">
        <v>509.08019008154503</v>
      </c>
      <c r="L1479">
        <v>397.989858729422</v>
      </c>
      <c r="M1479">
        <v>55.395233246742002</v>
      </c>
      <c r="N1479">
        <v>0.21389543509202599</v>
      </c>
      <c r="O1479">
        <v>4.1185868986330698</v>
      </c>
      <c r="P1479">
        <v>179.900621118012</v>
      </c>
      <c r="Q1479">
        <v>0.113148468471124</v>
      </c>
    </row>
    <row r="1480" spans="1:17" hidden="1" x14ac:dyDescent="0.3">
      <c r="A1480" t="s">
        <v>3131</v>
      </c>
      <c r="B1480" t="s">
        <v>3132</v>
      </c>
      <c r="C1480" t="s">
        <v>3184</v>
      </c>
      <c r="D1480" t="s">
        <v>468</v>
      </c>
      <c r="E1480">
        <v>1034.7766711500001</v>
      </c>
      <c r="F1480">
        <v>293.25</v>
      </c>
      <c r="G1480">
        <v>77.954626878925495</v>
      </c>
      <c r="H1480">
        <v>-10.510748334772501</v>
      </c>
      <c r="I1480">
        <v>77.259272660894197</v>
      </c>
      <c r="J1480">
        <v>-2.4084236633420599</v>
      </c>
      <c r="K1480">
        <v>289.91046971044898</v>
      </c>
      <c r="L1480">
        <v>219.47674772716499</v>
      </c>
      <c r="M1480">
        <v>38.081630507561002</v>
      </c>
      <c r="N1480">
        <v>0.31190349547987201</v>
      </c>
      <c r="O1480">
        <v>18.6700767263427</v>
      </c>
      <c r="P1480">
        <v>129.909839278714</v>
      </c>
      <c r="Q1480">
        <v>0.15010224850242601</v>
      </c>
    </row>
    <row r="1481" spans="1:17" hidden="1" x14ac:dyDescent="0.3">
      <c r="A1481" t="s">
        <v>3133</v>
      </c>
      <c r="B1481" t="s">
        <v>3134</v>
      </c>
      <c r="C1481" t="s">
        <v>3184</v>
      </c>
      <c r="D1481" t="s">
        <v>72</v>
      </c>
      <c r="E1481">
        <v>1033.78663960361</v>
      </c>
      <c r="F1481">
        <v>172</v>
      </c>
      <c r="G1481">
        <v>4.8235413461960599</v>
      </c>
      <c r="H1481">
        <v>-15.0107732709078</v>
      </c>
      <c r="I1481">
        <v>8.3623165925055396</v>
      </c>
      <c r="J1481">
        <v>-4.7852788442261804</v>
      </c>
      <c r="K1481">
        <v>184.596205881473</v>
      </c>
      <c r="L1481">
        <v>161.542509573605</v>
      </c>
      <c r="M1481">
        <v>27.620465522229001</v>
      </c>
      <c r="N1481">
        <v>0.10354223754731399</v>
      </c>
      <c r="O1481">
        <v>46.511627906976699</v>
      </c>
      <c r="P1481">
        <v>57.798165137614603</v>
      </c>
      <c r="Q1481">
        <v>4.6704541400834E-2</v>
      </c>
    </row>
    <row r="1482" spans="1:17" hidden="1" x14ac:dyDescent="0.3">
      <c r="A1482" t="s">
        <v>3135</v>
      </c>
      <c r="B1482" t="s">
        <v>3136</v>
      </c>
      <c r="C1482" t="s">
        <v>3184</v>
      </c>
      <c r="D1482" t="s">
        <v>3137</v>
      </c>
      <c r="E1482">
        <v>1023.5180216861</v>
      </c>
      <c r="F1482">
        <v>6.47</v>
      </c>
      <c r="G1482">
        <v>-79.600148281674095</v>
      </c>
      <c r="H1482">
        <v>9.5213633241363098</v>
      </c>
      <c r="I1482">
        <v>-54.379562742309503</v>
      </c>
      <c r="J1482">
        <v>-4.7176726747401796</v>
      </c>
      <c r="K1482">
        <v>6.8581462169221101</v>
      </c>
      <c r="L1482">
        <v>8.4401171547869698</v>
      </c>
      <c r="M1482">
        <v>37.110259057811099</v>
      </c>
      <c r="N1482">
        <v>0.71519129557447403</v>
      </c>
      <c r="O1482">
        <v>162.75115919628999</v>
      </c>
      <c r="P1482">
        <v>43.141592920354</v>
      </c>
      <c r="Q1482">
        <v>3.6049773708543002E-2</v>
      </c>
    </row>
    <row r="1483" spans="1:17" hidden="1" x14ac:dyDescent="0.3">
      <c r="A1483" t="s">
        <v>3138</v>
      </c>
      <c r="B1483" t="s">
        <v>3139</v>
      </c>
      <c r="C1483" t="s">
        <v>3184</v>
      </c>
      <c r="D1483" t="s">
        <v>270</v>
      </c>
      <c r="E1483">
        <v>1019.5434830980799</v>
      </c>
      <c r="F1483">
        <v>95.04</v>
      </c>
      <c r="G1483">
        <v>-48.355781469447003</v>
      </c>
      <c r="H1483">
        <v>-4.1218883588657604</v>
      </c>
      <c r="I1483">
        <v>-12.686259104954001</v>
      </c>
      <c r="J1483">
        <v>0.35371609566059398</v>
      </c>
      <c r="K1483">
        <v>95.518145787593298</v>
      </c>
      <c r="L1483">
        <v>96.578672469101207</v>
      </c>
      <c r="M1483">
        <v>48.3210518856094</v>
      </c>
      <c r="N1483">
        <v>0.54152603881361405</v>
      </c>
      <c r="O1483">
        <v>39.678030303030297</v>
      </c>
      <c r="P1483">
        <v>28.103517994338802</v>
      </c>
      <c r="Q1483">
        <v>4.3782593312526E-2</v>
      </c>
    </row>
    <row r="1484" spans="1:17" hidden="1" x14ac:dyDescent="0.3">
      <c r="A1484" t="s">
        <v>3140</v>
      </c>
      <c r="B1484" t="s">
        <v>3141</v>
      </c>
      <c r="C1484" t="s">
        <v>3184</v>
      </c>
      <c r="D1484" t="s">
        <v>54</v>
      </c>
      <c r="E1484">
        <v>1019.52864</v>
      </c>
      <c r="F1484">
        <v>203.45</v>
      </c>
      <c r="G1484">
        <v>22.244985731160899</v>
      </c>
      <c r="H1484">
        <v>-0.80617045507879503</v>
      </c>
      <c r="I1484">
        <v>-37.060578326970997</v>
      </c>
      <c r="J1484">
        <v>0.55319116127738899</v>
      </c>
      <c r="K1484">
        <v>213.40033673835401</v>
      </c>
      <c r="L1484">
        <v>204.81068070134501</v>
      </c>
      <c r="M1484">
        <v>40.839238356219496</v>
      </c>
      <c r="N1484">
        <v>0.56699542560003402</v>
      </c>
      <c r="O1484">
        <v>30.2531334480216</v>
      </c>
      <c r="P1484">
        <v>63.413654618473799</v>
      </c>
      <c r="Q1484">
        <v>5.1881330093353002E-2</v>
      </c>
    </row>
    <row r="1485" spans="1:17" hidden="1" x14ac:dyDescent="0.3">
      <c r="A1485" t="s">
        <v>3142</v>
      </c>
      <c r="B1485" t="s">
        <v>3143</v>
      </c>
      <c r="C1485" t="s">
        <v>3184</v>
      </c>
      <c r="D1485" t="s">
        <v>261</v>
      </c>
      <c r="E1485">
        <v>1014.65672837443</v>
      </c>
      <c r="F1485">
        <v>799.45</v>
      </c>
      <c r="G1485">
        <v>-25.7734085339358</v>
      </c>
      <c r="H1485">
        <v>11.984119307358601</v>
      </c>
      <c r="I1485">
        <v>-9.2601127141974793</v>
      </c>
      <c r="J1485">
        <v>3.7013751494071898</v>
      </c>
      <c r="M1485">
        <v>59.940665368248801</v>
      </c>
      <c r="O1485">
        <v>8.8248170617299202</v>
      </c>
      <c r="P1485">
        <v>17.2214076246334</v>
      </c>
    </row>
    <row r="1486" spans="1:17" hidden="1" x14ac:dyDescent="0.3">
      <c r="A1486" t="s">
        <v>3144</v>
      </c>
      <c r="B1486" t="s">
        <v>3145</v>
      </c>
      <c r="C1486" t="s">
        <v>3184</v>
      </c>
      <c r="D1486" t="s">
        <v>626</v>
      </c>
      <c r="E1486">
        <v>1010.6395460259999</v>
      </c>
      <c r="F1486">
        <v>47.63</v>
      </c>
      <c r="G1486">
        <v>-39.499010383891999</v>
      </c>
      <c r="H1486">
        <v>-3.6101871108608199</v>
      </c>
      <c r="I1486">
        <v>-9.9349581888079506</v>
      </c>
      <c r="J1486">
        <v>-2.2030358701639998</v>
      </c>
      <c r="K1486">
        <v>49.086217427429098</v>
      </c>
      <c r="L1486">
        <v>49.099573452198499</v>
      </c>
      <c r="M1486">
        <v>44.059488384501002</v>
      </c>
      <c r="N1486">
        <v>0.31690068985639203</v>
      </c>
      <c r="O1486">
        <v>30.589964308209101</v>
      </c>
      <c r="P1486">
        <v>18.482587064676601</v>
      </c>
      <c r="Q1486">
        <v>4.1069429860110002E-2</v>
      </c>
    </row>
    <row r="1487" spans="1:17" hidden="1" x14ac:dyDescent="0.3">
      <c r="A1487" t="s">
        <v>3146</v>
      </c>
      <c r="B1487" t="s">
        <v>3147</v>
      </c>
      <c r="C1487" t="s">
        <v>3184</v>
      </c>
      <c r="D1487" t="s">
        <v>613</v>
      </c>
      <c r="E1487">
        <v>1009.94754421172</v>
      </c>
      <c r="F1487">
        <v>2295.25</v>
      </c>
      <c r="G1487">
        <v>6.8288399479535196</v>
      </c>
      <c r="H1487">
        <v>-19.295046713012599</v>
      </c>
      <c r="I1487">
        <v>2.9307542704123901</v>
      </c>
      <c r="J1487">
        <v>-9.7624829487486195</v>
      </c>
      <c r="K1487">
        <v>2490.84661321261</v>
      </c>
      <c r="L1487">
        <v>2179.6912457234498</v>
      </c>
      <c r="M1487">
        <v>17.028660587703001</v>
      </c>
      <c r="N1487">
        <v>1.1760698137782799</v>
      </c>
      <c r="O1487">
        <v>35.017971898486003</v>
      </c>
      <c r="P1487">
        <v>51.5016501650165</v>
      </c>
      <c r="Q1487">
        <v>4.8733188761074998E-2</v>
      </c>
    </row>
    <row r="1488" spans="1:17" hidden="1" x14ac:dyDescent="0.3">
      <c r="A1488" t="s">
        <v>3148</v>
      </c>
      <c r="B1488" t="s">
        <v>3149</v>
      </c>
      <c r="C1488" t="s">
        <v>3184</v>
      </c>
      <c r="D1488" t="s">
        <v>261</v>
      </c>
      <c r="E1488">
        <v>1009.84772655707</v>
      </c>
      <c r="F1488">
        <v>717.05</v>
      </c>
      <c r="G1488">
        <v>120.23634294639599</v>
      </c>
      <c r="H1488">
        <v>-3.3195752739221698</v>
      </c>
      <c r="I1488">
        <v>73.776059546482003</v>
      </c>
      <c r="J1488">
        <v>-1.81592858819501</v>
      </c>
      <c r="K1488">
        <v>723.57420672431499</v>
      </c>
      <c r="L1488">
        <v>584.04616518320302</v>
      </c>
      <c r="M1488">
        <v>45.363149604571198</v>
      </c>
      <c r="N1488">
        <v>0.33820146937317103</v>
      </c>
      <c r="O1488">
        <v>57.590126211561198</v>
      </c>
      <c r="P1488">
        <v>169.92283079239601</v>
      </c>
      <c r="Q1488">
        <v>0.18862384924275499</v>
      </c>
    </row>
    <row r="1489" spans="1:17" hidden="1" x14ac:dyDescent="0.3">
      <c r="A1489" t="s">
        <v>3150</v>
      </c>
      <c r="B1489" t="s">
        <v>3151</v>
      </c>
      <c r="C1489" t="s">
        <v>3184</v>
      </c>
      <c r="D1489" t="s">
        <v>468</v>
      </c>
      <c r="E1489">
        <v>1009.50858109964</v>
      </c>
      <c r="F1489">
        <v>91.74</v>
      </c>
      <c r="G1489">
        <v>-32.074433995959801</v>
      </c>
      <c r="H1489">
        <v>10.438157832998501</v>
      </c>
      <c r="I1489">
        <v>3.3747970226003599</v>
      </c>
      <c r="J1489">
        <v>8.8393101414473492</v>
      </c>
      <c r="K1489">
        <v>81.623068783202498</v>
      </c>
      <c r="L1489">
        <v>80.283691772295199</v>
      </c>
      <c r="M1489">
        <v>75.866970240108401</v>
      </c>
      <c r="N1489">
        <v>1.6061158703470499</v>
      </c>
      <c r="O1489">
        <v>29.114889906256799</v>
      </c>
      <c r="P1489">
        <v>38.999999999999901</v>
      </c>
      <c r="Q1489">
        <v>-3.5591102228729999E-3</v>
      </c>
    </row>
    <row r="1490" spans="1:17" hidden="1" x14ac:dyDescent="0.3">
      <c r="A1490" t="s">
        <v>3152</v>
      </c>
      <c r="B1490" t="s">
        <v>3153</v>
      </c>
      <c r="C1490" t="s">
        <v>3184</v>
      </c>
      <c r="D1490" t="s">
        <v>187</v>
      </c>
      <c r="E1490">
        <v>1009.32744805683</v>
      </c>
      <c r="F1490">
        <v>829.15</v>
      </c>
      <c r="G1490">
        <v>-10.5104179216682</v>
      </c>
      <c r="H1490">
        <v>3.40790835670661</v>
      </c>
      <c r="I1490">
        <v>-5.6188192647284998</v>
      </c>
      <c r="J1490">
        <v>2.2893874802957899</v>
      </c>
      <c r="K1490">
        <v>793.07684285047299</v>
      </c>
      <c r="L1490">
        <v>768.32194879767201</v>
      </c>
      <c r="M1490">
        <v>62.228040596768302</v>
      </c>
      <c r="N1490">
        <v>1.9986989448058301</v>
      </c>
      <c r="O1490">
        <v>12.766085750467299</v>
      </c>
      <c r="P1490">
        <v>25.934082624544299</v>
      </c>
      <c r="Q1490">
        <v>5.9367395316702001E-2</v>
      </c>
    </row>
    <row r="1491" spans="1:17" hidden="1" x14ac:dyDescent="0.3">
      <c r="A1491" t="s">
        <v>3154</v>
      </c>
      <c r="B1491" t="s">
        <v>3155</v>
      </c>
      <c r="C1491" t="s">
        <v>3184</v>
      </c>
      <c r="D1491" t="s">
        <v>557</v>
      </c>
      <c r="E1491">
        <v>1006.73495190576</v>
      </c>
      <c r="F1491">
        <v>675.75</v>
      </c>
      <c r="G1491">
        <v>-43.4519916536007</v>
      </c>
      <c r="H1491">
        <v>-3.5733885132878802</v>
      </c>
      <c r="I1491">
        <v>11.296511361099499</v>
      </c>
      <c r="J1491">
        <v>-6.2399122869984698</v>
      </c>
      <c r="K1491">
        <v>649.554485977068</v>
      </c>
      <c r="L1491">
        <v>618.66983888321204</v>
      </c>
      <c r="M1491">
        <v>43.206780170496401</v>
      </c>
      <c r="N1491">
        <v>2.0018224939710998</v>
      </c>
      <c r="O1491">
        <v>33.185349611542698</v>
      </c>
      <c r="P1491">
        <v>45.8873056994818</v>
      </c>
      <c r="Q1491">
        <v>0.101937939054191</v>
      </c>
    </row>
    <row r="1492" spans="1:17" hidden="1" x14ac:dyDescent="0.3">
      <c r="A1492" t="s">
        <v>3156</v>
      </c>
      <c r="B1492" t="s">
        <v>3157</v>
      </c>
      <c r="C1492" t="s">
        <v>3184</v>
      </c>
      <c r="D1492" t="s">
        <v>130</v>
      </c>
      <c r="E1492">
        <v>1006.70490966032</v>
      </c>
      <c r="F1492">
        <v>241.32</v>
      </c>
      <c r="G1492">
        <v>16.7798148859133</v>
      </c>
      <c r="H1492">
        <v>-16.9509387441305</v>
      </c>
      <c r="I1492">
        <v>-21.057501509739801</v>
      </c>
      <c r="J1492">
        <v>-4.2327626757713297</v>
      </c>
      <c r="K1492">
        <v>271.71215317697198</v>
      </c>
      <c r="L1492">
        <v>256.09181439473298</v>
      </c>
      <c r="M1492">
        <v>31.843728094847901</v>
      </c>
      <c r="N1492">
        <v>0.57157232874259001</v>
      </c>
      <c r="O1492">
        <v>56.410575169898799</v>
      </c>
      <c r="P1492">
        <v>59.603174603174601</v>
      </c>
    </row>
    <row r="1493" spans="1:17" hidden="1" x14ac:dyDescent="0.3">
      <c r="A1493" t="s">
        <v>3158</v>
      </c>
      <c r="B1493" t="s">
        <v>3159</v>
      </c>
      <c r="C1493" t="s">
        <v>3184</v>
      </c>
      <c r="D1493" t="s">
        <v>468</v>
      </c>
      <c r="E1493">
        <v>1004.9632819350001</v>
      </c>
      <c r="F1493">
        <v>274.35000000000002</v>
      </c>
      <c r="G1493">
        <v>-33.7440657340846</v>
      </c>
      <c r="H1493">
        <v>0.510546942632918</v>
      </c>
      <c r="I1493">
        <v>-5.6310881307255096</v>
      </c>
      <c r="J1493">
        <v>-1.46466598157974</v>
      </c>
      <c r="K1493">
        <v>268.50201250025202</v>
      </c>
      <c r="L1493">
        <v>265.64596767053399</v>
      </c>
      <c r="M1493">
        <v>50.576765295718999</v>
      </c>
      <c r="N1493">
        <v>1.88683632289452</v>
      </c>
      <c r="O1493">
        <v>13.6504465099325</v>
      </c>
      <c r="P1493">
        <v>21.662971175166302</v>
      </c>
      <c r="Q1493">
        <v>-8.6095347018800006E-2</v>
      </c>
    </row>
    <row r="1494" spans="1:17" hidden="1" x14ac:dyDescent="0.3">
      <c r="A1494" t="s">
        <v>3160</v>
      </c>
      <c r="B1494" t="s">
        <v>3161</v>
      </c>
      <c r="C1494" t="s">
        <v>3184</v>
      </c>
      <c r="D1494" t="s">
        <v>400</v>
      </c>
      <c r="E1494">
        <v>1002.307584</v>
      </c>
      <c r="F1494">
        <v>10.24</v>
      </c>
      <c r="G1494">
        <v>58.269481347955498</v>
      </c>
      <c r="H1494">
        <v>14.140612813852099</v>
      </c>
      <c r="I1494">
        <v>-14.9444134375454</v>
      </c>
      <c r="J1494">
        <v>6.7772575513188702</v>
      </c>
      <c r="K1494">
        <v>9.5037905130977691</v>
      </c>
      <c r="L1494">
        <v>8.5600603872050094</v>
      </c>
      <c r="M1494">
        <v>60.843700967387299</v>
      </c>
      <c r="N1494">
        <v>0.88064377234496904</v>
      </c>
      <c r="O1494">
        <v>51.85546875</v>
      </c>
      <c r="P1494">
        <v>156</v>
      </c>
      <c r="Q1494">
        <v>0.18191310829169899</v>
      </c>
    </row>
    <row r="1495" spans="1:17" hidden="1" x14ac:dyDescent="0.3">
      <c r="A1495" t="s">
        <v>3162</v>
      </c>
      <c r="B1495" t="s">
        <v>3163</v>
      </c>
      <c r="C1495" t="s">
        <v>3184</v>
      </c>
      <c r="D1495" t="s">
        <v>289</v>
      </c>
      <c r="E1495">
        <v>1001.466863775</v>
      </c>
      <c r="F1495">
        <v>159.94999999999999</v>
      </c>
      <c r="G1495">
        <v>479.301444368391</v>
      </c>
      <c r="H1495">
        <v>-7.7295017594426696</v>
      </c>
      <c r="I1495">
        <v>121.458858773719</v>
      </c>
      <c r="J1495">
        <v>-5.6163994819974699</v>
      </c>
      <c r="K1495">
        <v>181.670278446797</v>
      </c>
      <c r="L1495">
        <v>150.07442459731899</v>
      </c>
      <c r="M1495">
        <v>39.394085355023698</v>
      </c>
      <c r="N1495">
        <v>0.36087753286364699</v>
      </c>
      <c r="O1495">
        <v>93.875102098438006</v>
      </c>
      <c r="P1495">
        <v>510.66159265006502</v>
      </c>
      <c r="Q1495">
        <v>0.19168991353369999</v>
      </c>
    </row>
    <row r="1496" spans="1:17" hidden="1" x14ac:dyDescent="0.3">
      <c r="A1496" t="s">
        <v>3164</v>
      </c>
      <c r="B1496" t="s">
        <v>3165</v>
      </c>
      <c r="C1496" t="s">
        <v>3184</v>
      </c>
      <c r="D1496" t="s">
        <v>294</v>
      </c>
      <c r="E1496">
        <v>1000.4718432</v>
      </c>
      <c r="F1496">
        <v>364.8</v>
      </c>
      <c r="G1496">
        <v>-13.1680212769761</v>
      </c>
      <c r="H1496">
        <v>-5.2017469540395496</v>
      </c>
      <c r="I1496">
        <v>-22.1050194887566</v>
      </c>
      <c r="J1496">
        <v>-5.9804343422242501E-2</v>
      </c>
      <c r="K1496">
        <v>362.78289701989598</v>
      </c>
      <c r="L1496">
        <v>355.45035423596801</v>
      </c>
      <c r="M1496">
        <v>48.956925243306003</v>
      </c>
      <c r="N1496">
        <v>0.64998218361842097</v>
      </c>
      <c r="O1496">
        <v>23.081140350877099</v>
      </c>
      <c r="P1496">
        <v>30.1462718515875</v>
      </c>
      <c r="Q1496">
        <v>0.130425301379307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Price_Filter_01_10_2024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2024-10-05T13:27:26Z</dcterms:created>
  <dcterms:modified xsi:type="dcterms:W3CDTF">2024-11-22T13:07:57Z</dcterms:modified>
</cp:coreProperties>
</file>